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bookViews>
    <workbookView xWindow="0" yWindow="0" windowWidth="28860" windowHeight="19600" tabRatio="500"/>
  </bookViews>
  <sheets>
    <sheet name="Modelling health impac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6" i="1" l="1"/>
  <c r="D216" i="1"/>
  <c r="C216" i="1"/>
  <c r="B216" i="1"/>
  <c r="B245" i="1"/>
  <c r="E216" i="1"/>
  <c r="A217" i="1"/>
  <c r="D217" i="1"/>
  <c r="C217" i="1"/>
  <c r="B217" i="1"/>
  <c r="E217" i="1"/>
  <c r="A218" i="1"/>
  <c r="D218" i="1"/>
  <c r="C218" i="1"/>
  <c r="B218" i="1"/>
  <c r="E218" i="1"/>
  <c r="A219" i="1"/>
  <c r="D219" i="1"/>
  <c r="C219" i="1"/>
  <c r="B219" i="1"/>
  <c r="E219" i="1"/>
  <c r="A220" i="1"/>
  <c r="D220" i="1"/>
  <c r="C220" i="1"/>
  <c r="B220" i="1"/>
  <c r="E220" i="1"/>
  <c r="A221" i="1"/>
  <c r="D221" i="1"/>
  <c r="C221" i="1"/>
  <c r="B221" i="1"/>
  <c r="E221" i="1"/>
  <c r="A222" i="1"/>
  <c r="D222" i="1"/>
  <c r="C222" i="1"/>
  <c r="B222" i="1"/>
  <c r="E222" i="1"/>
  <c r="A223" i="1"/>
  <c r="D223" i="1"/>
  <c r="C223" i="1"/>
  <c r="B223" i="1"/>
  <c r="E223" i="1"/>
  <c r="A224" i="1"/>
  <c r="D224" i="1"/>
  <c r="C224" i="1"/>
  <c r="B224" i="1"/>
  <c r="E224" i="1"/>
  <c r="A225" i="1"/>
  <c r="D225" i="1"/>
  <c r="C225" i="1"/>
  <c r="B225" i="1"/>
  <c r="E225" i="1"/>
  <c r="A226" i="1"/>
  <c r="D226" i="1"/>
  <c r="C226" i="1"/>
  <c r="B226" i="1"/>
  <c r="E226" i="1"/>
  <c r="A227" i="1"/>
  <c r="D227" i="1"/>
  <c r="C227" i="1"/>
  <c r="B227" i="1"/>
  <c r="E227" i="1"/>
  <c r="A228" i="1"/>
  <c r="D228" i="1"/>
  <c r="C228" i="1"/>
  <c r="B228" i="1"/>
  <c r="E228" i="1"/>
  <c r="A229" i="1"/>
  <c r="D229" i="1"/>
  <c r="C229" i="1"/>
  <c r="B229" i="1"/>
  <c r="E229" i="1"/>
  <c r="A230" i="1"/>
  <c r="D230" i="1"/>
  <c r="C230" i="1"/>
  <c r="B230" i="1"/>
  <c r="E230" i="1"/>
  <c r="A231" i="1"/>
  <c r="D231" i="1"/>
  <c r="C231" i="1"/>
  <c r="B231" i="1"/>
  <c r="E231" i="1"/>
  <c r="A232" i="1"/>
  <c r="D232" i="1"/>
  <c r="C232" i="1"/>
  <c r="B232" i="1"/>
  <c r="E232" i="1"/>
  <c r="A233" i="1"/>
  <c r="D233" i="1"/>
  <c r="C233" i="1"/>
  <c r="B233" i="1"/>
  <c r="E233" i="1"/>
  <c r="A234" i="1"/>
  <c r="D234" i="1"/>
  <c r="C234" i="1"/>
  <c r="E234" i="1"/>
  <c r="A235" i="1"/>
  <c r="D235" i="1"/>
  <c r="C235" i="1"/>
  <c r="E235" i="1"/>
  <c r="A236" i="1"/>
  <c r="D236" i="1"/>
  <c r="C236" i="1"/>
  <c r="E236" i="1"/>
  <c r="A237" i="1"/>
  <c r="D237" i="1"/>
  <c r="C237" i="1"/>
  <c r="E237" i="1"/>
  <c r="A238" i="1"/>
  <c r="D238" i="1"/>
  <c r="C238" i="1"/>
  <c r="E238" i="1"/>
  <c r="E239" i="1"/>
  <c r="C164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D164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E164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F164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G164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H164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I164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J164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K164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L164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M164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N164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O164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P164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Q164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R164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S164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T164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U164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V164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W164" i="1"/>
  <c r="B164" i="1"/>
  <c r="B196" i="1"/>
  <c r="A248" i="1"/>
  <c r="D248" i="1"/>
  <c r="C248" i="1"/>
  <c r="B248" i="1"/>
  <c r="E248" i="1"/>
  <c r="A249" i="1"/>
  <c r="D249" i="1"/>
  <c r="C249" i="1"/>
  <c r="B249" i="1"/>
  <c r="E249" i="1"/>
  <c r="A250" i="1"/>
  <c r="D250" i="1"/>
  <c r="C250" i="1"/>
  <c r="B250" i="1"/>
  <c r="E250" i="1"/>
  <c r="A251" i="1"/>
  <c r="D251" i="1"/>
  <c r="C251" i="1"/>
  <c r="B251" i="1"/>
  <c r="E251" i="1"/>
  <c r="A252" i="1"/>
  <c r="D252" i="1"/>
  <c r="C252" i="1"/>
  <c r="B252" i="1"/>
  <c r="E252" i="1"/>
  <c r="A253" i="1"/>
  <c r="D253" i="1"/>
  <c r="C253" i="1"/>
  <c r="B253" i="1"/>
  <c r="E253" i="1"/>
  <c r="A254" i="1"/>
  <c r="D254" i="1"/>
  <c r="C254" i="1"/>
  <c r="B254" i="1"/>
  <c r="E254" i="1"/>
  <c r="A255" i="1"/>
  <c r="D255" i="1"/>
  <c r="C255" i="1"/>
  <c r="B255" i="1"/>
  <c r="E255" i="1"/>
  <c r="A256" i="1"/>
  <c r="D256" i="1"/>
  <c r="C256" i="1"/>
  <c r="B256" i="1"/>
  <c r="E256" i="1"/>
  <c r="A257" i="1"/>
  <c r="D257" i="1"/>
  <c r="C257" i="1"/>
  <c r="B257" i="1"/>
  <c r="E257" i="1"/>
  <c r="A258" i="1"/>
  <c r="D258" i="1"/>
  <c r="C258" i="1"/>
  <c r="B258" i="1"/>
  <c r="E258" i="1"/>
  <c r="A259" i="1"/>
  <c r="D259" i="1"/>
  <c r="C259" i="1"/>
  <c r="B259" i="1"/>
  <c r="E259" i="1"/>
  <c r="A260" i="1"/>
  <c r="D260" i="1"/>
  <c r="C260" i="1"/>
  <c r="B260" i="1"/>
  <c r="E260" i="1"/>
  <c r="A261" i="1"/>
  <c r="D261" i="1"/>
  <c r="C261" i="1"/>
  <c r="B261" i="1"/>
  <c r="E261" i="1"/>
  <c r="A262" i="1"/>
  <c r="D262" i="1"/>
  <c r="C262" i="1"/>
  <c r="B262" i="1"/>
  <c r="E262" i="1"/>
  <c r="A263" i="1"/>
  <c r="D263" i="1"/>
  <c r="C263" i="1"/>
  <c r="B263" i="1"/>
  <c r="E263" i="1"/>
  <c r="A264" i="1"/>
  <c r="D264" i="1"/>
  <c r="C264" i="1"/>
  <c r="B264" i="1"/>
  <c r="E264" i="1"/>
  <c r="A265" i="1"/>
  <c r="D265" i="1"/>
  <c r="C265" i="1"/>
  <c r="B265" i="1"/>
  <c r="E265" i="1"/>
  <c r="A266" i="1"/>
  <c r="D266" i="1"/>
  <c r="C266" i="1"/>
  <c r="E266" i="1"/>
  <c r="A267" i="1"/>
  <c r="D267" i="1"/>
  <c r="C267" i="1"/>
  <c r="E267" i="1"/>
  <c r="A268" i="1"/>
  <c r="D268" i="1"/>
  <c r="C268" i="1"/>
  <c r="E268" i="1"/>
  <c r="A269" i="1"/>
  <c r="D269" i="1"/>
  <c r="C269" i="1"/>
  <c r="E269" i="1"/>
  <c r="A270" i="1"/>
  <c r="D270" i="1"/>
  <c r="C270" i="1"/>
  <c r="E270" i="1"/>
  <c r="E271" i="1"/>
  <c r="C165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D165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E165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F165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G165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H165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I165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J165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K165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L165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M165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N165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O165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P165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Q165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R165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S165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T165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U165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V165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W165" i="1"/>
  <c r="B165" i="1"/>
  <c r="B200" i="1"/>
  <c r="B201" i="1"/>
  <c r="A357" i="1"/>
  <c r="D357" i="1"/>
  <c r="C357" i="1"/>
  <c r="B357" i="1"/>
  <c r="B343" i="1"/>
  <c r="A140" i="1"/>
  <c r="D140" i="1"/>
  <c r="C140" i="1"/>
  <c r="B140" i="1"/>
  <c r="B129" i="1"/>
  <c r="F140" i="1"/>
  <c r="B132" i="1"/>
  <c r="B133" i="1"/>
  <c r="B134" i="1"/>
  <c r="B135" i="1"/>
  <c r="B136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A132" i="1"/>
  <c r="D132" i="1"/>
  <c r="C132" i="1"/>
  <c r="E132" i="1"/>
  <c r="A133" i="1"/>
  <c r="D133" i="1"/>
  <c r="C133" i="1"/>
  <c r="E133" i="1"/>
  <c r="A134" i="1"/>
  <c r="D134" i="1"/>
  <c r="C134" i="1"/>
  <c r="E134" i="1"/>
  <c r="A135" i="1"/>
  <c r="D135" i="1"/>
  <c r="C135" i="1"/>
  <c r="E135" i="1"/>
  <c r="A136" i="1"/>
  <c r="D136" i="1"/>
  <c r="C136" i="1"/>
  <c r="E136" i="1"/>
  <c r="A137" i="1"/>
  <c r="D137" i="1"/>
  <c r="C137" i="1"/>
  <c r="E137" i="1"/>
  <c r="A138" i="1"/>
  <c r="D138" i="1"/>
  <c r="C138" i="1"/>
  <c r="E138" i="1"/>
  <c r="A139" i="1"/>
  <c r="D139" i="1"/>
  <c r="C139" i="1"/>
  <c r="E139" i="1"/>
  <c r="E140" i="1"/>
  <c r="A141" i="1"/>
  <c r="D141" i="1"/>
  <c r="C141" i="1"/>
  <c r="E141" i="1"/>
  <c r="A142" i="1"/>
  <c r="D142" i="1"/>
  <c r="C142" i="1"/>
  <c r="E142" i="1"/>
  <c r="A143" i="1"/>
  <c r="D143" i="1"/>
  <c r="C143" i="1"/>
  <c r="E143" i="1"/>
  <c r="A144" i="1"/>
  <c r="D144" i="1"/>
  <c r="C144" i="1"/>
  <c r="E144" i="1"/>
  <c r="A145" i="1"/>
  <c r="D145" i="1"/>
  <c r="C145" i="1"/>
  <c r="E145" i="1"/>
  <c r="A146" i="1"/>
  <c r="D146" i="1"/>
  <c r="C146" i="1"/>
  <c r="E146" i="1"/>
  <c r="A147" i="1"/>
  <c r="D147" i="1"/>
  <c r="C147" i="1"/>
  <c r="E147" i="1"/>
  <c r="A148" i="1"/>
  <c r="D148" i="1"/>
  <c r="C148" i="1"/>
  <c r="E148" i="1"/>
  <c r="A149" i="1"/>
  <c r="D149" i="1"/>
  <c r="C149" i="1"/>
  <c r="E149" i="1"/>
  <c r="A150" i="1"/>
  <c r="D150" i="1"/>
  <c r="C150" i="1"/>
  <c r="E150" i="1"/>
  <c r="A151" i="1"/>
  <c r="D151" i="1"/>
  <c r="C151" i="1"/>
  <c r="E151" i="1"/>
  <c r="A152" i="1"/>
  <c r="D152" i="1"/>
  <c r="C152" i="1"/>
  <c r="E152" i="1"/>
  <c r="A153" i="1"/>
  <c r="D153" i="1"/>
  <c r="C153" i="1"/>
  <c r="E153" i="1"/>
  <c r="A154" i="1"/>
  <c r="D154" i="1"/>
  <c r="C154" i="1"/>
  <c r="E154" i="1"/>
  <c r="E155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A108" i="1"/>
  <c r="D108" i="1"/>
  <c r="C108" i="1"/>
  <c r="B108" i="1"/>
  <c r="B97" i="1"/>
  <c r="F108" i="1"/>
  <c r="B41" i="1"/>
  <c r="B42" i="1"/>
  <c r="A346" i="1"/>
  <c r="D346" i="1"/>
  <c r="C346" i="1"/>
  <c r="Y346" i="1"/>
  <c r="A347" i="1"/>
  <c r="D347" i="1"/>
  <c r="C347" i="1"/>
  <c r="Y347" i="1"/>
  <c r="A348" i="1"/>
  <c r="D348" i="1"/>
  <c r="C348" i="1"/>
  <c r="Y348" i="1"/>
  <c r="A349" i="1"/>
  <c r="D349" i="1"/>
  <c r="C349" i="1"/>
  <c r="Y349" i="1"/>
  <c r="A350" i="1"/>
  <c r="D350" i="1"/>
  <c r="C350" i="1"/>
  <c r="Y350" i="1"/>
  <c r="A351" i="1"/>
  <c r="D351" i="1"/>
  <c r="C351" i="1"/>
  <c r="Y351" i="1"/>
  <c r="A352" i="1"/>
  <c r="D352" i="1"/>
  <c r="C352" i="1"/>
  <c r="Y352" i="1"/>
  <c r="A353" i="1"/>
  <c r="D353" i="1"/>
  <c r="C353" i="1"/>
  <c r="Y353" i="1"/>
  <c r="A354" i="1"/>
  <c r="D354" i="1"/>
  <c r="C354" i="1"/>
  <c r="Y354" i="1"/>
  <c r="A355" i="1"/>
  <c r="D355" i="1"/>
  <c r="C355" i="1"/>
  <c r="Y355" i="1"/>
  <c r="A356" i="1"/>
  <c r="D356" i="1"/>
  <c r="C356" i="1"/>
  <c r="Y356" i="1"/>
  <c r="Y357" i="1"/>
  <c r="A358" i="1"/>
  <c r="D358" i="1"/>
  <c r="C358" i="1"/>
  <c r="Y358" i="1"/>
  <c r="A359" i="1"/>
  <c r="D359" i="1"/>
  <c r="C359" i="1"/>
  <c r="Y359" i="1"/>
  <c r="A360" i="1"/>
  <c r="D360" i="1"/>
  <c r="C360" i="1"/>
  <c r="Y360" i="1"/>
  <c r="A361" i="1"/>
  <c r="D361" i="1"/>
  <c r="C361" i="1"/>
  <c r="Y361" i="1"/>
  <c r="A362" i="1"/>
  <c r="D362" i="1"/>
  <c r="C362" i="1"/>
  <c r="Y362" i="1"/>
  <c r="A363" i="1"/>
  <c r="D363" i="1"/>
  <c r="C363" i="1"/>
  <c r="Y363" i="1"/>
  <c r="A364" i="1"/>
  <c r="D364" i="1"/>
  <c r="C364" i="1"/>
  <c r="Y364" i="1"/>
  <c r="A365" i="1"/>
  <c r="D365" i="1"/>
  <c r="C365" i="1"/>
  <c r="Y365" i="1"/>
  <c r="A366" i="1"/>
  <c r="D366" i="1"/>
  <c r="C366" i="1"/>
  <c r="Y366" i="1"/>
  <c r="A367" i="1"/>
  <c r="D367" i="1"/>
  <c r="C367" i="1"/>
  <c r="Y367" i="1"/>
  <c r="A368" i="1"/>
  <c r="D368" i="1"/>
  <c r="C368" i="1"/>
  <c r="Y368" i="1"/>
  <c r="Y369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B362" i="1"/>
  <c r="S362" i="1"/>
  <c r="B363" i="1"/>
  <c r="S363" i="1"/>
  <c r="S364" i="1"/>
  <c r="S365" i="1"/>
  <c r="S366" i="1"/>
  <c r="S367" i="1"/>
  <c r="S368" i="1"/>
  <c r="S369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B360" i="1"/>
  <c r="R360" i="1"/>
  <c r="R361" i="1"/>
  <c r="R362" i="1"/>
  <c r="R363" i="1"/>
  <c r="R364" i="1"/>
  <c r="R365" i="1"/>
  <c r="R366" i="1"/>
  <c r="R367" i="1"/>
  <c r="R368" i="1"/>
  <c r="R369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B359" i="1"/>
  <c r="Q359" i="1"/>
  <c r="Q360" i="1"/>
  <c r="Q361" i="1"/>
  <c r="Q362" i="1"/>
  <c r="Q363" i="1"/>
  <c r="Q364" i="1"/>
  <c r="Q365" i="1"/>
  <c r="Q366" i="1"/>
  <c r="Q367" i="1"/>
  <c r="Q368" i="1"/>
  <c r="Q369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B358" i="1"/>
  <c r="P358" i="1"/>
  <c r="P359" i="1"/>
  <c r="P360" i="1"/>
  <c r="B361" i="1"/>
  <c r="P361" i="1"/>
  <c r="P362" i="1"/>
  <c r="P363" i="1"/>
  <c r="P364" i="1"/>
  <c r="P365" i="1"/>
  <c r="P366" i="1"/>
  <c r="P367" i="1"/>
  <c r="P368" i="1"/>
  <c r="P369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M346" i="1"/>
  <c r="M347" i="1"/>
  <c r="M348" i="1"/>
  <c r="M349" i="1"/>
  <c r="M350" i="1"/>
  <c r="M351" i="1"/>
  <c r="M352" i="1"/>
  <c r="M353" i="1"/>
  <c r="M354" i="1"/>
  <c r="M355" i="1"/>
  <c r="B356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K346" i="1"/>
  <c r="K347" i="1"/>
  <c r="K348" i="1"/>
  <c r="K349" i="1"/>
  <c r="K350" i="1"/>
  <c r="K351" i="1"/>
  <c r="K352" i="1"/>
  <c r="K353" i="1"/>
  <c r="K354" i="1"/>
  <c r="B355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J346" i="1"/>
  <c r="J347" i="1"/>
  <c r="J348" i="1"/>
  <c r="J349" i="1"/>
  <c r="J350" i="1"/>
  <c r="B351" i="1"/>
  <c r="J351" i="1"/>
  <c r="B352" i="1"/>
  <c r="J352" i="1"/>
  <c r="B353" i="1"/>
  <c r="J353" i="1"/>
  <c r="B354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B346" i="1"/>
  <c r="I346" i="1"/>
  <c r="B347" i="1"/>
  <c r="I347" i="1"/>
  <c r="B348" i="1"/>
  <c r="I348" i="1"/>
  <c r="B349" i="1"/>
  <c r="I349" i="1"/>
  <c r="B350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B364" i="1"/>
  <c r="B365" i="1"/>
  <c r="B368" i="1"/>
  <c r="B367" i="1"/>
  <c r="B366" i="1"/>
  <c r="A312" i="1"/>
  <c r="D312" i="1"/>
  <c r="C312" i="1"/>
  <c r="Y312" i="1"/>
  <c r="A313" i="1"/>
  <c r="D313" i="1"/>
  <c r="C313" i="1"/>
  <c r="Y313" i="1"/>
  <c r="A314" i="1"/>
  <c r="D314" i="1"/>
  <c r="C314" i="1"/>
  <c r="Y314" i="1"/>
  <c r="A315" i="1"/>
  <c r="D315" i="1"/>
  <c r="C315" i="1"/>
  <c r="Y315" i="1"/>
  <c r="A316" i="1"/>
  <c r="D316" i="1"/>
  <c r="C316" i="1"/>
  <c r="Y316" i="1"/>
  <c r="A317" i="1"/>
  <c r="D317" i="1"/>
  <c r="C317" i="1"/>
  <c r="Y317" i="1"/>
  <c r="A318" i="1"/>
  <c r="D318" i="1"/>
  <c r="C318" i="1"/>
  <c r="Y318" i="1"/>
  <c r="A319" i="1"/>
  <c r="D319" i="1"/>
  <c r="C319" i="1"/>
  <c r="Y319" i="1"/>
  <c r="A320" i="1"/>
  <c r="D320" i="1"/>
  <c r="C320" i="1"/>
  <c r="Y320" i="1"/>
  <c r="A321" i="1"/>
  <c r="D321" i="1"/>
  <c r="C321" i="1"/>
  <c r="Y321" i="1"/>
  <c r="A322" i="1"/>
  <c r="D322" i="1"/>
  <c r="C322" i="1"/>
  <c r="Y322" i="1"/>
  <c r="A323" i="1"/>
  <c r="D323" i="1"/>
  <c r="C323" i="1"/>
  <c r="Y323" i="1"/>
  <c r="A324" i="1"/>
  <c r="D324" i="1"/>
  <c r="C324" i="1"/>
  <c r="Y324" i="1"/>
  <c r="A325" i="1"/>
  <c r="D325" i="1"/>
  <c r="C325" i="1"/>
  <c r="Y325" i="1"/>
  <c r="A326" i="1"/>
  <c r="D326" i="1"/>
  <c r="C326" i="1"/>
  <c r="Y326" i="1"/>
  <c r="A327" i="1"/>
  <c r="D327" i="1"/>
  <c r="C327" i="1"/>
  <c r="Y327" i="1"/>
  <c r="A328" i="1"/>
  <c r="D328" i="1"/>
  <c r="C328" i="1"/>
  <c r="Y328" i="1"/>
  <c r="A329" i="1"/>
  <c r="D329" i="1"/>
  <c r="C329" i="1"/>
  <c r="Y329" i="1"/>
  <c r="A330" i="1"/>
  <c r="D330" i="1"/>
  <c r="C330" i="1"/>
  <c r="Y330" i="1"/>
  <c r="A331" i="1"/>
  <c r="D331" i="1"/>
  <c r="C331" i="1"/>
  <c r="Y331" i="1"/>
  <c r="A332" i="1"/>
  <c r="D332" i="1"/>
  <c r="C332" i="1"/>
  <c r="Y332" i="1"/>
  <c r="A333" i="1"/>
  <c r="D333" i="1"/>
  <c r="C333" i="1"/>
  <c r="Y333" i="1"/>
  <c r="A334" i="1"/>
  <c r="D334" i="1"/>
  <c r="C334" i="1"/>
  <c r="Y334" i="1"/>
  <c r="Y335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B326" i="1"/>
  <c r="B309" i="1"/>
  <c r="S326" i="1"/>
  <c r="B327" i="1"/>
  <c r="S327" i="1"/>
  <c r="B328" i="1"/>
  <c r="S328" i="1"/>
  <c r="B329" i="1"/>
  <c r="S329" i="1"/>
  <c r="S330" i="1"/>
  <c r="S331" i="1"/>
  <c r="S332" i="1"/>
  <c r="S333" i="1"/>
  <c r="S334" i="1"/>
  <c r="S335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B324" i="1"/>
  <c r="P324" i="1"/>
  <c r="B325" i="1"/>
  <c r="P325" i="1"/>
  <c r="P326" i="1"/>
  <c r="P327" i="1"/>
  <c r="P328" i="1"/>
  <c r="P329" i="1"/>
  <c r="P330" i="1"/>
  <c r="P331" i="1"/>
  <c r="P332" i="1"/>
  <c r="P333" i="1"/>
  <c r="P334" i="1"/>
  <c r="P335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M312" i="1"/>
  <c r="M313" i="1"/>
  <c r="M314" i="1"/>
  <c r="M315" i="1"/>
  <c r="M316" i="1"/>
  <c r="M317" i="1"/>
  <c r="M318" i="1"/>
  <c r="M319" i="1"/>
  <c r="M320" i="1"/>
  <c r="M321" i="1"/>
  <c r="B322" i="1"/>
  <c r="M322" i="1"/>
  <c r="B323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K312" i="1"/>
  <c r="K313" i="1"/>
  <c r="K314" i="1"/>
  <c r="K315" i="1"/>
  <c r="K316" i="1"/>
  <c r="K317" i="1"/>
  <c r="K318" i="1"/>
  <c r="K319" i="1"/>
  <c r="K320" i="1"/>
  <c r="B321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J312" i="1"/>
  <c r="J313" i="1"/>
  <c r="J314" i="1"/>
  <c r="J315" i="1"/>
  <c r="J316" i="1"/>
  <c r="B317" i="1"/>
  <c r="J317" i="1"/>
  <c r="B318" i="1"/>
  <c r="J318" i="1"/>
  <c r="B319" i="1"/>
  <c r="J319" i="1"/>
  <c r="B320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G312" i="1"/>
  <c r="G313" i="1"/>
  <c r="G314" i="1"/>
  <c r="B315" i="1"/>
  <c r="G315" i="1"/>
  <c r="B316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F312" i="1"/>
  <c r="B313" i="1"/>
  <c r="F313" i="1"/>
  <c r="B314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B312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B330" i="1"/>
  <c r="B331" i="1"/>
  <c r="B334" i="1"/>
  <c r="B333" i="1"/>
  <c r="B332" i="1"/>
  <c r="A280" i="1"/>
  <c r="D280" i="1"/>
  <c r="C280" i="1"/>
  <c r="Y280" i="1"/>
  <c r="A281" i="1"/>
  <c r="D281" i="1"/>
  <c r="C281" i="1"/>
  <c r="Y281" i="1"/>
  <c r="A282" i="1"/>
  <c r="D282" i="1"/>
  <c r="C282" i="1"/>
  <c r="Y282" i="1"/>
  <c r="A283" i="1"/>
  <c r="D283" i="1"/>
  <c r="C283" i="1"/>
  <c r="Y283" i="1"/>
  <c r="A284" i="1"/>
  <c r="D284" i="1"/>
  <c r="C284" i="1"/>
  <c r="Y284" i="1"/>
  <c r="A285" i="1"/>
  <c r="D285" i="1"/>
  <c r="C285" i="1"/>
  <c r="Y285" i="1"/>
  <c r="A286" i="1"/>
  <c r="D286" i="1"/>
  <c r="C286" i="1"/>
  <c r="Y286" i="1"/>
  <c r="A287" i="1"/>
  <c r="D287" i="1"/>
  <c r="C287" i="1"/>
  <c r="Y287" i="1"/>
  <c r="A288" i="1"/>
  <c r="D288" i="1"/>
  <c r="C288" i="1"/>
  <c r="Y288" i="1"/>
  <c r="A289" i="1"/>
  <c r="D289" i="1"/>
  <c r="C289" i="1"/>
  <c r="Y289" i="1"/>
  <c r="A290" i="1"/>
  <c r="D290" i="1"/>
  <c r="C290" i="1"/>
  <c r="Y290" i="1"/>
  <c r="A291" i="1"/>
  <c r="D291" i="1"/>
  <c r="C291" i="1"/>
  <c r="Y291" i="1"/>
  <c r="A292" i="1"/>
  <c r="D292" i="1"/>
  <c r="C292" i="1"/>
  <c r="Y292" i="1"/>
  <c r="A293" i="1"/>
  <c r="D293" i="1"/>
  <c r="C293" i="1"/>
  <c r="Y293" i="1"/>
  <c r="A294" i="1"/>
  <c r="D294" i="1"/>
  <c r="C294" i="1"/>
  <c r="Y294" i="1"/>
  <c r="A295" i="1"/>
  <c r="D295" i="1"/>
  <c r="C295" i="1"/>
  <c r="Y295" i="1"/>
  <c r="A296" i="1"/>
  <c r="D296" i="1"/>
  <c r="C296" i="1"/>
  <c r="Y296" i="1"/>
  <c r="A297" i="1"/>
  <c r="D297" i="1"/>
  <c r="C297" i="1"/>
  <c r="Y297" i="1"/>
  <c r="A298" i="1"/>
  <c r="D298" i="1"/>
  <c r="C298" i="1"/>
  <c r="Y298" i="1"/>
  <c r="A299" i="1"/>
  <c r="D299" i="1"/>
  <c r="C299" i="1"/>
  <c r="Y299" i="1"/>
  <c r="A300" i="1"/>
  <c r="D300" i="1"/>
  <c r="C300" i="1"/>
  <c r="Y300" i="1"/>
  <c r="A301" i="1"/>
  <c r="D301" i="1"/>
  <c r="C301" i="1"/>
  <c r="Y301" i="1"/>
  <c r="A302" i="1"/>
  <c r="D302" i="1"/>
  <c r="C302" i="1"/>
  <c r="Y302" i="1"/>
  <c r="Y303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B294" i="1"/>
  <c r="B277" i="1"/>
  <c r="S294" i="1"/>
  <c r="S295" i="1"/>
  <c r="B296" i="1"/>
  <c r="S296" i="1"/>
  <c r="B297" i="1"/>
  <c r="S297" i="1"/>
  <c r="S298" i="1"/>
  <c r="S299" i="1"/>
  <c r="S300" i="1"/>
  <c r="S301" i="1"/>
  <c r="S302" i="1"/>
  <c r="S303" i="1"/>
  <c r="R280" i="1"/>
  <c r="R281" i="1"/>
  <c r="R282" i="1"/>
  <c r="R283" i="1"/>
  <c r="R284" i="1"/>
  <c r="R285" i="1"/>
  <c r="R286" i="1"/>
  <c r="R287" i="1"/>
  <c r="B288" i="1"/>
  <c r="R288" i="1"/>
  <c r="B289" i="1"/>
  <c r="R289" i="1"/>
  <c r="B290" i="1"/>
  <c r="R290" i="1"/>
  <c r="B291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Q280" i="1"/>
  <c r="Q281" i="1"/>
  <c r="Q282" i="1"/>
  <c r="Q283" i="1"/>
  <c r="Q284" i="1"/>
  <c r="Q285" i="1"/>
  <c r="Q286" i="1"/>
  <c r="B287" i="1"/>
  <c r="Q287" i="1"/>
  <c r="Q288" i="1"/>
  <c r="Q289" i="1"/>
  <c r="Q290" i="1"/>
  <c r="Q291" i="1"/>
  <c r="B292" i="1"/>
  <c r="Q292" i="1"/>
  <c r="B293" i="1"/>
  <c r="Q293" i="1"/>
  <c r="Q294" i="1"/>
  <c r="B295" i="1"/>
  <c r="Q295" i="1"/>
  <c r="Q296" i="1"/>
  <c r="Q297" i="1"/>
  <c r="Q298" i="1"/>
  <c r="Q299" i="1"/>
  <c r="Q300" i="1"/>
  <c r="Q301" i="1"/>
  <c r="Q302" i="1"/>
  <c r="Q303" i="1"/>
  <c r="P280" i="1"/>
  <c r="P281" i="1"/>
  <c r="P282" i="1"/>
  <c r="P283" i="1"/>
  <c r="P284" i="1"/>
  <c r="B285" i="1"/>
  <c r="P285" i="1"/>
  <c r="B286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O280" i="1"/>
  <c r="O281" i="1"/>
  <c r="B282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I280" i="1"/>
  <c r="B281" i="1"/>
  <c r="I281" i="1"/>
  <c r="I282" i="1"/>
  <c r="B283" i="1"/>
  <c r="I283" i="1"/>
  <c r="B284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B280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B298" i="1"/>
  <c r="B299" i="1"/>
  <c r="B302" i="1"/>
  <c r="B301" i="1"/>
  <c r="B300" i="1"/>
  <c r="B266" i="1"/>
  <c r="B267" i="1"/>
  <c r="B270" i="1"/>
  <c r="B269" i="1"/>
  <c r="B268" i="1"/>
  <c r="B234" i="1"/>
  <c r="B235" i="1"/>
  <c r="B238" i="1"/>
  <c r="B237" i="1"/>
  <c r="B236" i="1"/>
  <c r="B213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B168" i="1"/>
  <c r="E200" i="1"/>
  <c r="E201" i="1"/>
  <c r="E20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B167" i="1"/>
  <c r="D200" i="1"/>
  <c r="D201" i="1"/>
  <c r="D207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B166" i="1"/>
  <c r="C200" i="1"/>
  <c r="C201" i="1"/>
  <c r="C207" i="1"/>
  <c r="B207" i="1"/>
  <c r="E206" i="1"/>
  <c r="D206" i="1"/>
  <c r="C206" i="1"/>
  <c r="B206" i="1"/>
  <c r="B40" i="1"/>
  <c r="E205" i="1"/>
  <c r="D205" i="1"/>
  <c r="C205" i="1"/>
  <c r="B205" i="1"/>
  <c r="B39" i="1"/>
  <c r="E204" i="1"/>
  <c r="D204" i="1"/>
  <c r="C204" i="1"/>
  <c r="B204" i="1"/>
  <c r="B38" i="1"/>
  <c r="E203" i="1"/>
  <c r="D203" i="1"/>
  <c r="C203" i="1"/>
  <c r="B203" i="1"/>
  <c r="B37" i="1"/>
  <c r="E202" i="1"/>
  <c r="D202" i="1"/>
  <c r="C202" i="1"/>
  <c r="B202" i="1"/>
  <c r="E199" i="1"/>
  <c r="D199" i="1"/>
  <c r="C199" i="1"/>
  <c r="B199" i="1"/>
  <c r="B154" i="1"/>
  <c r="B153" i="1"/>
  <c r="B152" i="1"/>
  <c r="A100" i="1"/>
  <c r="D100" i="1"/>
  <c r="C100" i="1"/>
  <c r="B100" i="1"/>
  <c r="Y100" i="1"/>
  <c r="A101" i="1"/>
  <c r="D101" i="1"/>
  <c r="C101" i="1"/>
  <c r="B101" i="1"/>
  <c r="Y101" i="1"/>
  <c r="A102" i="1"/>
  <c r="D102" i="1"/>
  <c r="C102" i="1"/>
  <c r="B102" i="1"/>
  <c r="Y102" i="1"/>
  <c r="A103" i="1"/>
  <c r="D103" i="1"/>
  <c r="C103" i="1"/>
  <c r="Y103" i="1"/>
  <c r="A104" i="1"/>
  <c r="D104" i="1"/>
  <c r="C104" i="1"/>
  <c r="Y104" i="1"/>
  <c r="A105" i="1"/>
  <c r="D105" i="1"/>
  <c r="C105" i="1"/>
  <c r="B105" i="1"/>
  <c r="Y105" i="1"/>
  <c r="A106" i="1"/>
  <c r="D106" i="1"/>
  <c r="C106" i="1"/>
  <c r="B106" i="1"/>
  <c r="Y106" i="1"/>
  <c r="A107" i="1"/>
  <c r="D107" i="1"/>
  <c r="C107" i="1"/>
  <c r="B107" i="1"/>
  <c r="Y107" i="1"/>
  <c r="Y108" i="1"/>
  <c r="A109" i="1"/>
  <c r="D109" i="1"/>
  <c r="C109" i="1"/>
  <c r="B109" i="1"/>
  <c r="Y109" i="1"/>
  <c r="A110" i="1"/>
  <c r="D110" i="1"/>
  <c r="C110" i="1"/>
  <c r="B110" i="1"/>
  <c r="Y110" i="1"/>
  <c r="A111" i="1"/>
  <c r="D111" i="1"/>
  <c r="C111" i="1"/>
  <c r="B111" i="1"/>
  <c r="Y111" i="1"/>
  <c r="A112" i="1"/>
  <c r="D112" i="1"/>
  <c r="C112" i="1"/>
  <c r="B112" i="1"/>
  <c r="Y112" i="1"/>
  <c r="A113" i="1"/>
  <c r="D113" i="1"/>
  <c r="C113" i="1"/>
  <c r="B113" i="1"/>
  <c r="Y113" i="1"/>
  <c r="A114" i="1"/>
  <c r="D114" i="1"/>
  <c r="C114" i="1"/>
  <c r="B114" i="1"/>
  <c r="Y114" i="1"/>
  <c r="A115" i="1"/>
  <c r="D115" i="1"/>
  <c r="C115" i="1"/>
  <c r="B115" i="1"/>
  <c r="Y115" i="1"/>
  <c r="A116" i="1"/>
  <c r="D116" i="1"/>
  <c r="C116" i="1"/>
  <c r="B116" i="1"/>
  <c r="Y116" i="1"/>
  <c r="A117" i="1"/>
  <c r="D117" i="1"/>
  <c r="C117" i="1"/>
  <c r="B117" i="1"/>
  <c r="Y117" i="1"/>
  <c r="A118" i="1"/>
  <c r="D118" i="1"/>
  <c r="C118" i="1"/>
  <c r="B118" i="1"/>
  <c r="Y118" i="1"/>
  <c r="A119" i="1"/>
  <c r="D119" i="1"/>
  <c r="C119" i="1"/>
  <c r="B119" i="1"/>
  <c r="Y119" i="1"/>
  <c r="A120" i="1"/>
  <c r="D120" i="1"/>
  <c r="C120" i="1"/>
  <c r="B120" i="1"/>
  <c r="Y120" i="1"/>
  <c r="A121" i="1"/>
  <c r="D121" i="1"/>
  <c r="C121" i="1"/>
  <c r="B121" i="1"/>
  <c r="Y121" i="1"/>
  <c r="A122" i="1"/>
  <c r="D122" i="1"/>
  <c r="C122" i="1"/>
  <c r="B122" i="1"/>
  <c r="Y122" i="1"/>
  <c r="Y123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F100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B103" i="1"/>
  <c r="B104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B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B68" i="1"/>
  <c r="B69" i="1"/>
  <c r="C40" i="1"/>
  <c r="E55" i="1"/>
  <c r="D55" i="1"/>
  <c r="E54" i="1"/>
  <c r="D54" i="1"/>
  <c r="E53" i="1"/>
  <c r="D53" i="1"/>
  <c r="B48" i="1"/>
  <c r="C48" i="1"/>
  <c r="C47" i="1"/>
  <c r="C42" i="1"/>
  <c r="C41" i="1"/>
  <c r="C39" i="1"/>
  <c r="C38" i="1"/>
  <c r="C37" i="1"/>
  <c r="B18" i="1"/>
</calcChain>
</file>

<file path=xl/sharedStrings.xml><?xml version="1.0" encoding="utf-8"?>
<sst xmlns="http://schemas.openxmlformats.org/spreadsheetml/2006/main" count="205" uniqueCount="105">
  <si>
    <t>Premature deaths</t>
  </si>
  <si>
    <t>ER visits and hospitalization</t>
  </si>
  <si>
    <t>Asthma Episodes</t>
  </si>
  <si>
    <t>Days of breathing difficulty and reduced activity</t>
  </si>
  <si>
    <t>Avoided health costs (2010$M)</t>
  </si>
  <si>
    <t>Avoided health costs (2015$M)</t>
  </si>
  <si>
    <t>2015 coal gen (GWh):</t>
  </si>
  <si>
    <t>Key findings</t>
  </si>
  <si>
    <t>Per TWh of generation</t>
  </si>
  <si>
    <t>2015 generation</t>
  </si>
  <si>
    <t>Days of breathing difficulty &amp; reduced activity</t>
  </si>
  <si>
    <t>2010$</t>
  </si>
  <si>
    <t>2015$</t>
  </si>
  <si>
    <t>Canada (2010$)</t>
  </si>
  <si>
    <t>Canada (2015$)</t>
  </si>
  <si>
    <t>Ozone related</t>
  </si>
  <si>
    <t>PM2.5 related</t>
  </si>
  <si>
    <t>Total</t>
  </si>
  <si>
    <t>A- Deconstructing RIAS 2012</t>
  </si>
  <si>
    <t>Delta</t>
  </si>
  <si>
    <t>Capacity factor:</t>
  </si>
  <si>
    <t>Multiplier:</t>
  </si>
  <si>
    <t>Capacity (MW)</t>
  </si>
  <si>
    <t>Commission</t>
  </si>
  <si>
    <t>Retirement</t>
  </si>
  <si>
    <t>Health impact from accelerated coal-phase-out scenarios</t>
  </si>
  <si>
    <t>GWh</t>
  </si>
  <si>
    <t>Potential additional savings</t>
  </si>
  <si>
    <t>Cumulative generation (2015-2035) (GWh)</t>
  </si>
  <si>
    <t>Reduction in generation</t>
  </si>
  <si>
    <t>Pembina proposed accelerated coal-phase out schedule</t>
  </si>
  <si>
    <t>C- Inputs and data summary</t>
  </si>
  <si>
    <t>Retirement year</t>
  </si>
  <si>
    <t>Commissionned year</t>
  </si>
  <si>
    <t>Milner 1</t>
  </si>
  <si>
    <t>Battle River 3</t>
  </si>
  <si>
    <t>Battle River 4</t>
  </si>
  <si>
    <t>Sundance 1</t>
  </si>
  <si>
    <t>Sundance 2</t>
  </si>
  <si>
    <t>Sundance 3</t>
  </si>
  <si>
    <t>Sundance 4</t>
  </si>
  <si>
    <t>Sundance 5</t>
  </si>
  <si>
    <t>Sundance 6</t>
  </si>
  <si>
    <t>Battle River 5</t>
  </si>
  <si>
    <t>Keephills 1</t>
  </si>
  <si>
    <t>Keephills 2</t>
  </si>
  <si>
    <t>Sheerness 1</t>
  </si>
  <si>
    <t>Sheerness 2</t>
  </si>
  <si>
    <t>Genesee 1</t>
  </si>
  <si>
    <t>Genesee 2</t>
  </si>
  <si>
    <t>Genesee 3</t>
  </si>
  <si>
    <t>Keephills 3</t>
  </si>
  <si>
    <t>Swan Hills</t>
  </si>
  <si>
    <t>N/A</t>
  </si>
  <si>
    <t>Milner 2</t>
  </si>
  <si>
    <t>Endogenous Advanced Coal 1</t>
  </si>
  <si>
    <t>Endogenous Advanced Coal 2</t>
  </si>
  <si>
    <t>Endogenous Advanced Coal 3</t>
  </si>
  <si>
    <t>Findings from RIAS 2012</t>
  </si>
  <si>
    <t>Source: Environment Canada, Regulatory Impact Analysis Statement (RIAS), Reduction of Carbon Dioxide Emissions from Coal-fired Generation of Electricity Regulations (2012), table 18. Available in Canada Gazette Part II, Vol. 146, No. 19.  http://publications.gc.ca/collections/collection_2012/gazette/SP2-2-146-19.pdf</t>
  </si>
  <si>
    <t>Cumulative avoided health impacts in Alberta between 2015 and 2035 (table 18)</t>
  </si>
  <si>
    <t>Change in electricity generation in Alberta between 2015 and 2035 (table 10)</t>
  </si>
  <si>
    <t>Decrease in generation (TWh)</t>
  </si>
  <si>
    <t>Electricity generation</t>
  </si>
  <si>
    <t>Electricity generation in Alberta in 2015</t>
  </si>
  <si>
    <t>Source: Alberta Environment and Parks, Emissions Trading Regulation</t>
  </si>
  <si>
    <t>Notes</t>
  </si>
  <si>
    <t>2010$ are converted to 2015$ using inflation value from http://www.bankofcanada.ca/rates/related/inflation-calculator/</t>
  </si>
  <si>
    <t>Health impact per 1,000 GWh of coal-fired generation and deemed impact in 2015</t>
  </si>
  <si>
    <t>Cost of mercury according to RIAS ($M)</t>
  </si>
  <si>
    <t>Cost of mercury according to latest literature ($M)</t>
  </si>
  <si>
    <t>Cost of mercury</t>
  </si>
  <si>
    <t>Breakdown of value of health outcomes per pollutant</t>
  </si>
  <si>
    <t>BAU Pre-federal regulation (Nominal)</t>
  </si>
  <si>
    <t>RIAS Federal regulation scenario (Nominal)</t>
  </si>
  <si>
    <t>Cumulative generation</t>
  </si>
  <si>
    <t>Comparing generation scenarios</t>
  </si>
  <si>
    <t>BAU Pre-federal regulation (Updated)</t>
  </si>
  <si>
    <t>RIAS Federal regulation scenario (Updated)</t>
  </si>
  <si>
    <t>AESO Reference Case scenario</t>
  </si>
  <si>
    <t>AESO Alternate Case scenario</t>
  </si>
  <si>
    <t>Modelling health impact of coal-fired generation phase-out in Alberta</t>
  </si>
  <si>
    <r>
      <t xml:space="preserve">This spreadsheet contains the estimates and the modelling conducted for the report </t>
    </r>
    <r>
      <rPr>
        <i/>
        <sz val="13"/>
        <color rgb="FF000000"/>
        <rFont val="Calibri"/>
      </rPr>
      <t>Breathing in the benefits: How an accelerated coal phase-out can reduce health impacts and costs for Albertans</t>
    </r>
    <r>
      <rPr>
        <sz val="13"/>
        <color rgb="FF000000"/>
        <rFont val="Calibri"/>
      </rPr>
      <t xml:space="preserve"> released in September 2016 by the Pembina Institute, the Canadian Association of Physicians for the Environment, the Lung Association of Alberta and NWT, and the Asthma Society of Canada. URL: http://www.pembina.org/pub/breathing-benefits</t>
    </r>
  </si>
  <si>
    <t>Note: The spreadsheet only contains the modelling; the methodology used is explained in the Appendix A of the report.</t>
  </si>
  <si>
    <t>Total generation (GWh)</t>
  </si>
  <si>
    <t>Modelling generation for BAU Pre-federal regulation (Nominal)</t>
  </si>
  <si>
    <t>Modelling generation for RIAS Federal regulation scenario (Nominal)</t>
  </si>
  <si>
    <t>Modelling generation for BAU Pre-federal regulation (Updated)</t>
  </si>
  <si>
    <t>Modelling generation for RIAS Federal regulation scenario (Updated)</t>
  </si>
  <si>
    <t>Modelling generation for AESO Reference Case scenario</t>
  </si>
  <si>
    <t>Modelling generation for Pembina proposed accelerated coal-phase out schedule</t>
  </si>
  <si>
    <t>Modelling generation for AESO Alternate Case scenario</t>
  </si>
  <si>
    <r>
      <t xml:space="preserve">Note: This scenario is not included in the </t>
    </r>
    <r>
      <rPr>
        <i/>
        <sz val="10"/>
        <color rgb="FF000000"/>
        <rFont val="Arial"/>
      </rPr>
      <t>Breathing in the benefits</t>
    </r>
    <r>
      <rPr>
        <sz val="10"/>
        <color rgb="FF000000"/>
        <rFont val="Arial"/>
      </rPr>
      <t xml:space="preserve"> report and is only provided here for information purpose.</t>
    </r>
  </si>
  <si>
    <t>Notes:</t>
  </si>
  <si>
    <t>in Nominal Pre-Fed reg (BAU) scenario, Swan Hills is equipped with CCS</t>
  </si>
  <si>
    <t>End of economic life (federal regulation)</t>
  </si>
  <si>
    <t>Units are assumed to retire on Dec 31 of the indicated retirement year</t>
  </si>
  <si>
    <t>AESO scenarios can be found in the AESO 2016 Long Term Outlook, http://www.aeso.ca/downloads/AESO_2016_Long-term_Outlook_WEB.pdf.</t>
  </si>
  <si>
    <t>Legend:</t>
  </si>
  <si>
    <t>These units are assumed to come online in the BAU or RIAS scenarios. In reality these units are either cancelled or not planned.</t>
  </si>
  <si>
    <t>These retirement years were modified to reflect reality.</t>
  </si>
  <si>
    <t>Cumulative generation for BAU Pre-federal regulation (Updated)</t>
  </si>
  <si>
    <t>Coal-fired unit</t>
  </si>
  <si>
    <t>Generation scenarios</t>
  </si>
  <si>
    <t>B- Updating scenarios and modelling phase-out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</si>
</sst>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&quot;$&quot;#,##0"/>
  </numFmts>
  <fonts count="25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color rgb="FF000000"/>
      <name val="Arial"/>
    </font>
    <font>
      <sz val="9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1"/>
      <name val="Calibri"/>
    </font>
    <font>
      <sz val="11"/>
      <color rgb="FFFFFFFF"/>
      <name val="Calibri"/>
    </font>
    <font>
      <b/>
      <sz val="18"/>
      <color rgb="FFFFFFFF"/>
      <name val="Calibri"/>
    </font>
    <font>
      <sz val="10"/>
      <color rgb="FF000000"/>
      <name val="Calibri"/>
    </font>
    <font>
      <sz val="10"/>
      <name val="Calibri"/>
    </font>
    <font>
      <b/>
      <sz val="10"/>
      <name val="Calibri"/>
    </font>
    <font>
      <i/>
      <sz val="10"/>
      <name val="Calibri"/>
    </font>
    <font>
      <sz val="12"/>
      <color rgb="FF000000"/>
      <name val="Calibri"/>
    </font>
    <font>
      <sz val="11"/>
      <color theme="0"/>
      <name val="Calibri"/>
    </font>
    <font>
      <sz val="13"/>
      <color theme="0"/>
      <name val="Calibri"/>
    </font>
    <font>
      <b/>
      <sz val="11"/>
      <name val="Calibri"/>
    </font>
    <font>
      <b/>
      <sz val="14"/>
      <color rgb="FFFFFFFF"/>
      <name val="Calibri"/>
    </font>
    <font>
      <i/>
      <sz val="11"/>
      <name val="Calibri"/>
    </font>
    <font>
      <i/>
      <sz val="10"/>
      <color rgb="FF000000"/>
      <name val="Arial"/>
    </font>
    <font>
      <sz val="13"/>
      <color rgb="FF000000"/>
      <name val="Calibri"/>
    </font>
    <font>
      <sz val="22"/>
      <color rgb="FF000000"/>
      <name val="Calibri"/>
    </font>
    <font>
      <i/>
      <sz val="13"/>
      <color rgb="FF000000"/>
      <name val="Calibri"/>
    </font>
    <font>
      <sz val="14"/>
      <color rgb="FFFFFFFF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rgb="FF434343"/>
      </patternFill>
    </fill>
    <fill>
      <patternFill patternType="solid">
        <fgColor theme="8" tint="-0.499984740745262"/>
        <bgColor rgb="FFFF9900"/>
      </patternFill>
    </fill>
    <fill>
      <patternFill patternType="solid">
        <fgColor theme="8" tint="-0.249977111117893"/>
        <bgColor rgb="FF999999"/>
      </patternFill>
    </fill>
    <fill>
      <patternFill patternType="solid">
        <fgColor theme="8" tint="-0.249977111117893"/>
        <bgColor rgb="FF666666"/>
      </patternFill>
    </fill>
    <fill>
      <patternFill patternType="solid">
        <fgColor theme="7" tint="-0.499984740745262"/>
        <bgColor rgb="FF434343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rgb="FFF3F3F3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1869B"/>
        <bgColor rgb="FF43434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4" fontId="11" fillId="0" borderId="0" xfId="0" applyNumberFormat="1" applyFont="1"/>
    <xf numFmtId="0" fontId="10" fillId="0" borderId="0" xfId="0" applyFont="1" applyAlignment="1">
      <alignment vertical="center" wrapText="1"/>
    </xf>
    <xf numFmtId="0" fontId="12" fillId="0" borderId="0" xfId="0" applyFont="1" applyAlignme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/>
    <xf numFmtId="10" fontId="11" fillId="0" borderId="0" xfId="0" applyNumberFormat="1" applyFont="1" applyAlignment="1">
      <alignment horizontal="center"/>
    </xf>
    <xf numFmtId="3" fontId="11" fillId="0" borderId="0" xfId="0" applyNumberFormat="1" applyFont="1"/>
    <xf numFmtId="16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4" fontId="13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166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0" xfId="0" applyFont="1" applyAlignment="1"/>
    <xf numFmtId="0" fontId="9" fillId="2" borderId="0" xfId="0" applyFont="1" applyFill="1" applyAlignment="1">
      <alignment vertical="center"/>
    </xf>
    <xf numFmtId="0" fontId="7" fillId="0" borderId="0" xfId="0" applyFont="1" applyAlignment="1"/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9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22" fillId="0" borderId="0" xfId="0" applyFont="1" applyAlignment="1"/>
    <xf numFmtId="0" fontId="16" fillId="3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18" fillId="9" borderId="0" xfId="0" applyFont="1" applyFill="1" applyAlignment="1">
      <alignment vertical="center"/>
    </xf>
    <xf numFmtId="3" fontId="2" fillId="10" borderId="0" xfId="0" applyNumberFormat="1" applyFont="1" applyFill="1" applyAlignment="1">
      <alignment horizontal="right"/>
    </xf>
    <xf numFmtId="0" fontId="8" fillId="10" borderId="0" xfId="0" applyFont="1" applyFill="1" applyAlignment="1"/>
    <xf numFmtId="0" fontId="2" fillId="11" borderId="0" xfId="0" applyFont="1" applyFill="1" applyAlignment="1"/>
    <xf numFmtId="3" fontId="2" fillId="11" borderId="0" xfId="0" applyNumberFormat="1" applyFont="1" applyFill="1" applyAlignment="1">
      <alignment horizontal="right"/>
    </xf>
    <xf numFmtId="0" fontId="8" fillId="11" borderId="0" xfId="0" applyFont="1" applyFill="1" applyAlignment="1"/>
    <xf numFmtId="0" fontId="2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9" fillId="12" borderId="0" xfId="0" applyFont="1" applyFill="1"/>
    <xf numFmtId="0" fontId="16" fillId="3" borderId="0" xfId="0" applyFont="1" applyFill="1" applyAlignment="1">
      <alignment vertical="center" wrapText="1"/>
    </xf>
    <xf numFmtId="0" fontId="1" fillId="13" borderId="0" xfId="0" applyFont="1" applyFill="1" applyAlignment="1">
      <alignment horizontal="right"/>
    </xf>
    <xf numFmtId="0" fontId="1" fillId="14" borderId="0" xfId="0" applyFont="1" applyFill="1" applyAlignment="1">
      <alignment horizontal="right"/>
    </xf>
    <xf numFmtId="0" fontId="7" fillId="14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7" fillId="13" borderId="0" xfId="0" applyFont="1" applyFill="1" applyAlignment="1">
      <alignment horizontal="right"/>
    </xf>
    <xf numFmtId="0" fontId="1" fillId="1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16" borderId="0" xfId="0" applyFont="1" applyFill="1" applyAlignment="1">
      <alignment wrapText="1"/>
    </xf>
    <xf numFmtId="0" fontId="1" fillId="17" borderId="0" xfId="0" applyFont="1" applyFill="1" applyAlignment="1">
      <alignment wrapText="1"/>
    </xf>
    <xf numFmtId="166" fontId="7" fillId="0" borderId="0" xfId="0" applyNumberFormat="1" applyFont="1" applyFill="1" applyAlignment="1">
      <alignment horizontal="center"/>
    </xf>
    <xf numFmtId="166" fontId="19" fillId="0" borderId="0" xfId="0" applyNumberFormat="1" applyFont="1" applyFill="1" applyAlignment="1">
      <alignment horizontal="center"/>
    </xf>
    <xf numFmtId="0" fontId="8" fillId="18" borderId="0" xfId="0" applyFont="1" applyFill="1" applyAlignment="1">
      <alignment horizontal="center" vertical="center" wrapText="1"/>
    </xf>
    <xf numFmtId="0" fontId="21" fillId="0" borderId="0" xfId="0" applyFont="1" applyAlignment="1"/>
    <xf numFmtId="0" fontId="8" fillId="6" borderId="0" xfId="0" applyFont="1" applyFill="1" applyAlignment="1">
      <alignment horizontal="center"/>
    </xf>
    <xf numFmtId="0" fontId="1" fillId="7" borderId="0" xfId="0" applyFont="1" applyFill="1" applyAlignment="1"/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4" fillId="6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28108405054"/>
          <c:y val="0.0467625899280575"/>
          <c:w val="0.832668888481963"/>
          <c:h val="0.763956834532374"/>
        </c:manualLayout>
      </c:layout>
      <c:lineChart>
        <c:grouping val="standard"/>
        <c:varyColors val="0"/>
        <c:ser>
          <c:idx val="0"/>
          <c:order val="0"/>
          <c:tx>
            <c:strRef>
              <c:f>'Modelling health impacts'!$A$67</c:f>
              <c:strCache>
                <c:ptCount val="1"/>
                <c:pt idx="0">
                  <c:v>BAU Pre-federal regulation (Nominal)</c:v>
                </c:pt>
              </c:strCache>
            </c:strRef>
          </c:tx>
          <c:marker>
            <c:symbol val="none"/>
          </c:marker>
          <c:cat>
            <c:numRef>
              <c:f>'Modelling health impacts'!$C$66:$W$66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impacts'!$C$67:$W$67</c:f>
              <c:numCache>
                <c:formatCode>#,##0.00</c:formatCode>
                <c:ptCount val="21"/>
                <c:pt idx="0">
                  <c:v>39695.94000000001</c:v>
                </c:pt>
                <c:pt idx="1">
                  <c:v>39695.94000000001</c:v>
                </c:pt>
                <c:pt idx="2">
                  <c:v>39695.94000000001</c:v>
                </c:pt>
                <c:pt idx="3">
                  <c:v>42652.44000000001</c:v>
                </c:pt>
                <c:pt idx="4">
                  <c:v>42652.44000000001</c:v>
                </c:pt>
                <c:pt idx="5">
                  <c:v>42652.44000000001</c:v>
                </c:pt>
                <c:pt idx="6">
                  <c:v>42652.44000000001</c:v>
                </c:pt>
                <c:pt idx="7">
                  <c:v>42652.44000000001</c:v>
                </c:pt>
                <c:pt idx="8">
                  <c:v>42652.44000000001</c:v>
                </c:pt>
                <c:pt idx="9">
                  <c:v>42652.44000000001</c:v>
                </c:pt>
                <c:pt idx="10">
                  <c:v>42652.44000000001</c:v>
                </c:pt>
                <c:pt idx="11">
                  <c:v>42652.44000000001</c:v>
                </c:pt>
                <c:pt idx="12">
                  <c:v>42652.44000000001</c:v>
                </c:pt>
                <c:pt idx="13">
                  <c:v>42652.44000000001</c:v>
                </c:pt>
                <c:pt idx="14">
                  <c:v>42652.44000000001</c:v>
                </c:pt>
                <c:pt idx="15">
                  <c:v>42652.44000000001</c:v>
                </c:pt>
                <c:pt idx="16">
                  <c:v>42652.44000000001</c:v>
                </c:pt>
                <c:pt idx="17">
                  <c:v>42652.44000000001</c:v>
                </c:pt>
                <c:pt idx="18">
                  <c:v>45280.44000000001</c:v>
                </c:pt>
                <c:pt idx="19">
                  <c:v>47908.44000000001</c:v>
                </c:pt>
                <c:pt idx="20">
                  <c:v>50536.44000000001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'Modelling health impacts'!$A$68</c:f>
              <c:strCache>
                <c:ptCount val="1"/>
                <c:pt idx="0">
                  <c:v>RIAS Federal regulation scenario (Nominal)</c:v>
                </c:pt>
              </c:strCache>
            </c:strRef>
          </c:tx>
          <c:marker>
            <c:symbol val="none"/>
          </c:marker>
          <c:cat>
            <c:numRef>
              <c:f>'Modelling health impacts'!$C$66:$W$66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impacts'!$C$68:$W$68</c:f>
              <c:numCache>
                <c:formatCode>#,##0.00</c:formatCode>
                <c:ptCount val="21"/>
                <c:pt idx="0">
                  <c:v>39695.94000000001</c:v>
                </c:pt>
                <c:pt idx="1">
                  <c:v>39695.94000000001</c:v>
                </c:pt>
                <c:pt idx="2">
                  <c:v>39695.94000000001</c:v>
                </c:pt>
                <c:pt idx="3">
                  <c:v>39695.94000000001</c:v>
                </c:pt>
                <c:pt idx="4">
                  <c:v>39695.94000000001</c:v>
                </c:pt>
                <c:pt idx="5">
                  <c:v>37770.93000000001</c:v>
                </c:pt>
                <c:pt idx="6">
                  <c:v>37770.93000000001</c:v>
                </c:pt>
                <c:pt idx="7">
                  <c:v>37770.93000000001</c:v>
                </c:pt>
                <c:pt idx="8">
                  <c:v>37770.93000000001</c:v>
                </c:pt>
                <c:pt idx="9">
                  <c:v>37770.93000000001</c:v>
                </c:pt>
                <c:pt idx="10">
                  <c:v>37770.93000000001</c:v>
                </c:pt>
                <c:pt idx="11">
                  <c:v>36752.58</c:v>
                </c:pt>
                <c:pt idx="12">
                  <c:v>34334.82</c:v>
                </c:pt>
                <c:pt idx="13">
                  <c:v>31667.4</c:v>
                </c:pt>
                <c:pt idx="14">
                  <c:v>28999.98</c:v>
                </c:pt>
                <c:pt idx="15">
                  <c:v>18645.66</c:v>
                </c:pt>
                <c:pt idx="16">
                  <c:v>18645.66</c:v>
                </c:pt>
                <c:pt idx="17">
                  <c:v>18645.66</c:v>
                </c:pt>
                <c:pt idx="18">
                  <c:v>18645.66</c:v>
                </c:pt>
                <c:pt idx="19">
                  <c:v>18645.66</c:v>
                </c:pt>
                <c:pt idx="20">
                  <c:v>18645.66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292392"/>
        <c:axId val="2101295400"/>
      </c:lineChart>
      <c:catAx>
        <c:axId val="210129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1295400"/>
        <c:crosses val="autoZero"/>
        <c:auto val="1"/>
        <c:lblAlgn val="ctr"/>
        <c:lblOffset val="100"/>
        <c:noMultiLvlLbl val="0"/>
      </c:catAx>
      <c:valAx>
        <c:axId val="21012954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101292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3715231739024"/>
          <c:y val="0.918561969526536"/>
          <c:w val="0.821099192427113"/>
          <c:h val="0.065845617658448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'Modelling health impacts'!$A$164</c:f>
              <c:strCache>
                <c:ptCount val="1"/>
                <c:pt idx="0">
                  <c:v>BAU Pre-federal regulation (Updated)</c:v>
                </c:pt>
              </c:strCache>
            </c:strRef>
          </c:tx>
          <c:marker>
            <c:symbol val="none"/>
          </c:marker>
          <c:cat>
            <c:numRef>
              <c:f>'Modelling health impacts'!$C$163:$W$163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impacts'!$C$164:$W$164</c:f>
              <c:numCache>
                <c:formatCode>#,##0</c:formatCode>
                <c:ptCount val="21"/>
                <c:pt idx="0">
                  <c:v>41384.43000000001</c:v>
                </c:pt>
                <c:pt idx="1">
                  <c:v>40438.35000000001</c:v>
                </c:pt>
                <c:pt idx="2">
                  <c:v>40438.35000000001</c:v>
                </c:pt>
                <c:pt idx="3">
                  <c:v>40438.35000000001</c:v>
                </c:pt>
                <c:pt idx="4">
                  <c:v>40438.35000000001</c:v>
                </c:pt>
                <c:pt idx="5">
                  <c:v>40438.35000000001</c:v>
                </c:pt>
                <c:pt idx="6">
                  <c:v>40438.35000000001</c:v>
                </c:pt>
                <c:pt idx="7">
                  <c:v>40438.35000000001</c:v>
                </c:pt>
                <c:pt idx="8">
                  <c:v>40438.35000000001</c:v>
                </c:pt>
                <c:pt idx="9">
                  <c:v>40438.35000000001</c:v>
                </c:pt>
                <c:pt idx="10">
                  <c:v>40438.35000000001</c:v>
                </c:pt>
                <c:pt idx="11">
                  <c:v>40438.35000000001</c:v>
                </c:pt>
                <c:pt idx="12">
                  <c:v>40438.35000000001</c:v>
                </c:pt>
                <c:pt idx="13">
                  <c:v>40438.35000000001</c:v>
                </c:pt>
                <c:pt idx="14">
                  <c:v>40438.35000000001</c:v>
                </c:pt>
                <c:pt idx="15">
                  <c:v>40438.35000000001</c:v>
                </c:pt>
                <c:pt idx="16">
                  <c:v>40438.35000000001</c:v>
                </c:pt>
                <c:pt idx="17">
                  <c:v>40438.35000000001</c:v>
                </c:pt>
                <c:pt idx="18">
                  <c:v>40438.35000000001</c:v>
                </c:pt>
                <c:pt idx="19">
                  <c:v>40438.35000000001</c:v>
                </c:pt>
                <c:pt idx="20">
                  <c:v>40438.35000000001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'Modelling health impacts'!$A$165</c:f>
              <c:strCache>
                <c:ptCount val="1"/>
                <c:pt idx="0">
                  <c:v>RIAS Federal regulation scenario (Updated)</c:v>
                </c:pt>
              </c:strCache>
            </c:strRef>
          </c:tx>
          <c:marker>
            <c:symbol val="none"/>
          </c:marker>
          <c:cat>
            <c:numRef>
              <c:f>'Modelling health impacts'!$C$163:$W$163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impacts'!$C$165:$W$165</c:f>
              <c:numCache>
                <c:formatCode>#,##0</c:formatCode>
                <c:ptCount val="21"/>
                <c:pt idx="0">
                  <c:v>41384.43000000001</c:v>
                </c:pt>
                <c:pt idx="1">
                  <c:v>40438.35000000001</c:v>
                </c:pt>
                <c:pt idx="2">
                  <c:v>40438.35000000001</c:v>
                </c:pt>
                <c:pt idx="3">
                  <c:v>40438.35000000001</c:v>
                </c:pt>
                <c:pt idx="4">
                  <c:v>40438.35000000001</c:v>
                </c:pt>
                <c:pt idx="5">
                  <c:v>35675.10000000001</c:v>
                </c:pt>
                <c:pt idx="6">
                  <c:v>35675.10000000001</c:v>
                </c:pt>
                <c:pt idx="7">
                  <c:v>35675.10000000001</c:v>
                </c:pt>
                <c:pt idx="8">
                  <c:v>35675.10000000001</c:v>
                </c:pt>
                <c:pt idx="9">
                  <c:v>35675.10000000001</c:v>
                </c:pt>
                <c:pt idx="10">
                  <c:v>35675.10000000001</c:v>
                </c:pt>
                <c:pt idx="11">
                  <c:v>34656.75</c:v>
                </c:pt>
                <c:pt idx="12">
                  <c:v>32238.99</c:v>
                </c:pt>
                <c:pt idx="13">
                  <c:v>29571.57</c:v>
                </c:pt>
                <c:pt idx="14">
                  <c:v>26904.15</c:v>
                </c:pt>
                <c:pt idx="15">
                  <c:v>16549.83</c:v>
                </c:pt>
                <c:pt idx="16">
                  <c:v>16549.83</c:v>
                </c:pt>
                <c:pt idx="17">
                  <c:v>16549.83</c:v>
                </c:pt>
                <c:pt idx="18">
                  <c:v>16549.83</c:v>
                </c:pt>
                <c:pt idx="19">
                  <c:v>16549.83</c:v>
                </c:pt>
                <c:pt idx="20">
                  <c:v>16549.83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'Modelling health impacts'!$A$166</c:f>
              <c:strCache>
                <c:ptCount val="1"/>
                <c:pt idx="0">
                  <c:v>AESO Reference Case scenario</c:v>
                </c:pt>
              </c:strCache>
            </c:strRef>
          </c:tx>
          <c:marker>
            <c:symbol val="none"/>
          </c:marker>
          <c:cat>
            <c:numRef>
              <c:f>'Modelling health impacts'!$C$163:$W$163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impacts'!$C$166:$W$166</c:f>
              <c:numCache>
                <c:formatCode>#,##0</c:formatCode>
                <c:ptCount val="21"/>
                <c:pt idx="0">
                  <c:v>41384.43000000001</c:v>
                </c:pt>
                <c:pt idx="1">
                  <c:v>40438.35000000001</c:v>
                </c:pt>
                <c:pt idx="2">
                  <c:v>40438.35000000001</c:v>
                </c:pt>
                <c:pt idx="3">
                  <c:v>40438.35000000001</c:v>
                </c:pt>
                <c:pt idx="4">
                  <c:v>40438.35000000001</c:v>
                </c:pt>
                <c:pt idx="5">
                  <c:v>35675.10000000001</c:v>
                </c:pt>
                <c:pt idx="6">
                  <c:v>35675.10000000001</c:v>
                </c:pt>
                <c:pt idx="7">
                  <c:v>35675.10000000001</c:v>
                </c:pt>
                <c:pt idx="8">
                  <c:v>35675.10000000001</c:v>
                </c:pt>
                <c:pt idx="9">
                  <c:v>35675.10000000001</c:v>
                </c:pt>
                <c:pt idx="10">
                  <c:v>35675.10000000001</c:v>
                </c:pt>
                <c:pt idx="11">
                  <c:v>34656.75</c:v>
                </c:pt>
                <c:pt idx="12">
                  <c:v>29571.57</c:v>
                </c:pt>
                <c:pt idx="13">
                  <c:v>19085.85</c:v>
                </c:pt>
                <c:pt idx="14">
                  <c:v>8731.53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'Modelling health impacts'!$A$167</c:f>
              <c:strCache>
                <c:ptCount val="1"/>
                <c:pt idx="0">
                  <c:v>Pembina proposed accelerated coal-phase out schedule</c:v>
                </c:pt>
              </c:strCache>
            </c:strRef>
          </c:tx>
          <c:marker>
            <c:symbol val="none"/>
          </c:marker>
          <c:cat>
            <c:numRef>
              <c:f>'Modelling health impacts'!$C$163:$W$163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impacts'!$C$167:$W$167</c:f>
              <c:numCache>
                <c:formatCode>#,##0</c:formatCode>
                <c:ptCount val="21"/>
                <c:pt idx="0">
                  <c:v>41384.43000000001</c:v>
                </c:pt>
                <c:pt idx="1">
                  <c:v>40438.35000000001</c:v>
                </c:pt>
                <c:pt idx="2">
                  <c:v>38441.07000000001</c:v>
                </c:pt>
                <c:pt idx="3">
                  <c:v>34656.75</c:v>
                </c:pt>
                <c:pt idx="4">
                  <c:v>34656.75</c:v>
                </c:pt>
                <c:pt idx="5">
                  <c:v>34656.75</c:v>
                </c:pt>
                <c:pt idx="6">
                  <c:v>24269.58</c:v>
                </c:pt>
                <c:pt idx="7">
                  <c:v>21740.13</c:v>
                </c:pt>
                <c:pt idx="8">
                  <c:v>21740.13</c:v>
                </c:pt>
                <c:pt idx="9">
                  <c:v>16549.83</c:v>
                </c:pt>
                <c:pt idx="10">
                  <c:v>16549.83</c:v>
                </c:pt>
                <c:pt idx="11">
                  <c:v>16549.83</c:v>
                </c:pt>
                <c:pt idx="12">
                  <c:v>11359.53</c:v>
                </c:pt>
                <c:pt idx="13">
                  <c:v>11359.53</c:v>
                </c:pt>
                <c:pt idx="14">
                  <c:v>11359.53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'Modelling health impacts'!$A$168</c:f>
              <c:strCache>
                <c:ptCount val="1"/>
                <c:pt idx="0">
                  <c:v>AESO Alternate Case scenario</c:v>
                </c:pt>
              </c:strCache>
            </c:strRef>
          </c:tx>
          <c:marker>
            <c:symbol val="none"/>
          </c:marker>
          <c:cat>
            <c:numRef>
              <c:f>'Modelling health impacts'!$C$163:$W$163</c:f>
              <c:numCache>
                <c:formatCode>General</c:formatCode>
                <c:ptCount val="21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  <c:pt idx="5">
                  <c:v>2020.0</c:v>
                </c:pt>
                <c:pt idx="6">
                  <c:v>2021.0</c:v>
                </c:pt>
                <c:pt idx="7">
                  <c:v>2022.0</c:v>
                </c:pt>
                <c:pt idx="8">
                  <c:v>2023.0</c:v>
                </c:pt>
                <c:pt idx="9">
                  <c:v>2024.0</c:v>
                </c:pt>
                <c:pt idx="10">
                  <c:v>2025.0</c:v>
                </c:pt>
                <c:pt idx="11">
                  <c:v>2026.0</c:v>
                </c:pt>
                <c:pt idx="12">
                  <c:v>2027.0</c:v>
                </c:pt>
                <c:pt idx="13">
                  <c:v>2028.0</c:v>
                </c:pt>
                <c:pt idx="14">
                  <c:v>2029.0</c:v>
                </c:pt>
                <c:pt idx="15">
                  <c:v>2030.0</c:v>
                </c:pt>
                <c:pt idx="16">
                  <c:v>2031.0</c:v>
                </c:pt>
                <c:pt idx="17">
                  <c:v>2032.0</c:v>
                </c:pt>
                <c:pt idx="18">
                  <c:v>2033.0</c:v>
                </c:pt>
                <c:pt idx="19">
                  <c:v>2034.0</c:v>
                </c:pt>
                <c:pt idx="20">
                  <c:v>2035.0</c:v>
                </c:pt>
              </c:numCache>
            </c:numRef>
          </c:cat>
          <c:val>
            <c:numRef>
              <c:f>'Modelling health impacts'!$C$168:$W$168</c:f>
              <c:numCache>
                <c:formatCode>#,##0</c:formatCode>
                <c:ptCount val="21"/>
                <c:pt idx="0">
                  <c:v>41384.43000000001</c:v>
                </c:pt>
                <c:pt idx="1">
                  <c:v>40438.35000000001</c:v>
                </c:pt>
                <c:pt idx="2">
                  <c:v>40438.35000000001</c:v>
                </c:pt>
                <c:pt idx="3">
                  <c:v>40438.35000000001</c:v>
                </c:pt>
                <c:pt idx="4">
                  <c:v>40438.35000000001</c:v>
                </c:pt>
                <c:pt idx="5">
                  <c:v>34656.75</c:v>
                </c:pt>
                <c:pt idx="6">
                  <c:v>24269.58</c:v>
                </c:pt>
                <c:pt idx="7">
                  <c:v>21740.13</c:v>
                </c:pt>
                <c:pt idx="8">
                  <c:v>21740.13</c:v>
                </c:pt>
                <c:pt idx="9">
                  <c:v>19144.98</c:v>
                </c:pt>
                <c:pt idx="10">
                  <c:v>16549.83</c:v>
                </c:pt>
                <c:pt idx="11">
                  <c:v>16549.83</c:v>
                </c:pt>
                <c:pt idx="12">
                  <c:v>11293.83</c:v>
                </c:pt>
                <c:pt idx="13">
                  <c:v>8731.53</c:v>
                </c:pt>
                <c:pt idx="14">
                  <c:v>6103.530000000001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539032"/>
        <c:axId val="2100535896"/>
      </c:lineChart>
      <c:catAx>
        <c:axId val="210053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0535896"/>
        <c:crosses val="autoZero"/>
        <c:auto val="1"/>
        <c:lblAlgn val="ctr"/>
        <c:lblOffset val="100"/>
        <c:noMultiLvlLbl val="0"/>
      </c:catAx>
      <c:valAx>
        <c:axId val="2100535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00539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69</xdr:row>
      <xdr:rowOff>101600</xdr:rowOff>
    </xdr:from>
    <xdr:to>
      <xdr:col>4</xdr:col>
      <xdr:colOff>889000</xdr:colOff>
      <xdr:row>91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168</xdr:row>
      <xdr:rowOff>101600</xdr:rowOff>
    </xdr:from>
    <xdr:to>
      <xdr:col>6</xdr:col>
      <xdr:colOff>635000</xdr:colOff>
      <xdr:row>192</xdr:row>
      <xdr:rowOff>25400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1"/>
  <sheetViews>
    <sheetView tabSelected="1" workbookViewId="0">
      <selection activeCell="F12" sqref="F12"/>
    </sheetView>
  </sheetViews>
  <sheetFormatPr baseColWidth="10" defaultColWidth="17.33203125" defaultRowHeight="15" customHeight="1" x14ac:dyDescent="0"/>
  <cols>
    <col min="1" max="1" width="38.6640625" customWidth="1"/>
    <col min="2" max="2" width="15.83203125" customWidth="1"/>
    <col min="3" max="6" width="14.33203125" customWidth="1"/>
    <col min="7" max="8" width="12" customWidth="1"/>
    <col min="9" max="9" width="14" customWidth="1"/>
    <col min="10" max="26" width="12" customWidth="1"/>
  </cols>
  <sheetData>
    <row r="1" spans="1:26" ht="28">
      <c r="A1" s="53" t="s">
        <v>81</v>
      </c>
      <c r="B1" s="1"/>
      <c r="C1" s="1"/>
      <c r="D1" s="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">
      <c r="A2" s="1"/>
      <c r="B2" s="1"/>
      <c r="C2" s="1"/>
      <c r="D2" s="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>
      <c r="A3" s="84" t="s">
        <v>82</v>
      </c>
      <c r="B3" s="84"/>
      <c r="C3" s="84"/>
      <c r="D3" s="84"/>
      <c r="E3" s="84"/>
      <c r="F3" s="84"/>
      <c r="G3" s="9"/>
      <c r="H3" s="9"/>
      <c r="I3" s="9"/>
      <c r="J3" s="9"/>
      <c r="K3" s="9"/>
      <c r="L3" s="9"/>
      <c r="M3" s="9"/>
      <c r="N3" s="9"/>
      <c r="O3" s="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0" customHeight="1">
      <c r="A4" s="84"/>
      <c r="B4" s="84"/>
      <c r="C4" s="84"/>
      <c r="D4" s="84"/>
      <c r="E4" s="84"/>
      <c r="F4" s="84"/>
      <c r="G4" s="9"/>
      <c r="H4" s="9"/>
      <c r="I4" s="9"/>
      <c r="J4" s="9"/>
      <c r="K4" s="9"/>
      <c r="L4" s="9"/>
      <c r="M4" s="9"/>
      <c r="N4" s="9"/>
      <c r="O4" s="9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">
      <c r="A5" s="1"/>
      <c r="B5" s="1"/>
      <c r="C5" s="1"/>
      <c r="D5" s="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>
      <c r="A6" s="81" t="s">
        <v>83</v>
      </c>
      <c r="B6" s="1"/>
      <c r="C6" s="1"/>
      <c r="D6" s="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>
      <c r="A7" s="81"/>
      <c r="B7" s="1"/>
      <c r="C7" s="1"/>
      <c r="D7" s="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">
      <c r="A8" s="1"/>
      <c r="B8" s="1"/>
      <c r="C8" s="1"/>
      <c r="D8" s="1"/>
      <c r="E8" s="9"/>
      <c r="F8" s="10"/>
      <c r="G8" s="9"/>
      <c r="H8" s="9"/>
      <c r="I8" s="9"/>
      <c r="J8" s="9"/>
      <c r="K8" s="9"/>
      <c r="L8" s="9"/>
      <c r="M8" s="10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">
      <c r="A9" s="67" t="s">
        <v>58</v>
      </c>
      <c r="B9" s="9"/>
      <c r="C9" s="9"/>
      <c r="D9" s="1"/>
      <c r="E9" s="10"/>
      <c r="F9" s="9"/>
      <c r="G9" s="9"/>
      <c r="H9" s="9"/>
      <c r="I9" s="9"/>
      <c r="J9" s="9"/>
      <c r="K9" s="9"/>
      <c r="L9" s="10"/>
      <c r="M9" s="11"/>
      <c r="N9" s="11"/>
      <c r="O9" s="11"/>
      <c r="P9" s="9"/>
      <c r="Q9" s="1"/>
      <c r="R9" s="9"/>
      <c r="S9" s="9"/>
      <c r="T9" s="1"/>
      <c r="U9" s="1"/>
      <c r="V9" s="1"/>
      <c r="W9" s="1"/>
      <c r="X9" s="1"/>
      <c r="Y9" s="1"/>
      <c r="Z9" s="1"/>
    </row>
    <row r="10" spans="1:26" ht="57" customHeight="1">
      <c r="A10" s="85" t="s">
        <v>59</v>
      </c>
      <c r="B10" s="85"/>
      <c r="C10" s="85"/>
      <c r="D10" s="85"/>
      <c r="E10" s="85"/>
      <c r="F10" s="85"/>
      <c r="G10" s="9"/>
      <c r="H10" s="9"/>
      <c r="I10" s="9"/>
      <c r="J10" s="9"/>
      <c r="K10" s="9"/>
      <c r="L10" s="10"/>
      <c r="M10" s="11"/>
      <c r="N10" s="11"/>
      <c r="O10" s="11"/>
      <c r="P10" s="9"/>
      <c r="Q10" s="1"/>
      <c r="R10" s="9"/>
      <c r="S10" s="9"/>
      <c r="T10" s="1"/>
      <c r="U10" s="1"/>
      <c r="V10" s="1"/>
      <c r="W10" s="1"/>
      <c r="X10" s="1"/>
      <c r="Y10" s="1"/>
      <c r="Z10" s="1"/>
    </row>
    <row r="11" spans="1:26" ht="12" customHeight="1">
      <c r="A11" s="12"/>
      <c r="B11" s="12"/>
      <c r="C11" s="12"/>
      <c r="D11" s="12"/>
      <c r="E11" s="10"/>
      <c r="F11" s="9"/>
      <c r="G11" s="9"/>
      <c r="H11" s="9"/>
      <c r="I11" s="9"/>
      <c r="J11" s="9"/>
      <c r="K11" s="9"/>
      <c r="L11" s="10"/>
      <c r="M11" s="11"/>
      <c r="N11" s="11"/>
      <c r="O11" s="11"/>
      <c r="P11" s="9"/>
      <c r="Q11" s="1"/>
      <c r="R11" s="9"/>
      <c r="S11" s="9"/>
      <c r="T11" s="1"/>
      <c r="U11" s="1"/>
      <c r="V11" s="1"/>
      <c r="W11" s="1"/>
      <c r="X11" s="1"/>
      <c r="Y11" s="1"/>
      <c r="Z11" s="1"/>
    </row>
    <row r="12" spans="1:26" ht="16" customHeight="1">
      <c r="A12" s="54" t="s">
        <v>60</v>
      </c>
      <c r="B12" s="54"/>
      <c r="C12" s="54"/>
      <c r="D12" s="54"/>
      <c r="E12" s="10"/>
      <c r="F12" s="9"/>
      <c r="G12" s="9"/>
      <c r="H12" s="9"/>
      <c r="I12" s="9"/>
      <c r="J12" s="9"/>
      <c r="K12" s="9"/>
      <c r="L12" s="10"/>
      <c r="M12" s="11"/>
      <c r="N12" s="11"/>
      <c r="O12" s="11"/>
      <c r="P12" s="9"/>
      <c r="Q12" s="1"/>
      <c r="R12" s="9"/>
      <c r="S12" s="9"/>
      <c r="T12" s="1"/>
      <c r="U12" s="1"/>
      <c r="V12" s="1"/>
      <c r="W12" s="1"/>
      <c r="X12" s="1"/>
      <c r="Y12" s="1"/>
      <c r="Z12" s="1"/>
    </row>
    <row r="13" spans="1:26" ht="14">
      <c r="A13" s="23" t="s">
        <v>0</v>
      </c>
      <c r="B13" s="25">
        <v>590</v>
      </c>
      <c r="C13" s="9"/>
      <c r="D13" s="1"/>
      <c r="E13" s="10"/>
      <c r="F13" s="9"/>
      <c r="G13" s="9"/>
      <c r="H13" s="9"/>
      <c r="I13" s="9"/>
      <c r="J13" s="9"/>
      <c r="K13" s="9"/>
      <c r="L13" s="10"/>
      <c r="M13" s="11"/>
      <c r="N13" s="11"/>
      <c r="O13" s="11"/>
      <c r="P13" s="9"/>
      <c r="Q13" s="1"/>
      <c r="R13" s="9"/>
      <c r="S13" s="9"/>
      <c r="T13" s="1"/>
      <c r="U13" s="1"/>
      <c r="V13" s="1"/>
      <c r="W13" s="1"/>
      <c r="X13" s="1"/>
      <c r="Y13" s="1"/>
      <c r="Z13" s="1"/>
    </row>
    <row r="14" spans="1:26" ht="14">
      <c r="A14" s="24" t="s">
        <v>1</v>
      </c>
      <c r="B14" s="26">
        <v>520</v>
      </c>
      <c r="C14" s="9"/>
      <c r="D14" s="1"/>
      <c r="E14" s="10"/>
      <c r="F14" s="9"/>
      <c r="G14" s="9"/>
      <c r="H14" s="9"/>
      <c r="I14" s="9"/>
      <c r="J14" s="9"/>
      <c r="K14" s="9"/>
      <c r="L14" s="10"/>
      <c r="M14" s="11"/>
      <c r="N14" s="11"/>
      <c r="O14" s="11"/>
      <c r="P14" s="9"/>
      <c r="Q14" s="1"/>
      <c r="R14" s="9"/>
      <c r="S14" s="9"/>
      <c r="T14" s="1"/>
      <c r="U14" s="1"/>
      <c r="V14" s="1"/>
      <c r="W14" s="1"/>
      <c r="X14" s="1"/>
      <c r="Y14" s="1"/>
      <c r="Z14" s="1"/>
    </row>
    <row r="15" spans="1:26" ht="14">
      <c r="A15" s="24" t="s">
        <v>2</v>
      </c>
      <c r="B15" s="26">
        <v>80000</v>
      </c>
      <c r="C15" s="9"/>
      <c r="D15" s="1"/>
      <c r="E15" s="10"/>
      <c r="F15" s="9"/>
      <c r="G15" s="9"/>
      <c r="H15" s="9"/>
      <c r="I15" s="9"/>
      <c r="J15" s="9"/>
      <c r="K15" s="9"/>
      <c r="L15" s="10"/>
      <c r="M15" s="11"/>
      <c r="N15" s="11"/>
      <c r="O15" s="11"/>
      <c r="P15" s="9"/>
      <c r="Q15" s="1"/>
      <c r="R15" s="9"/>
      <c r="S15" s="9"/>
      <c r="T15" s="1"/>
      <c r="U15" s="1"/>
      <c r="V15" s="1"/>
      <c r="W15" s="1"/>
      <c r="X15" s="1"/>
      <c r="Y15" s="1"/>
      <c r="Z15" s="1"/>
    </row>
    <row r="16" spans="1:26" ht="14">
      <c r="A16" s="24" t="s">
        <v>3</v>
      </c>
      <c r="B16" s="26">
        <v>1900000</v>
      </c>
      <c r="C16" s="9"/>
      <c r="D16" s="1"/>
      <c r="E16" s="10"/>
      <c r="F16" s="9"/>
      <c r="G16" s="9"/>
      <c r="H16" s="9"/>
      <c r="I16" s="9"/>
      <c r="J16" s="9"/>
      <c r="K16" s="9"/>
      <c r="L16" s="10"/>
      <c r="M16" s="11"/>
      <c r="N16" s="11"/>
      <c r="O16" s="11"/>
      <c r="P16" s="9"/>
      <c r="Q16" s="1"/>
      <c r="R16" s="9"/>
      <c r="S16" s="9"/>
      <c r="T16" s="1"/>
      <c r="U16" s="1"/>
      <c r="V16" s="1"/>
      <c r="W16" s="1"/>
      <c r="X16" s="1"/>
      <c r="Y16" s="1"/>
      <c r="Z16" s="1"/>
    </row>
    <row r="17" spans="1:26" ht="14">
      <c r="A17" s="24" t="s">
        <v>4</v>
      </c>
      <c r="B17" s="27">
        <v>2700</v>
      </c>
      <c r="C17" s="9"/>
      <c r="D17" s="1"/>
      <c r="E17" s="10"/>
      <c r="F17" s="9"/>
      <c r="G17" s="9"/>
      <c r="H17" s="9"/>
      <c r="I17" s="9"/>
      <c r="J17" s="9"/>
      <c r="K17" s="9"/>
      <c r="L17" s="10"/>
      <c r="M17" s="11"/>
      <c r="N17" s="11"/>
      <c r="O17" s="11"/>
      <c r="P17" s="9"/>
      <c r="Q17" s="1"/>
      <c r="R17" s="9"/>
      <c r="S17" s="9"/>
      <c r="T17" s="1"/>
      <c r="U17" s="1"/>
      <c r="V17" s="1"/>
      <c r="W17" s="1"/>
      <c r="X17" s="1"/>
      <c r="Y17" s="1"/>
      <c r="Z17" s="1"/>
    </row>
    <row r="18" spans="1:26" ht="14">
      <c r="A18" s="23" t="s">
        <v>5</v>
      </c>
      <c r="B18" s="28">
        <f>B17*1.0179^5</f>
        <v>2950.4573150593519</v>
      </c>
      <c r="C18" s="9"/>
      <c r="D18" s="1"/>
      <c r="E18" s="10"/>
      <c r="F18" s="9"/>
      <c r="G18" s="9"/>
      <c r="H18" s="9"/>
      <c r="I18" s="9"/>
      <c r="J18" s="9"/>
      <c r="K18" s="9"/>
      <c r="L18" s="10"/>
      <c r="M18" s="11"/>
      <c r="N18" s="11"/>
      <c r="O18" s="11"/>
      <c r="P18" s="9"/>
      <c r="Q18" s="1"/>
      <c r="R18" s="9"/>
      <c r="S18" s="9"/>
      <c r="T18" s="1"/>
      <c r="U18" s="1"/>
      <c r="V18" s="1"/>
      <c r="W18" s="1"/>
      <c r="X18" s="1"/>
      <c r="Y18" s="1"/>
      <c r="Z18" s="1"/>
    </row>
    <row r="19" spans="1:26" ht="14">
      <c r="A19" s="13"/>
      <c r="B19" s="9"/>
      <c r="C19" s="9"/>
      <c r="D19" s="1"/>
      <c r="E19" s="10"/>
      <c r="F19" s="9"/>
      <c r="G19" s="9"/>
      <c r="H19" s="9"/>
      <c r="I19" s="9"/>
      <c r="J19" s="9"/>
      <c r="K19" s="9"/>
      <c r="L19" s="10"/>
      <c r="M19" s="11"/>
      <c r="N19" s="11"/>
      <c r="O19" s="11"/>
      <c r="P19" s="9"/>
      <c r="Q19" s="1"/>
      <c r="R19" s="9"/>
      <c r="S19" s="9"/>
      <c r="T19" s="1"/>
      <c r="U19" s="1"/>
      <c r="V19" s="1"/>
      <c r="W19" s="1"/>
      <c r="X19" s="1"/>
      <c r="Y19" s="1"/>
      <c r="Z19" s="1"/>
    </row>
    <row r="20" spans="1:26" ht="14">
      <c r="A20" s="13"/>
      <c r="B20" s="9"/>
      <c r="C20" s="9"/>
      <c r="D20" s="1"/>
      <c r="E20" s="10"/>
      <c r="F20" s="9"/>
      <c r="G20" s="9"/>
      <c r="H20" s="9"/>
      <c r="I20" s="9"/>
      <c r="J20" s="9"/>
      <c r="K20" s="9"/>
      <c r="L20" s="10"/>
      <c r="M20" s="11"/>
      <c r="N20" s="11"/>
      <c r="O20" s="11"/>
      <c r="P20" s="9"/>
      <c r="Q20" s="1"/>
      <c r="R20" s="9"/>
      <c r="S20" s="9"/>
      <c r="T20" s="1"/>
      <c r="U20" s="1"/>
      <c r="V20" s="1"/>
      <c r="W20" s="1"/>
      <c r="X20" s="1"/>
      <c r="Y20" s="1"/>
      <c r="Z20" s="1"/>
    </row>
    <row r="21" spans="1:26" ht="16" customHeight="1">
      <c r="A21" s="54" t="s">
        <v>61</v>
      </c>
      <c r="B21" s="54"/>
      <c r="C21" s="54"/>
      <c r="D21" s="54"/>
      <c r="E21" s="10"/>
      <c r="F21" s="9"/>
      <c r="G21" s="9"/>
      <c r="H21" s="9"/>
      <c r="I21" s="9"/>
      <c r="J21" s="9"/>
      <c r="K21" s="9"/>
      <c r="L21" s="10"/>
      <c r="M21" s="11"/>
      <c r="N21" s="11"/>
      <c r="O21" s="11"/>
      <c r="P21" s="9"/>
      <c r="Q21" s="1"/>
      <c r="R21" s="9"/>
      <c r="S21" s="9"/>
      <c r="T21" s="1"/>
      <c r="U21" s="1"/>
      <c r="V21" s="1"/>
      <c r="W21" s="1"/>
      <c r="X21" s="1"/>
      <c r="Y21" s="1"/>
      <c r="Z21" s="1"/>
    </row>
    <row r="22" spans="1:26" ht="14">
      <c r="A22" s="24" t="s">
        <v>62</v>
      </c>
      <c r="B22" s="26">
        <v>252</v>
      </c>
      <c r="C22" s="9"/>
      <c r="D22" s="1"/>
      <c r="E22" s="10"/>
      <c r="F22" s="9"/>
      <c r="G22" s="9"/>
      <c r="H22" s="9"/>
      <c r="I22" s="9"/>
      <c r="J22" s="9"/>
      <c r="K22" s="9"/>
      <c r="L22" s="10"/>
      <c r="M22" s="11"/>
      <c r="N22" s="11"/>
      <c r="O22" s="11"/>
      <c r="P22" s="9"/>
      <c r="Q22" s="1"/>
      <c r="R22" s="9"/>
      <c r="S22" s="9"/>
      <c r="T22" s="1"/>
      <c r="U22" s="1"/>
      <c r="V22" s="1"/>
      <c r="W22" s="1"/>
      <c r="X22" s="1"/>
      <c r="Y22" s="1"/>
      <c r="Z22" s="1"/>
    </row>
    <row r="23" spans="1:26" ht="14">
      <c r="A23" s="14"/>
      <c r="B23" s="15"/>
      <c r="C23" s="16"/>
      <c r="D23" s="1"/>
      <c r="E23" s="10"/>
      <c r="F23" s="9"/>
      <c r="G23" s="9"/>
      <c r="H23" s="9"/>
      <c r="I23" s="9"/>
      <c r="J23" s="9"/>
      <c r="K23" s="9"/>
      <c r="L23" s="10"/>
      <c r="M23" s="11"/>
      <c r="N23" s="11"/>
      <c r="O23" s="11"/>
      <c r="P23" s="9"/>
      <c r="Q23" s="1"/>
      <c r="R23" s="9"/>
      <c r="S23" s="9"/>
      <c r="T23" s="1"/>
      <c r="U23" s="1"/>
      <c r="V23" s="1"/>
      <c r="W23" s="1"/>
      <c r="X23" s="1"/>
      <c r="Y23" s="1"/>
      <c r="Z23" s="1"/>
    </row>
    <row r="24" spans="1:26" ht="14">
      <c r="A24" s="14"/>
      <c r="B24" s="17"/>
      <c r="C24" s="10"/>
      <c r="D24" s="1"/>
      <c r="E24" s="10"/>
      <c r="F24" s="9"/>
      <c r="G24" s="9"/>
      <c r="H24" s="9"/>
      <c r="I24" s="9"/>
      <c r="J24" s="9"/>
      <c r="K24" s="9"/>
      <c r="L24" s="10"/>
      <c r="M24" s="11"/>
      <c r="N24" s="11"/>
      <c r="O24" s="11"/>
      <c r="P24" s="9"/>
      <c r="Q24" s="1"/>
      <c r="R24" s="9"/>
      <c r="S24" s="9"/>
      <c r="T24" s="1"/>
      <c r="U24" s="1"/>
      <c r="V24" s="1"/>
      <c r="W24" s="1"/>
      <c r="X24" s="1"/>
      <c r="Y24" s="1"/>
      <c r="Z24" s="1"/>
    </row>
    <row r="25" spans="1:26" ht="23">
      <c r="A25" s="67" t="s">
        <v>63</v>
      </c>
      <c r="B25" s="9"/>
      <c r="C25" s="9"/>
      <c r="D25" s="1"/>
      <c r="E25" s="10"/>
      <c r="F25" s="9"/>
      <c r="G25" s="9"/>
      <c r="H25" s="9"/>
      <c r="I25" s="9"/>
      <c r="J25" s="9"/>
      <c r="K25" s="9"/>
      <c r="L25" s="10"/>
      <c r="M25" s="11"/>
      <c r="N25" s="11"/>
      <c r="O25" s="11"/>
      <c r="P25" s="9"/>
      <c r="Q25" s="1"/>
      <c r="R25" s="9"/>
      <c r="S25" s="9"/>
      <c r="T25" s="1"/>
      <c r="U25" s="1"/>
      <c r="V25" s="1"/>
      <c r="W25" s="1"/>
      <c r="X25" s="1"/>
      <c r="Y25" s="1"/>
      <c r="Z25" s="1"/>
    </row>
    <row r="26" spans="1:26" ht="14">
      <c r="A26" s="29" t="s">
        <v>65</v>
      </c>
      <c r="B26" s="17"/>
      <c r="C26" s="10"/>
      <c r="D26" s="1"/>
      <c r="E26" s="10"/>
      <c r="F26" s="9"/>
      <c r="G26" s="9"/>
      <c r="H26" s="9"/>
      <c r="I26" s="9"/>
      <c r="J26" s="9"/>
      <c r="K26" s="9"/>
      <c r="L26" s="10"/>
      <c r="M26" s="11"/>
      <c r="N26" s="11"/>
      <c r="O26" s="11"/>
      <c r="P26" s="9"/>
      <c r="Q26" s="1"/>
      <c r="R26" s="9"/>
      <c r="S26" s="9"/>
      <c r="T26" s="1"/>
      <c r="U26" s="1"/>
      <c r="V26" s="1"/>
      <c r="W26" s="1"/>
      <c r="X26" s="1"/>
      <c r="Y26" s="1"/>
      <c r="Z26" s="1"/>
    </row>
    <row r="27" spans="1:26" ht="14">
      <c r="A27" s="14"/>
      <c r="B27" s="17"/>
      <c r="C27" s="10"/>
      <c r="D27" s="1"/>
      <c r="E27" s="10"/>
      <c r="F27" s="9"/>
      <c r="G27" s="9"/>
      <c r="H27" s="9"/>
      <c r="I27" s="9"/>
      <c r="J27" s="9"/>
      <c r="K27" s="9"/>
      <c r="L27" s="10"/>
      <c r="M27" s="11"/>
      <c r="N27" s="11"/>
      <c r="O27" s="11"/>
      <c r="P27" s="9"/>
      <c r="Q27" s="1"/>
      <c r="R27" s="9"/>
      <c r="S27" s="9"/>
      <c r="T27" s="1"/>
      <c r="U27" s="1"/>
      <c r="V27" s="1"/>
      <c r="W27" s="1"/>
      <c r="X27" s="1"/>
      <c r="Y27" s="1"/>
      <c r="Z27" s="1"/>
    </row>
    <row r="28" spans="1:26" ht="16">
      <c r="A28" s="54" t="s">
        <v>64</v>
      </c>
      <c r="B28" s="68"/>
      <c r="C28" s="10"/>
      <c r="D28" s="1"/>
      <c r="E28" s="10"/>
      <c r="F28" s="9"/>
      <c r="G28" s="9"/>
      <c r="J28" s="9"/>
      <c r="K28" s="9"/>
      <c r="L28" s="10"/>
      <c r="M28" s="11"/>
      <c r="N28" s="11"/>
      <c r="O28" s="11"/>
      <c r="P28" s="9"/>
      <c r="Q28" s="1"/>
      <c r="R28" s="9"/>
      <c r="S28" s="9"/>
      <c r="T28" s="1"/>
      <c r="U28" s="1"/>
      <c r="V28" s="1"/>
      <c r="W28" s="1"/>
      <c r="X28" s="1"/>
      <c r="Y28" s="1"/>
      <c r="Z28" s="1"/>
    </row>
    <row r="29" spans="1:26" ht="14">
      <c r="A29" s="24" t="s">
        <v>6</v>
      </c>
      <c r="B29" s="27">
        <v>39394</v>
      </c>
      <c r="C29" s="1"/>
      <c r="D29" s="1"/>
      <c r="E29" s="10"/>
      <c r="F29" s="9"/>
      <c r="G29" s="9"/>
      <c r="J29" s="9"/>
      <c r="K29" s="9"/>
      <c r="L29" s="10"/>
      <c r="M29" s="11"/>
      <c r="N29" s="11"/>
      <c r="O29" s="11"/>
      <c r="P29" s="9"/>
      <c r="Q29" s="1"/>
      <c r="R29" s="9"/>
      <c r="S29" s="9"/>
      <c r="T29" s="1"/>
      <c r="U29" s="1"/>
      <c r="V29" s="1"/>
      <c r="W29" s="1"/>
      <c r="X29" s="1"/>
      <c r="Y29" s="1"/>
      <c r="Z29" s="1"/>
    </row>
    <row r="30" spans="1:26" ht="14">
      <c r="A30" s="10"/>
      <c r="B30" s="10"/>
      <c r="C30" s="10"/>
      <c r="D30" s="1"/>
      <c r="E30" s="10"/>
      <c r="F30" s="9"/>
      <c r="G30" s="9"/>
      <c r="J30" s="9"/>
      <c r="K30" s="9"/>
      <c r="L30" s="10"/>
      <c r="M30" s="11"/>
      <c r="N30" s="11"/>
      <c r="O30" s="11"/>
      <c r="P30" s="9"/>
      <c r="Q30" s="1"/>
      <c r="R30" s="9"/>
      <c r="S30" s="9"/>
      <c r="T30" s="1"/>
      <c r="U30" s="1"/>
      <c r="V30" s="1"/>
      <c r="W30" s="1"/>
      <c r="X30" s="1"/>
      <c r="Y30" s="1"/>
      <c r="Z30" s="1"/>
    </row>
    <row r="31" spans="1:26" ht="14">
      <c r="C31" s="10"/>
      <c r="D31" s="1"/>
      <c r="E31" s="10"/>
      <c r="F31" s="9"/>
      <c r="G31" s="9"/>
      <c r="H31" s="9"/>
      <c r="I31" s="9"/>
      <c r="J31" s="9"/>
      <c r="K31" s="9"/>
      <c r="L31" s="10"/>
      <c r="M31" s="11"/>
      <c r="N31" s="11"/>
      <c r="O31" s="11"/>
      <c r="P31" s="9"/>
      <c r="Q31" s="1"/>
      <c r="R31" s="9"/>
      <c r="S31" s="9"/>
      <c r="T31" s="1"/>
      <c r="U31" s="1"/>
      <c r="V31" s="1"/>
      <c r="W31" s="1"/>
      <c r="X31" s="1"/>
      <c r="Y31" s="1"/>
      <c r="Z31" s="1"/>
    </row>
    <row r="32" spans="1:26" ht="23">
      <c r="A32" s="67" t="s">
        <v>7</v>
      </c>
      <c r="B32" s="9"/>
      <c r="C32" s="9"/>
      <c r="D32" s="1"/>
      <c r="E32" s="10"/>
      <c r="F32" s="9"/>
      <c r="G32" s="9"/>
      <c r="H32" s="9"/>
      <c r="I32" s="9"/>
      <c r="J32" s="9"/>
      <c r="K32" s="9"/>
      <c r="L32" s="10"/>
      <c r="M32" s="11"/>
      <c r="N32" s="11"/>
      <c r="O32" s="11"/>
      <c r="P32" s="9"/>
      <c r="Q32" s="1"/>
      <c r="R32" s="9"/>
      <c r="S32" s="9"/>
      <c r="T32" s="1"/>
      <c r="U32" s="1"/>
      <c r="V32" s="1"/>
      <c r="W32" s="1"/>
      <c r="X32" s="1"/>
      <c r="Y32" s="1"/>
      <c r="Z32" s="1"/>
    </row>
    <row r="33" spans="1:26" ht="12"/>
    <row r="34" spans="1:26" ht="12"/>
    <row r="35" spans="1:26" ht="14">
      <c r="A35" s="39" t="s">
        <v>68</v>
      </c>
    </row>
    <row r="36" spans="1:26" ht="32">
      <c r="A36" s="54"/>
      <c r="B36" s="66" t="s">
        <v>8</v>
      </c>
      <c r="C36" s="66" t="s">
        <v>9</v>
      </c>
      <c r="D36" s="9"/>
      <c r="E36" s="10"/>
      <c r="F36" s="9"/>
      <c r="G36" s="9"/>
      <c r="H36" s="9"/>
      <c r="I36" s="9"/>
      <c r="J36" s="9"/>
      <c r="K36" s="9"/>
      <c r="L36" s="10"/>
      <c r="M36" s="11"/>
      <c r="N36" s="11"/>
      <c r="O36" s="11"/>
      <c r="P36" s="9"/>
      <c r="Q36" s="1"/>
      <c r="R36" s="9"/>
      <c r="S36" s="9"/>
      <c r="T36" s="1"/>
      <c r="U36" s="1"/>
      <c r="V36" s="1"/>
      <c r="W36" s="1"/>
      <c r="X36" s="1"/>
      <c r="Y36" s="1"/>
      <c r="Z36" s="1"/>
    </row>
    <row r="37" spans="1:26" ht="14">
      <c r="A37" s="4" t="s">
        <v>0</v>
      </c>
      <c r="B37" s="37">
        <f>B13/$B$22</f>
        <v>2.3412698412698414</v>
      </c>
      <c r="C37" s="38">
        <f t="shared" ref="C37:C42" si="0">B37*$B$29/1000</f>
        <v>92.231984126984131</v>
      </c>
      <c r="D37" s="1"/>
      <c r="E37" s="10"/>
      <c r="F37" s="9"/>
      <c r="G37" s="9"/>
      <c r="H37" s="9"/>
      <c r="I37" s="9"/>
      <c r="J37" s="9"/>
      <c r="K37" s="9"/>
      <c r="L37" s="10"/>
      <c r="M37" s="11"/>
      <c r="N37" s="11"/>
      <c r="O37" s="11"/>
      <c r="P37" s="9"/>
      <c r="Q37" s="1"/>
      <c r="R37" s="9"/>
      <c r="S37" s="9"/>
      <c r="T37" s="1"/>
      <c r="U37" s="1"/>
      <c r="V37" s="1"/>
      <c r="W37" s="1"/>
      <c r="X37" s="1"/>
      <c r="Y37" s="1"/>
      <c r="Z37" s="1"/>
    </row>
    <row r="38" spans="1:26" ht="14">
      <c r="A38" s="4" t="s">
        <v>1</v>
      </c>
      <c r="B38" s="37">
        <f>B14/$B$22</f>
        <v>2.0634920634920637</v>
      </c>
      <c r="C38" s="38">
        <f t="shared" si="0"/>
        <v>81.289206349206367</v>
      </c>
      <c r="D38" s="1"/>
      <c r="E38" s="10"/>
      <c r="F38" s="9"/>
      <c r="G38" s="9"/>
      <c r="H38" s="9"/>
      <c r="I38" s="9"/>
      <c r="J38" s="9"/>
      <c r="K38" s="9"/>
      <c r="L38" s="10"/>
      <c r="M38" s="11"/>
      <c r="N38" s="11"/>
      <c r="O38" s="11"/>
      <c r="P38" s="9"/>
      <c r="Q38" s="1"/>
      <c r="R38" s="9"/>
      <c r="S38" s="9"/>
      <c r="T38" s="1"/>
      <c r="U38" s="1"/>
      <c r="V38" s="1"/>
      <c r="W38" s="1"/>
      <c r="X38" s="1"/>
      <c r="Y38" s="1"/>
      <c r="Z38" s="1"/>
    </row>
    <row r="39" spans="1:26" ht="14">
      <c r="A39" s="4" t="s">
        <v>2</v>
      </c>
      <c r="B39" s="38">
        <f>B15/$B$22</f>
        <v>317.46031746031747</v>
      </c>
      <c r="C39" s="38">
        <f t="shared" si="0"/>
        <v>12506.031746031746</v>
      </c>
      <c r="D39" s="1"/>
      <c r="E39" s="10"/>
      <c r="F39" s="9"/>
      <c r="G39" s="9"/>
      <c r="H39" s="9"/>
      <c r="I39" s="9"/>
      <c r="J39" s="9"/>
      <c r="K39" s="9"/>
      <c r="L39" s="10"/>
      <c r="M39" s="11"/>
      <c r="N39" s="11"/>
      <c r="O39" s="11"/>
      <c r="P39" s="9"/>
      <c r="Q39" s="1"/>
      <c r="R39" s="9"/>
      <c r="S39" s="9"/>
      <c r="T39" s="1"/>
      <c r="U39" s="1"/>
      <c r="V39" s="1"/>
      <c r="W39" s="1"/>
      <c r="X39" s="1"/>
      <c r="Y39" s="1"/>
      <c r="Z39" s="1"/>
    </row>
    <row r="40" spans="1:26" ht="14">
      <c r="A40" s="4" t="s">
        <v>10</v>
      </c>
      <c r="B40" s="38">
        <f>B16/$B$22</f>
        <v>7539.6825396825398</v>
      </c>
      <c r="C40" s="38">
        <f t="shared" si="0"/>
        <v>297018.25396825396</v>
      </c>
      <c r="D40" s="1"/>
      <c r="E40" s="10"/>
      <c r="F40" s="9"/>
      <c r="G40" s="9"/>
      <c r="H40" s="9"/>
      <c r="I40" s="9"/>
      <c r="J40" s="9"/>
      <c r="K40" s="9"/>
      <c r="L40" s="10"/>
      <c r="M40" s="11"/>
      <c r="N40" s="11"/>
      <c r="O40" s="11"/>
      <c r="P40" s="9"/>
      <c r="Q40" s="1"/>
      <c r="R40" s="9"/>
      <c r="S40" s="9"/>
      <c r="T40" s="1"/>
      <c r="U40" s="1"/>
      <c r="V40" s="1"/>
      <c r="W40" s="1"/>
      <c r="X40" s="1"/>
      <c r="Y40" s="1"/>
      <c r="Z40" s="1"/>
    </row>
    <row r="41" spans="1:26" ht="14">
      <c r="A41" s="4" t="s">
        <v>4</v>
      </c>
      <c r="B41" s="30">
        <f>B17/$B$22</f>
        <v>10.714285714285714</v>
      </c>
      <c r="C41" s="30">
        <f t="shared" si="0"/>
        <v>422.07857142857142</v>
      </c>
      <c r="D41" s="1"/>
      <c r="E41" s="10"/>
      <c r="F41" s="9"/>
      <c r="G41" s="9"/>
      <c r="H41" s="9"/>
      <c r="I41" s="9"/>
      <c r="J41" s="9"/>
      <c r="K41" s="9"/>
      <c r="L41" s="10"/>
      <c r="M41" s="11"/>
      <c r="N41" s="11"/>
      <c r="O41" s="11"/>
      <c r="P41" s="9"/>
      <c r="Q41" s="1"/>
      <c r="R41" s="9"/>
      <c r="S41" s="9"/>
      <c r="T41" s="1"/>
      <c r="U41" s="1"/>
      <c r="V41" s="1"/>
      <c r="W41" s="1"/>
      <c r="X41" s="1"/>
      <c r="Y41" s="1"/>
      <c r="Z41" s="1"/>
    </row>
    <row r="42" spans="1:26" ht="14">
      <c r="A42" s="4" t="s">
        <v>5</v>
      </c>
      <c r="B42" s="30">
        <f>B41*1.0179^5</f>
        <v>11.708163948648222</v>
      </c>
      <c r="C42" s="30">
        <f t="shared" si="0"/>
        <v>461.23141059304811</v>
      </c>
      <c r="D42" s="1"/>
      <c r="E42" s="10"/>
      <c r="F42" s="9"/>
      <c r="G42" s="9"/>
      <c r="H42" s="9"/>
      <c r="I42" s="9"/>
      <c r="J42" s="9"/>
      <c r="K42" s="9"/>
      <c r="L42" s="10"/>
      <c r="M42" s="11"/>
      <c r="N42" s="11"/>
      <c r="O42" s="11"/>
      <c r="P42" s="9"/>
      <c r="Q42" s="1"/>
      <c r="R42" s="9"/>
      <c r="S42" s="9"/>
      <c r="T42" s="1"/>
      <c r="U42" s="1"/>
      <c r="V42" s="1"/>
      <c r="W42" s="1"/>
      <c r="X42" s="1"/>
      <c r="Y42" s="1"/>
      <c r="Z42" s="1"/>
    </row>
    <row r="43" spans="1:26" ht="14">
      <c r="A43" s="2"/>
      <c r="B43" s="9"/>
      <c r="C43" s="9"/>
      <c r="D43" s="1"/>
      <c r="E43" s="10"/>
      <c r="F43" s="9"/>
      <c r="G43" s="9"/>
      <c r="H43" s="9"/>
      <c r="I43" s="9"/>
      <c r="J43" s="9"/>
      <c r="K43" s="9"/>
      <c r="L43" s="10"/>
      <c r="M43" s="11"/>
      <c r="N43" s="11"/>
      <c r="O43" s="11"/>
      <c r="P43" s="9"/>
      <c r="Q43" s="1"/>
      <c r="R43" s="9"/>
      <c r="S43" s="9"/>
      <c r="T43" s="1"/>
      <c r="U43" s="1"/>
      <c r="V43" s="1"/>
      <c r="W43" s="1"/>
      <c r="X43" s="1"/>
      <c r="Y43" s="1"/>
      <c r="Z43" s="1"/>
    </row>
    <row r="44" spans="1:26" ht="14">
      <c r="A44" s="13"/>
      <c r="B44" s="9"/>
      <c r="C44" s="9"/>
      <c r="D44" s="1"/>
      <c r="E44" s="10"/>
      <c r="F44" s="9"/>
      <c r="G44" s="9"/>
      <c r="H44" s="9"/>
      <c r="I44" s="9"/>
      <c r="J44" s="9"/>
      <c r="K44" s="9"/>
      <c r="L44" s="10"/>
      <c r="M44" s="11"/>
      <c r="N44" s="11"/>
      <c r="O44" s="11"/>
      <c r="P44" s="9"/>
      <c r="Q44" s="1"/>
      <c r="R44" s="9"/>
      <c r="S44" s="9"/>
      <c r="T44" s="1"/>
      <c r="U44" s="1"/>
      <c r="V44" s="1"/>
      <c r="W44" s="1"/>
      <c r="X44" s="1"/>
      <c r="Y44" s="1"/>
      <c r="Z44" s="1"/>
    </row>
    <row r="45" spans="1:26" ht="14">
      <c r="A45" s="39" t="s">
        <v>71</v>
      </c>
      <c r="B45" s="9"/>
      <c r="C45" s="9"/>
      <c r="D45" s="1"/>
      <c r="E45" s="10"/>
      <c r="F45" s="9"/>
      <c r="G45" s="9"/>
      <c r="H45" s="9"/>
      <c r="I45" s="9"/>
      <c r="J45" s="9"/>
      <c r="K45" s="9"/>
      <c r="L45" s="10"/>
      <c r="M45" s="11"/>
      <c r="N45" s="11"/>
      <c r="O45" s="11"/>
      <c r="P45" s="9"/>
      <c r="Q45" s="1"/>
      <c r="R45" s="9"/>
      <c r="S45" s="9"/>
      <c r="T45" s="1"/>
      <c r="U45" s="1"/>
      <c r="V45" s="1"/>
      <c r="W45" s="1"/>
      <c r="X45" s="1"/>
      <c r="Y45" s="1"/>
      <c r="Z45" s="1"/>
    </row>
    <row r="46" spans="1:26" ht="16">
      <c r="A46" s="66"/>
      <c r="B46" s="66" t="s">
        <v>11</v>
      </c>
      <c r="C46" s="66" t="s">
        <v>12</v>
      </c>
      <c r="D46" s="1"/>
      <c r="E46" s="10"/>
      <c r="F46" s="9"/>
      <c r="G46" s="9"/>
      <c r="H46" s="9"/>
      <c r="I46" s="9"/>
      <c r="J46" s="9"/>
      <c r="K46" s="9"/>
      <c r="L46" s="10"/>
      <c r="M46" s="11"/>
      <c r="N46" s="11"/>
      <c r="O46" s="11"/>
      <c r="P46" s="9"/>
      <c r="Q46" s="1"/>
      <c r="R46" s="9"/>
      <c r="S46" s="9"/>
      <c r="T46" s="1"/>
      <c r="U46" s="1"/>
      <c r="V46" s="1"/>
      <c r="W46" s="1"/>
      <c r="X46" s="1"/>
      <c r="Y46" s="1"/>
      <c r="Z46" s="1"/>
    </row>
    <row r="47" spans="1:26" ht="14">
      <c r="A47" s="4" t="s">
        <v>69</v>
      </c>
      <c r="B47" s="30">
        <v>13</v>
      </c>
      <c r="C47" s="30">
        <f t="shared" ref="C47:C48" si="1">B47*1.0179^5</f>
        <v>14.205905591026511</v>
      </c>
      <c r="D47" s="1"/>
      <c r="E47" s="10"/>
      <c r="F47" s="9"/>
      <c r="G47" s="9"/>
      <c r="H47" s="9"/>
      <c r="I47" s="9"/>
      <c r="J47" s="9"/>
      <c r="K47" s="9"/>
      <c r="L47" s="10"/>
      <c r="M47" s="11"/>
      <c r="N47" s="11"/>
      <c r="O47" s="11"/>
      <c r="P47" s="9"/>
      <c r="Q47" s="1"/>
      <c r="R47" s="9"/>
      <c r="S47" s="9"/>
      <c r="T47" s="1"/>
      <c r="U47" s="1"/>
      <c r="V47" s="1"/>
      <c r="W47" s="1"/>
      <c r="X47" s="1"/>
      <c r="Y47" s="1"/>
      <c r="Z47" s="1"/>
    </row>
    <row r="48" spans="1:26" ht="14">
      <c r="A48" s="4" t="s">
        <v>70</v>
      </c>
      <c r="B48" s="30">
        <f>B47*50</f>
        <v>650</v>
      </c>
      <c r="C48" s="30">
        <f t="shared" si="1"/>
        <v>710.29527955132551</v>
      </c>
      <c r="D48" s="1"/>
      <c r="E48" s="10"/>
      <c r="F48" s="9"/>
      <c r="G48" s="9"/>
      <c r="H48" s="9"/>
      <c r="I48" s="9"/>
      <c r="J48" s="9"/>
      <c r="K48" s="9"/>
      <c r="L48" s="10"/>
      <c r="M48" s="11"/>
      <c r="N48" s="11"/>
      <c r="O48" s="11"/>
      <c r="P48" s="9"/>
      <c r="Q48" s="1"/>
      <c r="R48" s="9"/>
      <c r="S48" s="9"/>
      <c r="T48" s="1"/>
      <c r="U48" s="1"/>
      <c r="V48" s="1"/>
      <c r="W48" s="1"/>
      <c r="X48" s="1"/>
      <c r="Y48" s="1"/>
      <c r="Z48" s="1"/>
    </row>
    <row r="49" spans="1:26" ht="14">
      <c r="A49" s="4"/>
      <c r="B49" s="30"/>
      <c r="C49" s="30"/>
      <c r="D49" s="1"/>
      <c r="E49" s="10"/>
      <c r="F49" s="9"/>
      <c r="G49" s="9"/>
      <c r="H49" s="9"/>
      <c r="I49" s="9"/>
      <c r="J49" s="9"/>
      <c r="K49" s="9"/>
      <c r="L49" s="10"/>
      <c r="M49" s="11"/>
      <c r="N49" s="11"/>
      <c r="O49" s="11"/>
      <c r="P49" s="9"/>
      <c r="Q49" s="1"/>
      <c r="R49" s="9"/>
      <c r="S49" s="9"/>
      <c r="T49" s="1"/>
      <c r="U49" s="1"/>
      <c r="V49" s="1"/>
      <c r="W49" s="1"/>
      <c r="X49" s="1"/>
      <c r="Y49" s="1"/>
      <c r="Z49" s="1"/>
    </row>
    <row r="50" spans="1:26" ht="14">
      <c r="A50" s="13"/>
      <c r="B50" s="20"/>
      <c r="C50" s="20"/>
      <c r="D50" s="1"/>
      <c r="E50" s="10"/>
      <c r="F50" s="9"/>
      <c r="G50" s="9"/>
      <c r="H50" s="9"/>
      <c r="I50" s="9"/>
      <c r="J50" s="9"/>
      <c r="K50" s="9"/>
      <c r="L50" s="10"/>
      <c r="M50" s="11"/>
      <c r="N50" s="11"/>
      <c r="O50" s="11"/>
      <c r="P50" s="9"/>
      <c r="Q50" s="1"/>
      <c r="R50" s="9"/>
      <c r="S50" s="9"/>
      <c r="T50" s="1"/>
      <c r="U50" s="1"/>
      <c r="V50" s="1"/>
      <c r="W50" s="1"/>
      <c r="X50" s="1"/>
      <c r="Y50" s="1"/>
      <c r="Z50" s="1"/>
    </row>
    <row r="51" spans="1:26" ht="14">
      <c r="A51" s="39" t="s">
        <v>72</v>
      </c>
      <c r="B51" s="20"/>
      <c r="C51" s="20"/>
      <c r="D51" s="1"/>
      <c r="E51" s="10"/>
      <c r="F51" s="9"/>
      <c r="G51" s="9"/>
      <c r="H51" s="9"/>
      <c r="I51" s="9"/>
      <c r="J51" s="9"/>
      <c r="K51" s="9"/>
      <c r="L51" s="10"/>
      <c r="M51" s="11"/>
      <c r="N51" s="11"/>
      <c r="O51" s="11"/>
      <c r="P51" s="9"/>
      <c r="Q51" s="1"/>
      <c r="R51" s="9"/>
      <c r="S51" s="9"/>
      <c r="T51" s="1"/>
      <c r="U51" s="1"/>
      <c r="V51" s="1"/>
      <c r="W51" s="1"/>
      <c r="X51" s="1"/>
      <c r="Y51" s="1"/>
      <c r="Z51" s="1"/>
    </row>
    <row r="52" spans="1:26" ht="32">
      <c r="A52" s="66"/>
      <c r="B52" s="66" t="s">
        <v>13</v>
      </c>
      <c r="C52" s="66" t="s">
        <v>13</v>
      </c>
      <c r="D52" s="66" t="s">
        <v>14</v>
      </c>
      <c r="E52" s="66" t="s">
        <v>14</v>
      </c>
      <c r="F52" s="9"/>
      <c r="G52" s="9"/>
      <c r="H52" s="9"/>
      <c r="I52" s="9"/>
      <c r="J52" s="9"/>
      <c r="K52" s="9"/>
      <c r="L52" s="10"/>
      <c r="M52" s="11"/>
      <c r="N52" s="11"/>
      <c r="O52" s="11"/>
      <c r="P52" s="9"/>
      <c r="Q52" s="1"/>
      <c r="R52" s="9"/>
      <c r="S52" s="9"/>
      <c r="T52" s="1"/>
      <c r="U52" s="1"/>
      <c r="V52" s="1"/>
      <c r="W52" s="1"/>
      <c r="X52" s="1"/>
      <c r="Y52" s="1"/>
      <c r="Z52" s="1"/>
    </row>
    <row r="53" spans="1:26" ht="14">
      <c r="A53" s="4" t="s">
        <v>15</v>
      </c>
      <c r="B53" s="31">
        <v>1100</v>
      </c>
      <c r="C53" s="31">
        <v>680</v>
      </c>
      <c r="D53" s="30">
        <f t="shared" ref="D53:E53" si="2">B53*1.0179^5</f>
        <v>1202.0381653945508</v>
      </c>
      <c r="E53" s="30">
        <f t="shared" si="2"/>
        <v>743.0781386075405</v>
      </c>
      <c r="F53" s="9"/>
      <c r="G53" s="9"/>
      <c r="H53" s="9"/>
      <c r="I53" s="9"/>
      <c r="J53" s="9"/>
      <c r="K53" s="9"/>
      <c r="L53" s="10"/>
      <c r="M53" s="11"/>
      <c r="N53" s="11"/>
      <c r="O53" s="11"/>
      <c r="P53" s="9"/>
      <c r="Q53" s="1"/>
      <c r="R53" s="9"/>
      <c r="S53" s="9"/>
      <c r="T53" s="1"/>
      <c r="U53" s="1"/>
      <c r="V53" s="1"/>
      <c r="W53" s="1"/>
      <c r="X53" s="1"/>
      <c r="Y53" s="1"/>
      <c r="Z53" s="1"/>
    </row>
    <row r="54" spans="1:26" ht="14">
      <c r="A54" s="4" t="s">
        <v>16</v>
      </c>
      <c r="B54" s="31">
        <v>2900</v>
      </c>
      <c r="C54" s="31">
        <v>1900</v>
      </c>
      <c r="D54" s="30">
        <f t="shared" ref="D54:E54" si="3">B54*1.0179^5</f>
        <v>3169.0097087674521</v>
      </c>
      <c r="E54" s="30">
        <f t="shared" si="3"/>
        <v>2076.2477402269515</v>
      </c>
      <c r="F54" s="9"/>
      <c r="G54" s="9"/>
      <c r="H54" s="9"/>
      <c r="I54" s="9"/>
      <c r="J54" s="9"/>
      <c r="K54" s="9"/>
      <c r="L54" s="10"/>
      <c r="M54" s="11"/>
      <c r="N54" s="11"/>
      <c r="O54" s="11"/>
      <c r="P54" s="9"/>
      <c r="Q54" s="1"/>
      <c r="R54" s="9"/>
      <c r="S54" s="9"/>
      <c r="T54" s="1"/>
      <c r="U54" s="1"/>
      <c r="V54" s="1"/>
      <c r="W54" s="1"/>
      <c r="X54" s="1"/>
      <c r="Y54" s="1"/>
      <c r="Z54" s="1"/>
    </row>
    <row r="55" spans="1:26" ht="14">
      <c r="A55" s="32" t="s">
        <v>17</v>
      </c>
      <c r="B55" s="33">
        <v>4200</v>
      </c>
      <c r="C55" s="33">
        <v>2700</v>
      </c>
      <c r="D55" s="34">
        <f t="shared" ref="D55:E55" si="4">B55*1.0179^5</f>
        <v>4589.6002678701034</v>
      </c>
      <c r="E55" s="34">
        <f t="shared" si="4"/>
        <v>2950.4573150593519</v>
      </c>
      <c r="F55" s="9"/>
      <c r="G55" s="9"/>
      <c r="H55" s="9"/>
      <c r="I55" s="9"/>
      <c r="J55" s="9"/>
      <c r="K55" s="9"/>
      <c r="L55" s="10"/>
      <c r="M55" s="11"/>
      <c r="N55" s="11"/>
      <c r="O55" s="11"/>
      <c r="P55" s="9"/>
      <c r="Q55" s="1"/>
      <c r="R55" s="9"/>
      <c r="S55" s="9"/>
      <c r="T55" s="1"/>
      <c r="U55" s="1"/>
      <c r="V55" s="1"/>
      <c r="W55" s="1"/>
      <c r="X55" s="1"/>
      <c r="Y55" s="1"/>
      <c r="Z55" s="1"/>
    </row>
    <row r="56" spans="1:26" ht="14">
      <c r="A56" s="14"/>
      <c r="B56" s="20"/>
      <c r="C56" s="20"/>
      <c r="D56" s="19"/>
      <c r="E56" s="19"/>
      <c r="F56" s="9"/>
      <c r="G56" s="9"/>
      <c r="H56" s="9"/>
      <c r="I56" s="9"/>
      <c r="J56" s="9"/>
      <c r="K56" s="9"/>
      <c r="L56" s="10"/>
      <c r="M56" s="11"/>
      <c r="N56" s="11"/>
      <c r="O56" s="11"/>
      <c r="P56" s="9"/>
      <c r="Q56" s="1"/>
      <c r="R56" s="9"/>
      <c r="S56" s="9"/>
      <c r="T56" s="1"/>
      <c r="U56" s="1"/>
      <c r="V56" s="1"/>
      <c r="W56" s="1"/>
      <c r="X56" s="1"/>
      <c r="Y56" s="1"/>
      <c r="Z56" s="1"/>
    </row>
    <row r="57" spans="1:26" ht="14">
      <c r="A57" s="35" t="s">
        <v>66</v>
      </c>
      <c r="C57" s="20"/>
      <c r="D57" s="19"/>
      <c r="E57" s="19"/>
      <c r="F57" s="9"/>
      <c r="G57" s="9"/>
      <c r="H57" s="9"/>
      <c r="I57" s="9"/>
      <c r="J57" s="9"/>
      <c r="K57" s="9"/>
      <c r="L57" s="10"/>
      <c r="M57" s="11"/>
      <c r="N57" s="11"/>
      <c r="O57" s="11"/>
      <c r="P57" s="9"/>
      <c r="Q57" s="1"/>
      <c r="R57" s="9"/>
      <c r="S57" s="9"/>
      <c r="T57" s="1"/>
      <c r="U57" s="1"/>
      <c r="V57" s="1"/>
      <c r="W57" s="1"/>
      <c r="X57" s="1"/>
      <c r="Y57" s="1"/>
      <c r="Z57" s="1"/>
    </row>
    <row r="58" spans="1:26" ht="14">
      <c r="A58" s="36" t="s">
        <v>67</v>
      </c>
      <c r="C58" s="20"/>
      <c r="D58" s="19"/>
      <c r="E58" s="19"/>
      <c r="F58" s="9"/>
      <c r="G58" s="9"/>
      <c r="H58" s="9"/>
      <c r="I58" s="9"/>
      <c r="J58" s="9"/>
      <c r="K58" s="9"/>
      <c r="L58" s="10"/>
      <c r="M58" s="11"/>
      <c r="N58" s="11"/>
      <c r="O58" s="11"/>
      <c r="P58" s="9"/>
      <c r="Q58" s="1"/>
      <c r="R58" s="9"/>
      <c r="S58" s="9"/>
      <c r="T58" s="1"/>
      <c r="U58" s="1"/>
      <c r="V58" s="1"/>
      <c r="W58" s="1"/>
      <c r="X58" s="1"/>
      <c r="Y58" s="1"/>
      <c r="Z58" s="1"/>
    </row>
    <row r="59" spans="1:26" ht="14">
      <c r="A59" s="13"/>
      <c r="B59" s="9"/>
      <c r="C59" s="9"/>
      <c r="D59" s="1"/>
      <c r="E59" s="10"/>
      <c r="F59" s="9"/>
      <c r="G59" s="9"/>
      <c r="H59" s="9"/>
      <c r="I59" s="9"/>
      <c r="J59" s="9"/>
      <c r="K59" s="9"/>
      <c r="L59" s="10"/>
      <c r="M59" s="11"/>
      <c r="N59" s="11"/>
      <c r="O59" s="11"/>
      <c r="P59" s="9"/>
      <c r="Q59" s="1"/>
      <c r="R59" s="9"/>
      <c r="S59" s="9"/>
      <c r="T59" s="1"/>
      <c r="U59" s="1"/>
      <c r="V59" s="1"/>
      <c r="W59" s="1"/>
      <c r="X59" s="1"/>
      <c r="Y59" s="1"/>
      <c r="Z59" s="1"/>
    </row>
    <row r="60" spans="1:26" ht="14">
      <c r="A60" s="10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>
      <c r="A61" s="40" t="s">
        <v>18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>
      <c r="A64" s="57" t="s">
        <v>76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">
      <c r="A65" s="10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">
      <c r="A66" s="65" t="s">
        <v>103</v>
      </c>
      <c r="B66" s="65" t="s">
        <v>75</v>
      </c>
      <c r="C66" s="65">
        <v>2015</v>
      </c>
      <c r="D66" s="65">
        <v>2016</v>
      </c>
      <c r="E66" s="65">
        <v>2017</v>
      </c>
      <c r="F66" s="65">
        <v>2018</v>
      </c>
      <c r="G66" s="65">
        <v>2019</v>
      </c>
      <c r="H66" s="65">
        <v>2020</v>
      </c>
      <c r="I66" s="65">
        <v>2021</v>
      </c>
      <c r="J66" s="65">
        <v>2022</v>
      </c>
      <c r="K66" s="65">
        <v>2023</v>
      </c>
      <c r="L66" s="65">
        <v>2024</v>
      </c>
      <c r="M66" s="65">
        <v>2025</v>
      </c>
      <c r="N66" s="65">
        <v>2026</v>
      </c>
      <c r="O66" s="65">
        <v>2027</v>
      </c>
      <c r="P66" s="65">
        <v>2028</v>
      </c>
      <c r="Q66" s="65">
        <v>2029</v>
      </c>
      <c r="R66" s="65">
        <v>2030</v>
      </c>
      <c r="S66" s="65">
        <v>2031</v>
      </c>
      <c r="T66" s="65">
        <v>2032</v>
      </c>
      <c r="U66" s="65">
        <v>2033</v>
      </c>
      <c r="V66" s="65">
        <v>2034</v>
      </c>
      <c r="W66" s="65">
        <v>2035</v>
      </c>
      <c r="X66" s="1"/>
      <c r="Y66" s="1"/>
      <c r="Z66" s="1"/>
    </row>
    <row r="67" spans="1:26" ht="14">
      <c r="A67" s="4" t="s">
        <v>73</v>
      </c>
      <c r="B67" s="42">
        <f t="shared" ref="B67:B68" si="5">SUM(C67:W67)</f>
        <v>902599.74000000057</v>
      </c>
      <c r="C67" s="43">
        <f t="shared" ref="C67:W67" si="6">E123</f>
        <v>39695.94000000001</v>
      </c>
      <c r="D67" s="43">
        <f t="shared" si="6"/>
        <v>39695.94000000001</v>
      </c>
      <c r="E67" s="43">
        <f t="shared" si="6"/>
        <v>39695.94000000001</v>
      </c>
      <c r="F67" s="43">
        <f t="shared" si="6"/>
        <v>42652.44000000001</v>
      </c>
      <c r="G67" s="43">
        <f t="shared" si="6"/>
        <v>42652.44000000001</v>
      </c>
      <c r="H67" s="43">
        <f t="shared" si="6"/>
        <v>42652.44000000001</v>
      </c>
      <c r="I67" s="43">
        <f t="shared" si="6"/>
        <v>42652.44000000001</v>
      </c>
      <c r="J67" s="43">
        <f t="shared" si="6"/>
        <v>42652.44000000001</v>
      </c>
      <c r="K67" s="43">
        <f t="shared" si="6"/>
        <v>42652.44000000001</v>
      </c>
      <c r="L67" s="43">
        <f t="shared" si="6"/>
        <v>42652.44000000001</v>
      </c>
      <c r="M67" s="43">
        <f t="shared" si="6"/>
        <v>42652.44000000001</v>
      </c>
      <c r="N67" s="43">
        <f t="shared" si="6"/>
        <v>42652.44000000001</v>
      </c>
      <c r="O67" s="43">
        <f t="shared" si="6"/>
        <v>42652.44000000001</v>
      </c>
      <c r="P67" s="43">
        <f t="shared" si="6"/>
        <v>42652.44000000001</v>
      </c>
      <c r="Q67" s="43">
        <f t="shared" si="6"/>
        <v>42652.44000000001</v>
      </c>
      <c r="R67" s="43">
        <f t="shared" si="6"/>
        <v>42652.44000000001</v>
      </c>
      <c r="S67" s="43">
        <f t="shared" si="6"/>
        <v>42652.44000000001</v>
      </c>
      <c r="T67" s="43">
        <f t="shared" si="6"/>
        <v>42652.44000000001</v>
      </c>
      <c r="U67" s="43">
        <f t="shared" si="6"/>
        <v>45280.44000000001</v>
      </c>
      <c r="V67" s="43">
        <f t="shared" si="6"/>
        <v>47908.44000000001</v>
      </c>
      <c r="W67" s="43">
        <f t="shared" si="6"/>
        <v>50536.44000000001</v>
      </c>
      <c r="X67" s="1"/>
      <c r="Y67" s="1"/>
      <c r="Z67" s="1"/>
    </row>
    <row r="68" spans="1:26" ht="14">
      <c r="A68" s="4" t="s">
        <v>74</v>
      </c>
      <c r="B68" s="42">
        <f t="shared" si="5"/>
        <v>668734.02000000025</v>
      </c>
      <c r="C68" s="43">
        <f t="shared" ref="C68:W68" si="7">E155</f>
        <v>39695.94000000001</v>
      </c>
      <c r="D68" s="43">
        <f t="shared" si="7"/>
        <v>39695.94000000001</v>
      </c>
      <c r="E68" s="43">
        <f t="shared" si="7"/>
        <v>39695.94000000001</v>
      </c>
      <c r="F68" s="43">
        <f t="shared" si="7"/>
        <v>39695.94000000001</v>
      </c>
      <c r="G68" s="43">
        <f t="shared" si="7"/>
        <v>39695.94000000001</v>
      </c>
      <c r="H68" s="43">
        <f t="shared" si="7"/>
        <v>37770.930000000008</v>
      </c>
      <c r="I68" s="43">
        <f t="shared" si="7"/>
        <v>37770.930000000008</v>
      </c>
      <c r="J68" s="43">
        <f t="shared" si="7"/>
        <v>37770.930000000008</v>
      </c>
      <c r="K68" s="43">
        <f t="shared" si="7"/>
        <v>37770.930000000008</v>
      </c>
      <c r="L68" s="43">
        <f t="shared" si="7"/>
        <v>37770.930000000008</v>
      </c>
      <c r="M68" s="43">
        <f t="shared" si="7"/>
        <v>37770.930000000008</v>
      </c>
      <c r="N68" s="43">
        <f t="shared" si="7"/>
        <v>36752.58</v>
      </c>
      <c r="O68" s="43">
        <f t="shared" si="7"/>
        <v>34334.82</v>
      </c>
      <c r="P68" s="43">
        <f t="shared" si="7"/>
        <v>31667.4</v>
      </c>
      <c r="Q68" s="43">
        <f t="shared" si="7"/>
        <v>28999.979999999996</v>
      </c>
      <c r="R68" s="43">
        <f t="shared" si="7"/>
        <v>18645.660000000003</v>
      </c>
      <c r="S68" s="43">
        <f t="shared" si="7"/>
        <v>18645.660000000003</v>
      </c>
      <c r="T68" s="43">
        <f t="shared" si="7"/>
        <v>18645.660000000003</v>
      </c>
      <c r="U68" s="43">
        <f t="shared" si="7"/>
        <v>18645.660000000003</v>
      </c>
      <c r="V68" s="43">
        <f t="shared" si="7"/>
        <v>18645.660000000003</v>
      </c>
      <c r="W68" s="43">
        <f t="shared" si="7"/>
        <v>18645.660000000003</v>
      </c>
      <c r="X68" s="1"/>
      <c r="Y68" s="1"/>
      <c r="Z68" s="1"/>
    </row>
    <row r="69" spans="1:26" ht="14">
      <c r="A69" s="21" t="s">
        <v>19</v>
      </c>
      <c r="B69" s="22">
        <f>B67-B68</f>
        <v>233865.72000000032</v>
      </c>
      <c r="C69" s="16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">
      <c r="A70" s="10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">
      <c r="A71" s="10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">
      <c r="A72" s="10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">
      <c r="A73" s="10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">
      <c r="A74" s="10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">
      <c r="A75" s="10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">
      <c r="A76" s="10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">
      <c r="A78" s="10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">
      <c r="A79" s="1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">
      <c r="A80" s="1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">
      <c r="A81" s="10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">
      <c r="A82" s="1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">
      <c r="A83" s="10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">
      <c r="A85" s="10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">
      <c r="A86" s="10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">
      <c r="A87" s="10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">
      <c r="A88" s="10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">
      <c r="A89" s="10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">
      <c r="A90" s="10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">
      <c r="A91" s="10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">
      <c r="A92" s="10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">
      <c r="A93" s="10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>
      <c r="A94" s="57" t="s">
        <v>85</v>
      </c>
      <c r="B94" s="57"/>
      <c r="C94" s="57"/>
      <c r="D94" s="18"/>
      <c r="E94" s="9"/>
      <c r="F94" s="9"/>
      <c r="G94" s="9"/>
      <c r="H94" s="9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">
      <c r="A96" s="4" t="s">
        <v>20</v>
      </c>
      <c r="B96" s="44">
        <v>0.75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5" ht="14">
      <c r="A97" s="6" t="s">
        <v>21</v>
      </c>
      <c r="B97" s="7">
        <f>B96*365*24/1000</f>
        <v>6.57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8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">
      <c r="A99" s="80" t="s">
        <v>102</v>
      </c>
      <c r="B99" s="56" t="s">
        <v>22</v>
      </c>
      <c r="C99" s="56" t="s">
        <v>23</v>
      </c>
      <c r="D99" s="56" t="s">
        <v>24</v>
      </c>
      <c r="E99" s="56">
        <v>2015</v>
      </c>
      <c r="F99" s="56">
        <v>2016</v>
      </c>
      <c r="G99" s="56">
        <v>2017</v>
      </c>
      <c r="H99" s="56">
        <v>2018</v>
      </c>
      <c r="I99" s="56">
        <v>2019</v>
      </c>
      <c r="J99" s="56">
        <v>2020</v>
      </c>
      <c r="K99" s="56">
        <v>2021</v>
      </c>
      <c r="L99" s="56">
        <v>2022</v>
      </c>
      <c r="M99" s="56">
        <v>2023</v>
      </c>
      <c r="N99" s="56">
        <v>2024</v>
      </c>
      <c r="O99" s="56">
        <v>2025</v>
      </c>
      <c r="P99" s="56">
        <v>2026</v>
      </c>
      <c r="Q99" s="56">
        <v>2027</v>
      </c>
      <c r="R99" s="56">
        <v>2028</v>
      </c>
      <c r="S99" s="56">
        <v>2029</v>
      </c>
      <c r="T99" s="56">
        <v>2030</v>
      </c>
      <c r="U99" s="56">
        <v>2031</v>
      </c>
      <c r="V99" s="56">
        <v>2032</v>
      </c>
      <c r="W99" s="56">
        <v>2033</v>
      </c>
      <c r="X99" s="56">
        <v>2034</v>
      </c>
      <c r="Y99" s="56">
        <v>2035</v>
      </c>
    </row>
    <row r="100" spans="1:25" ht="14">
      <c r="A100" s="1" t="str">
        <f t="shared" ref="A100:C100" si="8">A376</f>
        <v>Milner 1</v>
      </c>
      <c r="B100" s="1">
        <f t="shared" si="8"/>
        <v>144</v>
      </c>
      <c r="C100" s="1">
        <f t="shared" si="8"/>
        <v>1972</v>
      </c>
      <c r="D100" s="6">
        <f t="shared" ref="D100:D122" si="9">VLOOKUP($A100,$A$376:$K$398,5,FALSE)</f>
        <v>2044</v>
      </c>
      <c r="E100" s="5">
        <f t="shared" ref="E100:N109" si="10">IF(AND(E$99&lt;=$D100,E$99&gt;=$C100,$D100&lt;&gt;"N/A"),$B100*$B$97,"-")</f>
        <v>946.08</v>
      </c>
      <c r="F100" s="5">
        <f t="shared" si="10"/>
        <v>946.08</v>
      </c>
      <c r="G100" s="5">
        <f t="shared" si="10"/>
        <v>946.08</v>
      </c>
      <c r="H100" s="5">
        <f t="shared" si="10"/>
        <v>946.08</v>
      </c>
      <c r="I100" s="5">
        <f t="shared" si="10"/>
        <v>946.08</v>
      </c>
      <c r="J100" s="5">
        <f t="shared" si="10"/>
        <v>946.08</v>
      </c>
      <c r="K100" s="5">
        <f t="shared" si="10"/>
        <v>946.08</v>
      </c>
      <c r="L100" s="5">
        <f t="shared" si="10"/>
        <v>946.08</v>
      </c>
      <c r="M100" s="5">
        <f t="shared" si="10"/>
        <v>946.08</v>
      </c>
      <c r="N100" s="5">
        <f t="shared" si="10"/>
        <v>946.08</v>
      </c>
      <c r="O100" s="5">
        <f t="shared" ref="O100:Y109" si="11">IF(AND(O$99&lt;=$D100,O$99&gt;=$C100,$D100&lt;&gt;"N/A"),$B100*$B$97,"-")</f>
        <v>946.08</v>
      </c>
      <c r="P100" s="5">
        <f t="shared" si="11"/>
        <v>946.08</v>
      </c>
      <c r="Q100" s="5">
        <f t="shared" si="11"/>
        <v>946.08</v>
      </c>
      <c r="R100" s="5">
        <f t="shared" si="11"/>
        <v>946.08</v>
      </c>
      <c r="S100" s="5">
        <f t="shared" si="11"/>
        <v>946.08</v>
      </c>
      <c r="T100" s="5">
        <f t="shared" si="11"/>
        <v>946.08</v>
      </c>
      <c r="U100" s="5">
        <f t="shared" si="11"/>
        <v>946.08</v>
      </c>
      <c r="V100" s="5">
        <f t="shared" si="11"/>
        <v>946.08</v>
      </c>
      <c r="W100" s="5">
        <f t="shared" si="11"/>
        <v>946.08</v>
      </c>
      <c r="X100" s="5">
        <f t="shared" si="11"/>
        <v>946.08</v>
      </c>
      <c r="Y100" s="5">
        <f t="shared" si="11"/>
        <v>946.08</v>
      </c>
    </row>
    <row r="101" spans="1:25" ht="14">
      <c r="A101" s="1" t="str">
        <f t="shared" ref="A101:C101" si="12">A377</f>
        <v>Battle River 3</v>
      </c>
      <c r="B101" s="1">
        <f t="shared" si="12"/>
        <v>149</v>
      </c>
      <c r="C101" s="1">
        <f t="shared" si="12"/>
        <v>1969</v>
      </c>
      <c r="D101" s="6">
        <f t="shared" si="9"/>
        <v>2044</v>
      </c>
      <c r="E101" s="5">
        <f t="shared" si="10"/>
        <v>978.93000000000006</v>
      </c>
      <c r="F101" s="5">
        <f t="shared" si="10"/>
        <v>978.93000000000006</v>
      </c>
      <c r="G101" s="5">
        <f t="shared" si="10"/>
        <v>978.93000000000006</v>
      </c>
      <c r="H101" s="5">
        <f t="shared" si="10"/>
        <v>978.93000000000006</v>
      </c>
      <c r="I101" s="5">
        <f t="shared" si="10"/>
        <v>978.93000000000006</v>
      </c>
      <c r="J101" s="5">
        <f t="shared" si="10"/>
        <v>978.93000000000006</v>
      </c>
      <c r="K101" s="5">
        <f t="shared" si="10"/>
        <v>978.93000000000006</v>
      </c>
      <c r="L101" s="5">
        <f t="shared" si="10"/>
        <v>978.93000000000006</v>
      </c>
      <c r="M101" s="5">
        <f t="shared" si="10"/>
        <v>978.93000000000006</v>
      </c>
      <c r="N101" s="5">
        <f t="shared" si="10"/>
        <v>978.93000000000006</v>
      </c>
      <c r="O101" s="5">
        <f t="shared" si="11"/>
        <v>978.93000000000006</v>
      </c>
      <c r="P101" s="5">
        <f t="shared" si="11"/>
        <v>978.93000000000006</v>
      </c>
      <c r="Q101" s="5">
        <f t="shared" si="11"/>
        <v>978.93000000000006</v>
      </c>
      <c r="R101" s="5">
        <f t="shared" si="11"/>
        <v>978.93000000000006</v>
      </c>
      <c r="S101" s="5">
        <f t="shared" si="11"/>
        <v>978.93000000000006</v>
      </c>
      <c r="T101" s="5">
        <f t="shared" si="11"/>
        <v>978.93000000000006</v>
      </c>
      <c r="U101" s="5">
        <f t="shared" si="11"/>
        <v>978.93000000000006</v>
      </c>
      <c r="V101" s="5">
        <f t="shared" si="11"/>
        <v>978.93000000000006</v>
      </c>
      <c r="W101" s="5">
        <f t="shared" si="11"/>
        <v>978.93000000000006</v>
      </c>
      <c r="X101" s="5">
        <f t="shared" si="11"/>
        <v>978.93000000000006</v>
      </c>
      <c r="Y101" s="5">
        <f t="shared" si="11"/>
        <v>978.93000000000006</v>
      </c>
    </row>
    <row r="102" spans="1:25" ht="14">
      <c r="A102" s="1" t="str">
        <f t="shared" ref="A102:C102" si="13">A378</f>
        <v>Battle River 4</v>
      </c>
      <c r="B102" s="1">
        <f t="shared" si="13"/>
        <v>155</v>
      </c>
      <c r="C102" s="1">
        <f t="shared" si="13"/>
        <v>1975</v>
      </c>
      <c r="D102" s="6">
        <f t="shared" si="9"/>
        <v>2050</v>
      </c>
      <c r="E102" s="5">
        <f t="shared" si="10"/>
        <v>1018.35</v>
      </c>
      <c r="F102" s="5">
        <f t="shared" si="10"/>
        <v>1018.35</v>
      </c>
      <c r="G102" s="5">
        <f t="shared" si="10"/>
        <v>1018.35</v>
      </c>
      <c r="H102" s="5">
        <f t="shared" si="10"/>
        <v>1018.35</v>
      </c>
      <c r="I102" s="5">
        <f t="shared" si="10"/>
        <v>1018.35</v>
      </c>
      <c r="J102" s="5">
        <f t="shared" si="10"/>
        <v>1018.35</v>
      </c>
      <c r="K102" s="5">
        <f t="shared" si="10"/>
        <v>1018.35</v>
      </c>
      <c r="L102" s="5">
        <f t="shared" si="10"/>
        <v>1018.35</v>
      </c>
      <c r="M102" s="5">
        <f t="shared" si="10"/>
        <v>1018.35</v>
      </c>
      <c r="N102" s="5">
        <f t="shared" si="10"/>
        <v>1018.35</v>
      </c>
      <c r="O102" s="5">
        <f t="shared" si="11"/>
        <v>1018.35</v>
      </c>
      <c r="P102" s="5">
        <f t="shared" si="11"/>
        <v>1018.35</v>
      </c>
      <c r="Q102" s="5">
        <f t="shared" si="11"/>
        <v>1018.35</v>
      </c>
      <c r="R102" s="5">
        <f t="shared" si="11"/>
        <v>1018.35</v>
      </c>
      <c r="S102" s="5">
        <f t="shared" si="11"/>
        <v>1018.35</v>
      </c>
      <c r="T102" s="5">
        <f t="shared" si="11"/>
        <v>1018.35</v>
      </c>
      <c r="U102" s="5">
        <f t="shared" si="11"/>
        <v>1018.35</v>
      </c>
      <c r="V102" s="5">
        <f t="shared" si="11"/>
        <v>1018.35</v>
      </c>
      <c r="W102" s="5">
        <f t="shared" si="11"/>
        <v>1018.35</v>
      </c>
      <c r="X102" s="5">
        <f t="shared" si="11"/>
        <v>1018.35</v>
      </c>
      <c r="Y102" s="5">
        <f t="shared" si="11"/>
        <v>1018.35</v>
      </c>
    </row>
    <row r="103" spans="1:25" ht="14">
      <c r="A103" s="1" t="str">
        <f t="shared" ref="A103:C103" si="14">A379</f>
        <v>Sundance 1</v>
      </c>
      <c r="B103" s="1">
        <f t="shared" si="14"/>
        <v>288</v>
      </c>
      <c r="C103" s="1">
        <f t="shared" si="14"/>
        <v>1970</v>
      </c>
      <c r="D103" s="6">
        <f t="shared" si="9"/>
        <v>2011</v>
      </c>
      <c r="E103" s="5" t="str">
        <f t="shared" si="10"/>
        <v>-</v>
      </c>
      <c r="F103" s="5" t="str">
        <f t="shared" si="10"/>
        <v>-</v>
      </c>
      <c r="G103" s="5" t="str">
        <f t="shared" si="10"/>
        <v>-</v>
      </c>
      <c r="H103" s="5" t="str">
        <f t="shared" si="10"/>
        <v>-</v>
      </c>
      <c r="I103" s="5" t="str">
        <f t="shared" si="10"/>
        <v>-</v>
      </c>
      <c r="J103" s="5" t="str">
        <f t="shared" si="10"/>
        <v>-</v>
      </c>
      <c r="K103" s="5" t="str">
        <f t="shared" si="10"/>
        <v>-</v>
      </c>
      <c r="L103" s="5" t="str">
        <f t="shared" si="10"/>
        <v>-</v>
      </c>
      <c r="M103" s="5" t="str">
        <f t="shared" si="10"/>
        <v>-</v>
      </c>
      <c r="N103" s="5" t="str">
        <f t="shared" si="10"/>
        <v>-</v>
      </c>
      <c r="O103" s="5" t="str">
        <f t="shared" si="11"/>
        <v>-</v>
      </c>
      <c r="P103" s="5" t="str">
        <f t="shared" si="11"/>
        <v>-</v>
      </c>
      <c r="Q103" s="5" t="str">
        <f t="shared" si="11"/>
        <v>-</v>
      </c>
      <c r="R103" s="5" t="str">
        <f t="shared" si="11"/>
        <v>-</v>
      </c>
      <c r="S103" s="5" t="str">
        <f t="shared" si="11"/>
        <v>-</v>
      </c>
      <c r="T103" s="5" t="str">
        <f t="shared" si="11"/>
        <v>-</v>
      </c>
      <c r="U103" s="5" t="str">
        <f t="shared" si="11"/>
        <v>-</v>
      </c>
      <c r="V103" s="5" t="str">
        <f t="shared" si="11"/>
        <v>-</v>
      </c>
      <c r="W103" s="5" t="str">
        <f t="shared" si="11"/>
        <v>-</v>
      </c>
      <c r="X103" s="5" t="str">
        <f t="shared" si="11"/>
        <v>-</v>
      </c>
      <c r="Y103" s="5" t="str">
        <f t="shared" si="11"/>
        <v>-</v>
      </c>
    </row>
    <row r="104" spans="1:25" ht="14">
      <c r="A104" s="1" t="str">
        <f t="shared" ref="A104:C104" si="15">A380</f>
        <v>Sundance 2</v>
      </c>
      <c r="B104" s="1">
        <f t="shared" si="15"/>
        <v>288</v>
      </c>
      <c r="C104" s="1">
        <f t="shared" si="15"/>
        <v>1973</v>
      </c>
      <c r="D104" s="6">
        <f t="shared" si="9"/>
        <v>2011</v>
      </c>
      <c r="E104" s="5" t="str">
        <f t="shared" si="10"/>
        <v>-</v>
      </c>
      <c r="F104" s="5" t="str">
        <f t="shared" si="10"/>
        <v>-</v>
      </c>
      <c r="G104" s="5" t="str">
        <f t="shared" si="10"/>
        <v>-</v>
      </c>
      <c r="H104" s="5" t="str">
        <f t="shared" si="10"/>
        <v>-</v>
      </c>
      <c r="I104" s="5" t="str">
        <f t="shared" si="10"/>
        <v>-</v>
      </c>
      <c r="J104" s="5" t="str">
        <f t="shared" si="10"/>
        <v>-</v>
      </c>
      <c r="K104" s="5" t="str">
        <f t="shared" si="10"/>
        <v>-</v>
      </c>
      <c r="L104" s="5" t="str">
        <f t="shared" si="10"/>
        <v>-</v>
      </c>
      <c r="M104" s="5" t="str">
        <f t="shared" si="10"/>
        <v>-</v>
      </c>
      <c r="N104" s="5" t="str">
        <f t="shared" si="10"/>
        <v>-</v>
      </c>
      <c r="O104" s="5" t="str">
        <f t="shared" si="11"/>
        <v>-</v>
      </c>
      <c r="P104" s="5" t="str">
        <f t="shared" si="11"/>
        <v>-</v>
      </c>
      <c r="Q104" s="5" t="str">
        <f t="shared" si="11"/>
        <v>-</v>
      </c>
      <c r="R104" s="5" t="str">
        <f t="shared" si="11"/>
        <v>-</v>
      </c>
      <c r="S104" s="5" t="str">
        <f t="shared" si="11"/>
        <v>-</v>
      </c>
      <c r="T104" s="5" t="str">
        <f t="shared" si="11"/>
        <v>-</v>
      </c>
      <c r="U104" s="5" t="str">
        <f t="shared" si="11"/>
        <v>-</v>
      </c>
      <c r="V104" s="5" t="str">
        <f t="shared" si="11"/>
        <v>-</v>
      </c>
      <c r="W104" s="5" t="str">
        <f t="shared" si="11"/>
        <v>-</v>
      </c>
      <c r="X104" s="5" t="str">
        <f t="shared" si="11"/>
        <v>-</v>
      </c>
      <c r="Y104" s="5" t="str">
        <f t="shared" si="11"/>
        <v>-</v>
      </c>
    </row>
    <row r="105" spans="1:25" ht="14">
      <c r="A105" s="1" t="str">
        <f t="shared" ref="A105:C105" si="16">A381</f>
        <v>Sundance 3</v>
      </c>
      <c r="B105" s="1">
        <f t="shared" si="16"/>
        <v>368</v>
      </c>
      <c r="C105" s="1">
        <f t="shared" si="16"/>
        <v>1976</v>
      </c>
      <c r="D105" s="6">
        <f t="shared" si="9"/>
        <v>2051</v>
      </c>
      <c r="E105" s="5">
        <f t="shared" si="10"/>
        <v>2417.7600000000002</v>
      </c>
      <c r="F105" s="5">
        <f t="shared" si="10"/>
        <v>2417.7600000000002</v>
      </c>
      <c r="G105" s="5">
        <f t="shared" si="10"/>
        <v>2417.7600000000002</v>
      </c>
      <c r="H105" s="5">
        <f t="shared" si="10"/>
        <v>2417.7600000000002</v>
      </c>
      <c r="I105" s="5">
        <f t="shared" si="10"/>
        <v>2417.7600000000002</v>
      </c>
      <c r="J105" s="5">
        <f t="shared" si="10"/>
        <v>2417.7600000000002</v>
      </c>
      <c r="K105" s="5">
        <f t="shared" si="10"/>
        <v>2417.7600000000002</v>
      </c>
      <c r="L105" s="5">
        <f t="shared" si="10"/>
        <v>2417.7600000000002</v>
      </c>
      <c r="M105" s="5">
        <f t="shared" si="10"/>
        <v>2417.7600000000002</v>
      </c>
      <c r="N105" s="5">
        <f t="shared" si="10"/>
        <v>2417.7600000000002</v>
      </c>
      <c r="O105" s="5">
        <f t="shared" si="11"/>
        <v>2417.7600000000002</v>
      </c>
      <c r="P105" s="5">
        <f t="shared" si="11"/>
        <v>2417.7600000000002</v>
      </c>
      <c r="Q105" s="5">
        <f t="shared" si="11"/>
        <v>2417.7600000000002</v>
      </c>
      <c r="R105" s="5">
        <f t="shared" si="11"/>
        <v>2417.7600000000002</v>
      </c>
      <c r="S105" s="5">
        <f t="shared" si="11"/>
        <v>2417.7600000000002</v>
      </c>
      <c r="T105" s="5">
        <f t="shared" si="11"/>
        <v>2417.7600000000002</v>
      </c>
      <c r="U105" s="5">
        <f t="shared" si="11"/>
        <v>2417.7600000000002</v>
      </c>
      <c r="V105" s="5">
        <f t="shared" si="11"/>
        <v>2417.7600000000002</v>
      </c>
      <c r="W105" s="5">
        <f t="shared" si="11"/>
        <v>2417.7600000000002</v>
      </c>
      <c r="X105" s="5">
        <f t="shared" si="11"/>
        <v>2417.7600000000002</v>
      </c>
      <c r="Y105" s="5">
        <f t="shared" si="11"/>
        <v>2417.7600000000002</v>
      </c>
    </row>
    <row r="106" spans="1:25" ht="14">
      <c r="A106" s="1" t="str">
        <f t="shared" ref="A106:C106" si="17">A382</f>
        <v>Sundance 4</v>
      </c>
      <c r="B106" s="1">
        <f t="shared" si="17"/>
        <v>406</v>
      </c>
      <c r="C106" s="1">
        <f t="shared" si="17"/>
        <v>1977</v>
      </c>
      <c r="D106" s="6">
        <f t="shared" si="9"/>
        <v>2052</v>
      </c>
      <c r="E106" s="5">
        <f t="shared" si="10"/>
        <v>2667.42</v>
      </c>
      <c r="F106" s="5">
        <f t="shared" si="10"/>
        <v>2667.42</v>
      </c>
      <c r="G106" s="5">
        <f t="shared" si="10"/>
        <v>2667.42</v>
      </c>
      <c r="H106" s="5">
        <f t="shared" si="10"/>
        <v>2667.42</v>
      </c>
      <c r="I106" s="5">
        <f t="shared" si="10"/>
        <v>2667.42</v>
      </c>
      <c r="J106" s="5">
        <f t="shared" si="10"/>
        <v>2667.42</v>
      </c>
      <c r="K106" s="5">
        <f t="shared" si="10"/>
        <v>2667.42</v>
      </c>
      <c r="L106" s="5">
        <f t="shared" si="10"/>
        <v>2667.42</v>
      </c>
      <c r="M106" s="5">
        <f t="shared" si="10"/>
        <v>2667.42</v>
      </c>
      <c r="N106" s="5">
        <f t="shared" si="10"/>
        <v>2667.42</v>
      </c>
      <c r="O106" s="5">
        <f t="shared" si="11"/>
        <v>2667.42</v>
      </c>
      <c r="P106" s="5">
        <f t="shared" si="11"/>
        <v>2667.42</v>
      </c>
      <c r="Q106" s="5">
        <f t="shared" si="11"/>
        <v>2667.42</v>
      </c>
      <c r="R106" s="5">
        <f t="shared" si="11"/>
        <v>2667.42</v>
      </c>
      <c r="S106" s="5">
        <f t="shared" si="11"/>
        <v>2667.42</v>
      </c>
      <c r="T106" s="5">
        <f t="shared" si="11"/>
        <v>2667.42</v>
      </c>
      <c r="U106" s="5">
        <f t="shared" si="11"/>
        <v>2667.42</v>
      </c>
      <c r="V106" s="5">
        <f t="shared" si="11"/>
        <v>2667.42</v>
      </c>
      <c r="W106" s="5">
        <f t="shared" si="11"/>
        <v>2667.42</v>
      </c>
      <c r="X106" s="5">
        <f t="shared" si="11"/>
        <v>2667.42</v>
      </c>
      <c r="Y106" s="5">
        <f t="shared" si="11"/>
        <v>2667.42</v>
      </c>
    </row>
    <row r="107" spans="1:25" ht="14">
      <c r="A107" s="1" t="str">
        <f t="shared" ref="A107:C107" si="18">A383</f>
        <v>Sundance 5</v>
      </c>
      <c r="B107" s="1">
        <f t="shared" si="18"/>
        <v>406</v>
      </c>
      <c r="C107" s="1">
        <f t="shared" si="18"/>
        <v>1978</v>
      </c>
      <c r="D107" s="6">
        <f t="shared" si="9"/>
        <v>2053</v>
      </c>
      <c r="E107" s="5">
        <f t="shared" si="10"/>
        <v>2667.42</v>
      </c>
      <c r="F107" s="5">
        <f t="shared" si="10"/>
        <v>2667.42</v>
      </c>
      <c r="G107" s="5">
        <f t="shared" si="10"/>
        <v>2667.42</v>
      </c>
      <c r="H107" s="5">
        <f t="shared" si="10"/>
        <v>2667.42</v>
      </c>
      <c r="I107" s="5">
        <f t="shared" si="10"/>
        <v>2667.42</v>
      </c>
      <c r="J107" s="5">
        <f t="shared" si="10"/>
        <v>2667.42</v>
      </c>
      <c r="K107" s="5">
        <f t="shared" si="10"/>
        <v>2667.42</v>
      </c>
      <c r="L107" s="5">
        <f t="shared" si="10"/>
        <v>2667.42</v>
      </c>
      <c r="M107" s="5">
        <f t="shared" si="10"/>
        <v>2667.42</v>
      </c>
      <c r="N107" s="5">
        <f t="shared" si="10"/>
        <v>2667.42</v>
      </c>
      <c r="O107" s="5">
        <f t="shared" si="11"/>
        <v>2667.42</v>
      </c>
      <c r="P107" s="5">
        <f t="shared" si="11"/>
        <v>2667.42</v>
      </c>
      <c r="Q107" s="5">
        <f t="shared" si="11"/>
        <v>2667.42</v>
      </c>
      <c r="R107" s="5">
        <f t="shared" si="11"/>
        <v>2667.42</v>
      </c>
      <c r="S107" s="5">
        <f t="shared" si="11"/>
        <v>2667.42</v>
      </c>
      <c r="T107" s="5">
        <f t="shared" si="11"/>
        <v>2667.42</v>
      </c>
      <c r="U107" s="5">
        <f t="shared" si="11"/>
        <v>2667.42</v>
      </c>
      <c r="V107" s="5">
        <f t="shared" si="11"/>
        <v>2667.42</v>
      </c>
      <c r="W107" s="5">
        <f t="shared" si="11"/>
        <v>2667.42</v>
      </c>
      <c r="X107" s="5">
        <f t="shared" si="11"/>
        <v>2667.42</v>
      </c>
      <c r="Y107" s="5">
        <f t="shared" si="11"/>
        <v>2667.42</v>
      </c>
    </row>
    <row r="108" spans="1:25" ht="14">
      <c r="A108" s="1" t="str">
        <f t="shared" ref="A108:C108" si="19">A384</f>
        <v>Sundance 6</v>
      </c>
      <c r="B108" s="1">
        <f t="shared" si="19"/>
        <v>401</v>
      </c>
      <c r="C108" s="1">
        <f t="shared" si="19"/>
        <v>1980</v>
      </c>
      <c r="D108" s="6">
        <f t="shared" si="9"/>
        <v>2054</v>
      </c>
      <c r="E108" s="5">
        <f t="shared" si="10"/>
        <v>2634.57</v>
      </c>
      <c r="F108" s="5">
        <f t="shared" si="10"/>
        <v>2634.57</v>
      </c>
      <c r="G108" s="5">
        <f t="shared" si="10"/>
        <v>2634.57</v>
      </c>
      <c r="H108" s="5">
        <f t="shared" si="10"/>
        <v>2634.57</v>
      </c>
      <c r="I108" s="5">
        <f t="shared" si="10"/>
        <v>2634.57</v>
      </c>
      <c r="J108" s="5">
        <f t="shared" si="10"/>
        <v>2634.57</v>
      </c>
      <c r="K108" s="5">
        <f t="shared" si="10"/>
        <v>2634.57</v>
      </c>
      <c r="L108" s="5">
        <f t="shared" si="10"/>
        <v>2634.57</v>
      </c>
      <c r="M108" s="5">
        <f t="shared" si="10"/>
        <v>2634.57</v>
      </c>
      <c r="N108" s="5">
        <f t="shared" si="10"/>
        <v>2634.57</v>
      </c>
      <c r="O108" s="5">
        <f t="shared" si="11"/>
        <v>2634.57</v>
      </c>
      <c r="P108" s="5">
        <f t="shared" si="11"/>
        <v>2634.57</v>
      </c>
      <c r="Q108" s="5">
        <f t="shared" si="11"/>
        <v>2634.57</v>
      </c>
      <c r="R108" s="5">
        <f t="shared" si="11"/>
        <v>2634.57</v>
      </c>
      <c r="S108" s="5">
        <f t="shared" si="11"/>
        <v>2634.57</v>
      </c>
      <c r="T108" s="5">
        <f t="shared" si="11"/>
        <v>2634.57</v>
      </c>
      <c r="U108" s="5">
        <f t="shared" si="11"/>
        <v>2634.57</v>
      </c>
      <c r="V108" s="5">
        <f t="shared" si="11"/>
        <v>2634.57</v>
      </c>
      <c r="W108" s="5">
        <f t="shared" si="11"/>
        <v>2634.57</v>
      </c>
      <c r="X108" s="5">
        <f t="shared" si="11"/>
        <v>2634.57</v>
      </c>
      <c r="Y108" s="5">
        <f t="shared" si="11"/>
        <v>2634.57</v>
      </c>
    </row>
    <row r="109" spans="1:25" ht="14">
      <c r="A109" s="1" t="str">
        <f t="shared" ref="A109:C109" si="20">A385</f>
        <v>Battle River 5</v>
      </c>
      <c r="B109" s="1">
        <f t="shared" si="20"/>
        <v>385</v>
      </c>
      <c r="C109" s="1">
        <f t="shared" si="20"/>
        <v>1981</v>
      </c>
      <c r="D109" s="6">
        <f t="shared" si="9"/>
        <v>2054</v>
      </c>
      <c r="E109" s="5">
        <f t="shared" si="10"/>
        <v>2529.4500000000003</v>
      </c>
      <c r="F109" s="5">
        <f t="shared" si="10"/>
        <v>2529.4500000000003</v>
      </c>
      <c r="G109" s="5">
        <f t="shared" si="10"/>
        <v>2529.4500000000003</v>
      </c>
      <c r="H109" s="5">
        <f t="shared" si="10"/>
        <v>2529.4500000000003</v>
      </c>
      <c r="I109" s="5">
        <f t="shared" si="10"/>
        <v>2529.4500000000003</v>
      </c>
      <c r="J109" s="5">
        <f t="shared" si="10"/>
        <v>2529.4500000000003</v>
      </c>
      <c r="K109" s="5">
        <f t="shared" si="10"/>
        <v>2529.4500000000003</v>
      </c>
      <c r="L109" s="5">
        <f t="shared" si="10"/>
        <v>2529.4500000000003</v>
      </c>
      <c r="M109" s="5">
        <f t="shared" si="10"/>
        <v>2529.4500000000003</v>
      </c>
      <c r="N109" s="5">
        <f t="shared" si="10"/>
        <v>2529.4500000000003</v>
      </c>
      <c r="O109" s="5">
        <f t="shared" si="11"/>
        <v>2529.4500000000003</v>
      </c>
      <c r="P109" s="5">
        <f t="shared" si="11"/>
        <v>2529.4500000000003</v>
      </c>
      <c r="Q109" s="5">
        <f t="shared" si="11"/>
        <v>2529.4500000000003</v>
      </c>
      <c r="R109" s="5">
        <f t="shared" si="11"/>
        <v>2529.4500000000003</v>
      </c>
      <c r="S109" s="5">
        <f t="shared" si="11"/>
        <v>2529.4500000000003</v>
      </c>
      <c r="T109" s="5">
        <f t="shared" si="11"/>
        <v>2529.4500000000003</v>
      </c>
      <c r="U109" s="5">
        <f t="shared" si="11"/>
        <v>2529.4500000000003</v>
      </c>
      <c r="V109" s="5">
        <f t="shared" si="11"/>
        <v>2529.4500000000003</v>
      </c>
      <c r="W109" s="5">
        <f t="shared" si="11"/>
        <v>2529.4500000000003</v>
      </c>
      <c r="X109" s="5">
        <f t="shared" si="11"/>
        <v>2529.4500000000003</v>
      </c>
      <c r="Y109" s="5">
        <f t="shared" si="11"/>
        <v>2529.4500000000003</v>
      </c>
    </row>
    <row r="110" spans="1:25" ht="14">
      <c r="A110" s="1" t="str">
        <f t="shared" ref="A110:C110" si="21">A386</f>
        <v>Keephills 1</v>
      </c>
      <c r="B110" s="1">
        <f t="shared" si="21"/>
        <v>395</v>
      </c>
      <c r="C110" s="1">
        <f t="shared" si="21"/>
        <v>1983</v>
      </c>
      <c r="D110" s="6">
        <f t="shared" si="9"/>
        <v>2054</v>
      </c>
      <c r="E110" s="5">
        <f t="shared" ref="E110:N122" si="22">IF(AND(E$99&lt;=$D110,E$99&gt;=$C110,$D110&lt;&gt;"N/A"),$B110*$B$97,"-")</f>
        <v>2595.15</v>
      </c>
      <c r="F110" s="5">
        <f t="shared" si="22"/>
        <v>2595.15</v>
      </c>
      <c r="G110" s="5">
        <f t="shared" si="22"/>
        <v>2595.15</v>
      </c>
      <c r="H110" s="5">
        <f t="shared" si="22"/>
        <v>2595.15</v>
      </c>
      <c r="I110" s="5">
        <f t="shared" si="22"/>
        <v>2595.15</v>
      </c>
      <c r="J110" s="5">
        <f t="shared" si="22"/>
        <v>2595.15</v>
      </c>
      <c r="K110" s="5">
        <f t="shared" si="22"/>
        <v>2595.15</v>
      </c>
      <c r="L110" s="5">
        <f t="shared" si="22"/>
        <v>2595.15</v>
      </c>
      <c r="M110" s="5">
        <f t="shared" si="22"/>
        <v>2595.15</v>
      </c>
      <c r="N110" s="5">
        <f t="shared" si="22"/>
        <v>2595.15</v>
      </c>
      <c r="O110" s="5">
        <f t="shared" ref="O110:Y122" si="23">IF(AND(O$99&lt;=$D110,O$99&gt;=$C110,$D110&lt;&gt;"N/A"),$B110*$B$97,"-")</f>
        <v>2595.15</v>
      </c>
      <c r="P110" s="5">
        <f t="shared" si="23"/>
        <v>2595.15</v>
      </c>
      <c r="Q110" s="5">
        <f t="shared" si="23"/>
        <v>2595.15</v>
      </c>
      <c r="R110" s="5">
        <f t="shared" si="23"/>
        <v>2595.15</v>
      </c>
      <c r="S110" s="5">
        <f t="shared" si="23"/>
        <v>2595.15</v>
      </c>
      <c r="T110" s="5">
        <f t="shared" si="23"/>
        <v>2595.15</v>
      </c>
      <c r="U110" s="5">
        <f t="shared" si="23"/>
        <v>2595.15</v>
      </c>
      <c r="V110" s="5">
        <f t="shared" si="23"/>
        <v>2595.15</v>
      </c>
      <c r="W110" s="5">
        <f t="shared" si="23"/>
        <v>2595.15</v>
      </c>
      <c r="X110" s="5">
        <f t="shared" si="23"/>
        <v>2595.15</v>
      </c>
      <c r="Y110" s="5">
        <f t="shared" si="23"/>
        <v>2595.15</v>
      </c>
    </row>
    <row r="111" spans="1:25" ht="14">
      <c r="A111" s="1" t="str">
        <f t="shared" ref="A111:C111" si="24">A387</f>
        <v>Keephills 2</v>
      </c>
      <c r="B111" s="1">
        <f t="shared" si="24"/>
        <v>395</v>
      </c>
      <c r="C111" s="1">
        <f t="shared" si="24"/>
        <v>1983</v>
      </c>
      <c r="D111" s="6">
        <f t="shared" si="9"/>
        <v>2054</v>
      </c>
      <c r="E111" s="5">
        <f t="shared" si="22"/>
        <v>2595.15</v>
      </c>
      <c r="F111" s="5">
        <f t="shared" si="22"/>
        <v>2595.15</v>
      </c>
      <c r="G111" s="5">
        <f t="shared" si="22"/>
        <v>2595.15</v>
      </c>
      <c r="H111" s="5">
        <f t="shared" si="22"/>
        <v>2595.15</v>
      </c>
      <c r="I111" s="5">
        <f t="shared" si="22"/>
        <v>2595.15</v>
      </c>
      <c r="J111" s="5">
        <f t="shared" si="22"/>
        <v>2595.15</v>
      </c>
      <c r="K111" s="5">
        <f t="shared" si="22"/>
        <v>2595.15</v>
      </c>
      <c r="L111" s="5">
        <f t="shared" si="22"/>
        <v>2595.15</v>
      </c>
      <c r="M111" s="5">
        <f t="shared" si="22"/>
        <v>2595.15</v>
      </c>
      <c r="N111" s="5">
        <f t="shared" si="22"/>
        <v>2595.15</v>
      </c>
      <c r="O111" s="5">
        <f t="shared" si="23"/>
        <v>2595.15</v>
      </c>
      <c r="P111" s="5">
        <f t="shared" si="23"/>
        <v>2595.15</v>
      </c>
      <c r="Q111" s="5">
        <f t="shared" si="23"/>
        <v>2595.15</v>
      </c>
      <c r="R111" s="5">
        <f t="shared" si="23"/>
        <v>2595.15</v>
      </c>
      <c r="S111" s="5">
        <f t="shared" si="23"/>
        <v>2595.15</v>
      </c>
      <c r="T111" s="5">
        <f t="shared" si="23"/>
        <v>2595.15</v>
      </c>
      <c r="U111" s="5">
        <f t="shared" si="23"/>
        <v>2595.15</v>
      </c>
      <c r="V111" s="5">
        <f t="shared" si="23"/>
        <v>2595.15</v>
      </c>
      <c r="W111" s="5">
        <f t="shared" si="23"/>
        <v>2595.15</v>
      </c>
      <c r="X111" s="5">
        <f t="shared" si="23"/>
        <v>2595.15</v>
      </c>
      <c r="Y111" s="5">
        <f t="shared" si="23"/>
        <v>2595.15</v>
      </c>
    </row>
    <row r="112" spans="1:25" ht="14">
      <c r="A112" s="1" t="str">
        <f t="shared" ref="A112:C112" si="25">A388</f>
        <v>Sheerness 1</v>
      </c>
      <c r="B112" s="1">
        <f t="shared" si="25"/>
        <v>400</v>
      </c>
      <c r="C112" s="1">
        <f t="shared" si="25"/>
        <v>1986</v>
      </c>
      <c r="D112" s="6">
        <f t="shared" si="9"/>
        <v>2061</v>
      </c>
      <c r="E112" s="5">
        <f t="shared" si="22"/>
        <v>2628</v>
      </c>
      <c r="F112" s="5">
        <f t="shared" si="22"/>
        <v>2628</v>
      </c>
      <c r="G112" s="5">
        <f t="shared" si="22"/>
        <v>2628</v>
      </c>
      <c r="H112" s="5">
        <f t="shared" si="22"/>
        <v>2628</v>
      </c>
      <c r="I112" s="5">
        <f t="shared" si="22"/>
        <v>2628</v>
      </c>
      <c r="J112" s="5">
        <f t="shared" si="22"/>
        <v>2628</v>
      </c>
      <c r="K112" s="5">
        <f t="shared" si="22"/>
        <v>2628</v>
      </c>
      <c r="L112" s="5">
        <f t="shared" si="22"/>
        <v>2628</v>
      </c>
      <c r="M112" s="5">
        <f t="shared" si="22"/>
        <v>2628</v>
      </c>
      <c r="N112" s="5">
        <f t="shared" si="22"/>
        <v>2628</v>
      </c>
      <c r="O112" s="5">
        <f t="shared" si="23"/>
        <v>2628</v>
      </c>
      <c r="P112" s="5">
        <f t="shared" si="23"/>
        <v>2628</v>
      </c>
      <c r="Q112" s="5">
        <f t="shared" si="23"/>
        <v>2628</v>
      </c>
      <c r="R112" s="5">
        <f t="shared" si="23"/>
        <v>2628</v>
      </c>
      <c r="S112" s="5">
        <f t="shared" si="23"/>
        <v>2628</v>
      </c>
      <c r="T112" s="5">
        <f t="shared" si="23"/>
        <v>2628</v>
      </c>
      <c r="U112" s="5">
        <f t="shared" si="23"/>
        <v>2628</v>
      </c>
      <c r="V112" s="5">
        <f t="shared" si="23"/>
        <v>2628</v>
      </c>
      <c r="W112" s="5">
        <f t="shared" si="23"/>
        <v>2628</v>
      </c>
      <c r="X112" s="5">
        <f t="shared" si="23"/>
        <v>2628</v>
      </c>
      <c r="Y112" s="5">
        <f t="shared" si="23"/>
        <v>2628</v>
      </c>
    </row>
    <row r="113" spans="1:26" ht="14">
      <c r="A113" s="1" t="str">
        <f t="shared" ref="A113:C113" si="26">A389</f>
        <v>Sheerness 2</v>
      </c>
      <c r="B113" s="1">
        <f t="shared" si="26"/>
        <v>390</v>
      </c>
      <c r="C113" s="1">
        <f t="shared" si="26"/>
        <v>1990</v>
      </c>
      <c r="D113" s="6">
        <f t="shared" si="9"/>
        <v>2065</v>
      </c>
      <c r="E113" s="5">
        <f t="shared" si="22"/>
        <v>2562.3000000000002</v>
      </c>
      <c r="F113" s="5">
        <f t="shared" si="22"/>
        <v>2562.3000000000002</v>
      </c>
      <c r="G113" s="5">
        <f t="shared" si="22"/>
        <v>2562.3000000000002</v>
      </c>
      <c r="H113" s="5">
        <f t="shared" si="22"/>
        <v>2562.3000000000002</v>
      </c>
      <c r="I113" s="5">
        <f t="shared" si="22"/>
        <v>2562.3000000000002</v>
      </c>
      <c r="J113" s="5">
        <f t="shared" si="22"/>
        <v>2562.3000000000002</v>
      </c>
      <c r="K113" s="5">
        <f t="shared" si="22"/>
        <v>2562.3000000000002</v>
      </c>
      <c r="L113" s="5">
        <f t="shared" si="22"/>
        <v>2562.3000000000002</v>
      </c>
      <c r="M113" s="5">
        <f t="shared" si="22"/>
        <v>2562.3000000000002</v>
      </c>
      <c r="N113" s="5">
        <f t="shared" si="22"/>
        <v>2562.3000000000002</v>
      </c>
      <c r="O113" s="5">
        <f t="shared" si="23"/>
        <v>2562.3000000000002</v>
      </c>
      <c r="P113" s="5">
        <f t="shared" si="23"/>
        <v>2562.3000000000002</v>
      </c>
      <c r="Q113" s="5">
        <f t="shared" si="23"/>
        <v>2562.3000000000002</v>
      </c>
      <c r="R113" s="5">
        <f t="shared" si="23"/>
        <v>2562.3000000000002</v>
      </c>
      <c r="S113" s="5">
        <f t="shared" si="23"/>
        <v>2562.3000000000002</v>
      </c>
      <c r="T113" s="5">
        <f t="shared" si="23"/>
        <v>2562.3000000000002</v>
      </c>
      <c r="U113" s="5">
        <f t="shared" si="23"/>
        <v>2562.3000000000002</v>
      </c>
      <c r="V113" s="5">
        <f t="shared" si="23"/>
        <v>2562.3000000000002</v>
      </c>
      <c r="W113" s="5">
        <f t="shared" si="23"/>
        <v>2562.3000000000002</v>
      </c>
      <c r="X113" s="5">
        <f t="shared" si="23"/>
        <v>2562.3000000000002</v>
      </c>
      <c r="Y113" s="5">
        <f t="shared" si="23"/>
        <v>2562.3000000000002</v>
      </c>
    </row>
    <row r="114" spans="1:26" ht="14">
      <c r="A114" s="1" t="str">
        <f t="shared" ref="A114:C114" si="27">A390</f>
        <v>Genesee 1</v>
      </c>
      <c r="B114" s="1">
        <f t="shared" si="27"/>
        <v>400</v>
      </c>
      <c r="C114" s="1">
        <f t="shared" si="27"/>
        <v>1989</v>
      </c>
      <c r="D114" s="6">
        <f t="shared" si="9"/>
        <v>2064</v>
      </c>
      <c r="E114" s="5">
        <f t="shared" si="22"/>
        <v>2628</v>
      </c>
      <c r="F114" s="5">
        <f t="shared" si="22"/>
        <v>2628</v>
      </c>
      <c r="G114" s="5">
        <f t="shared" si="22"/>
        <v>2628</v>
      </c>
      <c r="H114" s="5">
        <f t="shared" si="22"/>
        <v>2628</v>
      </c>
      <c r="I114" s="5">
        <f t="shared" si="22"/>
        <v>2628</v>
      </c>
      <c r="J114" s="5">
        <f t="shared" si="22"/>
        <v>2628</v>
      </c>
      <c r="K114" s="5">
        <f t="shared" si="22"/>
        <v>2628</v>
      </c>
      <c r="L114" s="5">
        <f t="shared" si="22"/>
        <v>2628</v>
      </c>
      <c r="M114" s="5">
        <f t="shared" si="22"/>
        <v>2628</v>
      </c>
      <c r="N114" s="5">
        <f t="shared" si="22"/>
        <v>2628</v>
      </c>
      <c r="O114" s="5">
        <f t="shared" si="23"/>
        <v>2628</v>
      </c>
      <c r="P114" s="5">
        <f t="shared" si="23"/>
        <v>2628</v>
      </c>
      <c r="Q114" s="5">
        <f t="shared" si="23"/>
        <v>2628</v>
      </c>
      <c r="R114" s="5">
        <f t="shared" si="23"/>
        <v>2628</v>
      </c>
      <c r="S114" s="5">
        <f t="shared" si="23"/>
        <v>2628</v>
      </c>
      <c r="T114" s="5">
        <f t="shared" si="23"/>
        <v>2628</v>
      </c>
      <c r="U114" s="5">
        <f t="shared" si="23"/>
        <v>2628</v>
      </c>
      <c r="V114" s="5">
        <f t="shared" si="23"/>
        <v>2628</v>
      </c>
      <c r="W114" s="5">
        <f t="shared" si="23"/>
        <v>2628</v>
      </c>
      <c r="X114" s="5">
        <f t="shared" si="23"/>
        <v>2628</v>
      </c>
      <c r="Y114" s="5">
        <f t="shared" si="23"/>
        <v>2628</v>
      </c>
    </row>
    <row r="115" spans="1:26" ht="14">
      <c r="A115" s="1" t="str">
        <f t="shared" ref="A115:C115" si="28">A391</f>
        <v>Genesee 2</v>
      </c>
      <c r="B115" s="1">
        <f t="shared" si="28"/>
        <v>400</v>
      </c>
      <c r="C115" s="1">
        <f t="shared" si="28"/>
        <v>1994</v>
      </c>
      <c r="D115" s="6">
        <f t="shared" si="9"/>
        <v>2069</v>
      </c>
      <c r="E115" s="5">
        <f t="shared" si="22"/>
        <v>2628</v>
      </c>
      <c r="F115" s="5">
        <f t="shared" si="22"/>
        <v>2628</v>
      </c>
      <c r="G115" s="5">
        <f t="shared" si="22"/>
        <v>2628</v>
      </c>
      <c r="H115" s="5">
        <f t="shared" si="22"/>
        <v>2628</v>
      </c>
      <c r="I115" s="5">
        <f t="shared" si="22"/>
        <v>2628</v>
      </c>
      <c r="J115" s="5">
        <f t="shared" si="22"/>
        <v>2628</v>
      </c>
      <c r="K115" s="5">
        <f t="shared" si="22"/>
        <v>2628</v>
      </c>
      <c r="L115" s="5">
        <f t="shared" si="22"/>
        <v>2628</v>
      </c>
      <c r="M115" s="5">
        <f t="shared" si="22"/>
        <v>2628</v>
      </c>
      <c r="N115" s="5">
        <f t="shared" si="22"/>
        <v>2628</v>
      </c>
      <c r="O115" s="5">
        <f t="shared" si="23"/>
        <v>2628</v>
      </c>
      <c r="P115" s="5">
        <f t="shared" si="23"/>
        <v>2628</v>
      </c>
      <c r="Q115" s="5">
        <f t="shared" si="23"/>
        <v>2628</v>
      </c>
      <c r="R115" s="5">
        <f t="shared" si="23"/>
        <v>2628</v>
      </c>
      <c r="S115" s="5">
        <f t="shared" si="23"/>
        <v>2628</v>
      </c>
      <c r="T115" s="5">
        <f t="shared" si="23"/>
        <v>2628</v>
      </c>
      <c r="U115" s="5">
        <f t="shared" si="23"/>
        <v>2628</v>
      </c>
      <c r="V115" s="5">
        <f t="shared" si="23"/>
        <v>2628</v>
      </c>
      <c r="W115" s="5">
        <f t="shared" si="23"/>
        <v>2628</v>
      </c>
      <c r="X115" s="5">
        <f t="shared" si="23"/>
        <v>2628</v>
      </c>
      <c r="Y115" s="5">
        <f t="shared" si="23"/>
        <v>2628</v>
      </c>
    </row>
    <row r="116" spans="1:26" ht="14">
      <c r="A116" s="1" t="str">
        <f t="shared" ref="A116:C116" si="29">A392</f>
        <v>Genesee 3</v>
      </c>
      <c r="B116" s="1">
        <f t="shared" si="29"/>
        <v>466</v>
      </c>
      <c r="C116" s="1">
        <f t="shared" si="29"/>
        <v>2005</v>
      </c>
      <c r="D116" s="6">
        <f t="shared" si="9"/>
        <v>2080</v>
      </c>
      <c r="E116" s="5">
        <f t="shared" si="22"/>
        <v>3061.6200000000003</v>
      </c>
      <c r="F116" s="5">
        <f t="shared" si="22"/>
        <v>3061.6200000000003</v>
      </c>
      <c r="G116" s="5">
        <f t="shared" si="22"/>
        <v>3061.6200000000003</v>
      </c>
      <c r="H116" s="5">
        <f t="shared" si="22"/>
        <v>3061.6200000000003</v>
      </c>
      <c r="I116" s="5">
        <f t="shared" si="22"/>
        <v>3061.6200000000003</v>
      </c>
      <c r="J116" s="5">
        <f t="shared" si="22"/>
        <v>3061.6200000000003</v>
      </c>
      <c r="K116" s="5">
        <f t="shared" si="22"/>
        <v>3061.6200000000003</v>
      </c>
      <c r="L116" s="5">
        <f t="shared" si="22"/>
        <v>3061.6200000000003</v>
      </c>
      <c r="M116" s="5">
        <f t="shared" si="22"/>
        <v>3061.6200000000003</v>
      </c>
      <c r="N116" s="5">
        <f t="shared" si="22"/>
        <v>3061.6200000000003</v>
      </c>
      <c r="O116" s="5">
        <f t="shared" si="23"/>
        <v>3061.6200000000003</v>
      </c>
      <c r="P116" s="5">
        <f t="shared" si="23"/>
        <v>3061.6200000000003</v>
      </c>
      <c r="Q116" s="5">
        <f t="shared" si="23"/>
        <v>3061.6200000000003</v>
      </c>
      <c r="R116" s="5">
        <f t="shared" si="23"/>
        <v>3061.6200000000003</v>
      </c>
      <c r="S116" s="5">
        <f t="shared" si="23"/>
        <v>3061.6200000000003</v>
      </c>
      <c r="T116" s="5">
        <f t="shared" si="23"/>
        <v>3061.6200000000003</v>
      </c>
      <c r="U116" s="5">
        <f t="shared" si="23"/>
        <v>3061.6200000000003</v>
      </c>
      <c r="V116" s="5">
        <f t="shared" si="23"/>
        <v>3061.6200000000003</v>
      </c>
      <c r="W116" s="5">
        <f t="shared" si="23"/>
        <v>3061.6200000000003</v>
      </c>
      <c r="X116" s="5">
        <f t="shared" si="23"/>
        <v>3061.6200000000003</v>
      </c>
      <c r="Y116" s="5">
        <f t="shared" si="23"/>
        <v>3061.6200000000003</v>
      </c>
    </row>
    <row r="117" spans="1:26" ht="14">
      <c r="A117" s="1" t="str">
        <f t="shared" ref="A117:C117" si="30">A393</f>
        <v>Keephills 3</v>
      </c>
      <c r="B117" s="1">
        <f t="shared" si="30"/>
        <v>463</v>
      </c>
      <c r="C117" s="1">
        <f t="shared" si="30"/>
        <v>2011</v>
      </c>
      <c r="D117" s="6">
        <f t="shared" si="9"/>
        <v>2086</v>
      </c>
      <c r="E117" s="5">
        <f t="shared" si="22"/>
        <v>3041.9100000000003</v>
      </c>
      <c r="F117" s="5">
        <f t="shared" si="22"/>
        <v>3041.9100000000003</v>
      </c>
      <c r="G117" s="5">
        <f t="shared" si="22"/>
        <v>3041.9100000000003</v>
      </c>
      <c r="H117" s="5">
        <f t="shared" si="22"/>
        <v>3041.9100000000003</v>
      </c>
      <c r="I117" s="5">
        <f t="shared" si="22"/>
        <v>3041.9100000000003</v>
      </c>
      <c r="J117" s="5">
        <f t="shared" si="22"/>
        <v>3041.9100000000003</v>
      </c>
      <c r="K117" s="5">
        <f t="shared" si="22"/>
        <v>3041.9100000000003</v>
      </c>
      <c r="L117" s="5">
        <f t="shared" si="22"/>
        <v>3041.9100000000003</v>
      </c>
      <c r="M117" s="5">
        <f t="shared" si="22"/>
        <v>3041.9100000000003</v>
      </c>
      <c r="N117" s="5">
        <f t="shared" si="22"/>
        <v>3041.9100000000003</v>
      </c>
      <c r="O117" s="5">
        <f t="shared" si="23"/>
        <v>3041.9100000000003</v>
      </c>
      <c r="P117" s="5">
        <f t="shared" si="23"/>
        <v>3041.9100000000003</v>
      </c>
      <c r="Q117" s="5">
        <f t="shared" si="23"/>
        <v>3041.9100000000003</v>
      </c>
      <c r="R117" s="5">
        <f t="shared" si="23"/>
        <v>3041.9100000000003</v>
      </c>
      <c r="S117" s="5">
        <f t="shared" si="23"/>
        <v>3041.9100000000003</v>
      </c>
      <c r="T117" s="5">
        <f t="shared" si="23"/>
        <v>3041.9100000000003</v>
      </c>
      <c r="U117" s="5">
        <f t="shared" si="23"/>
        <v>3041.9100000000003</v>
      </c>
      <c r="V117" s="5">
        <f t="shared" si="23"/>
        <v>3041.9100000000003</v>
      </c>
      <c r="W117" s="5">
        <f t="shared" si="23"/>
        <v>3041.9100000000003</v>
      </c>
      <c r="X117" s="5">
        <f t="shared" si="23"/>
        <v>3041.9100000000003</v>
      </c>
      <c r="Y117" s="5">
        <f t="shared" si="23"/>
        <v>3041.9100000000003</v>
      </c>
    </row>
    <row r="118" spans="1:26" ht="14">
      <c r="A118" s="45" t="str">
        <f t="shared" ref="A118:C118" si="31">A394</f>
        <v>Swan Hills</v>
      </c>
      <c r="B118" s="45">
        <f t="shared" si="31"/>
        <v>319</v>
      </c>
      <c r="C118" s="45">
        <f t="shared" si="31"/>
        <v>2015</v>
      </c>
      <c r="D118" s="46">
        <f t="shared" si="9"/>
        <v>2065</v>
      </c>
      <c r="E118" s="47">
        <f t="shared" si="22"/>
        <v>2095.83</v>
      </c>
      <c r="F118" s="47">
        <f t="shared" si="22"/>
        <v>2095.83</v>
      </c>
      <c r="G118" s="47">
        <f t="shared" si="22"/>
        <v>2095.83</v>
      </c>
      <c r="H118" s="47">
        <f t="shared" si="22"/>
        <v>2095.83</v>
      </c>
      <c r="I118" s="47">
        <f t="shared" si="22"/>
        <v>2095.83</v>
      </c>
      <c r="J118" s="47">
        <f t="shared" si="22"/>
        <v>2095.83</v>
      </c>
      <c r="K118" s="47">
        <f t="shared" si="22"/>
        <v>2095.83</v>
      </c>
      <c r="L118" s="47">
        <f t="shared" si="22"/>
        <v>2095.83</v>
      </c>
      <c r="M118" s="47">
        <f t="shared" si="22"/>
        <v>2095.83</v>
      </c>
      <c r="N118" s="47">
        <f t="shared" si="22"/>
        <v>2095.83</v>
      </c>
      <c r="O118" s="47">
        <f t="shared" si="23"/>
        <v>2095.83</v>
      </c>
      <c r="P118" s="47">
        <f t="shared" si="23"/>
        <v>2095.83</v>
      </c>
      <c r="Q118" s="47">
        <f t="shared" si="23"/>
        <v>2095.83</v>
      </c>
      <c r="R118" s="47">
        <f t="shared" si="23"/>
        <v>2095.83</v>
      </c>
      <c r="S118" s="47">
        <f t="shared" si="23"/>
        <v>2095.83</v>
      </c>
      <c r="T118" s="47">
        <f t="shared" si="23"/>
        <v>2095.83</v>
      </c>
      <c r="U118" s="47">
        <f t="shared" si="23"/>
        <v>2095.83</v>
      </c>
      <c r="V118" s="47">
        <f t="shared" si="23"/>
        <v>2095.83</v>
      </c>
      <c r="W118" s="47">
        <f t="shared" si="23"/>
        <v>2095.83</v>
      </c>
      <c r="X118" s="47">
        <f t="shared" si="23"/>
        <v>2095.83</v>
      </c>
      <c r="Y118" s="47">
        <f t="shared" si="23"/>
        <v>2095.83</v>
      </c>
    </row>
    <row r="119" spans="1:26" ht="14">
      <c r="A119" s="45" t="str">
        <f t="shared" ref="A119:C119" si="32">A395</f>
        <v>Milner 2</v>
      </c>
      <c r="B119" s="45">
        <f t="shared" si="32"/>
        <v>450</v>
      </c>
      <c r="C119" s="45">
        <f t="shared" si="32"/>
        <v>2018</v>
      </c>
      <c r="D119" s="46">
        <f t="shared" si="9"/>
        <v>2068</v>
      </c>
      <c r="E119" s="47" t="str">
        <f t="shared" si="22"/>
        <v>-</v>
      </c>
      <c r="F119" s="47" t="str">
        <f t="shared" si="22"/>
        <v>-</v>
      </c>
      <c r="G119" s="47" t="str">
        <f t="shared" si="22"/>
        <v>-</v>
      </c>
      <c r="H119" s="47">
        <f t="shared" si="22"/>
        <v>2956.5</v>
      </c>
      <c r="I119" s="47">
        <f t="shared" si="22"/>
        <v>2956.5</v>
      </c>
      <c r="J119" s="47">
        <f t="shared" si="22"/>
        <v>2956.5</v>
      </c>
      <c r="K119" s="47">
        <f t="shared" si="22"/>
        <v>2956.5</v>
      </c>
      <c r="L119" s="47">
        <f t="shared" si="22"/>
        <v>2956.5</v>
      </c>
      <c r="M119" s="47">
        <f t="shared" si="22"/>
        <v>2956.5</v>
      </c>
      <c r="N119" s="47">
        <f t="shared" si="22"/>
        <v>2956.5</v>
      </c>
      <c r="O119" s="47">
        <f t="shared" si="23"/>
        <v>2956.5</v>
      </c>
      <c r="P119" s="47">
        <f t="shared" si="23"/>
        <v>2956.5</v>
      </c>
      <c r="Q119" s="47">
        <f t="shared" si="23"/>
        <v>2956.5</v>
      </c>
      <c r="R119" s="47">
        <f t="shared" si="23"/>
        <v>2956.5</v>
      </c>
      <c r="S119" s="47">
        <f t="shared" si="23"/>
        <v>2956.5</v>
      </c>
      <c r="T119" s="47">
        <f t="shared" si="23"/>
        <v>2956.5</v>
      </c>
      <c r="U119" s="47">
        <f t="shared" si="23"/>
        <v>2956.5</v>
      </c>
      <c r="V119" s="47">
        <f t="shared" si="23"/>
        <v>2956.5</v>
      </c>
      <c r="W119" s="47">
        <f t="shared" si="23"/>
        <v>2956.5</v>
      </c>
      <c r="X119" s="47">
        <f t="shared" si="23"/>
        <v>2956.5</v>
      </c>
      <c r="Y119" s="47">
        <f t="shared" si="23"/>
        <v>2956.5</v>
      </c>
    </row>
    <row r="120" spans="1:26" ht="14">
      <c r="A120" s="45" t="str">
        <f t="shared" ref="A120:C120" si="33">A396</f>
        <v>Endogenous Advanced Coal 1</v>
      </c>
      <c r="B120" s="45">
        <f t="shared" si="33"/>
        <v>400</v>
      </c>
      <c r="C120" s="45">
        <f t="shared" si="33"/>
        <v>2033</v>
      </c>
      <c r="D120" s="46">
        <f t="shared" si="9"/>
        <v>2083</v>
      </c>
      <c r="E120" s="47" t="str">
        <f t="shared" si="22"/>
        <v>-</v>
      </c>
      <c r="F120" s="47" t="str">
        <f t="shared" si="22"/>
        <v>-</v>
      </c>
      <c r="G120" s="47" t="str">
        <f t="shared" si="22"/>
        <v>-</v>
      </c>
      <c r="H120" s="47" t="str">
        <f t="shared" si="22"/>
        <v>-</v>
      </c>
      <c r="I120" s="47" t="str">
        <f t="shared" si="22"/>
        <v>-</v>
      </c>
      <c r="J120" s="47" t="str">
        <f t="shared" si="22"/>
        <v>-</v>
      </c>
      <c r="K120" s="47" t="str">
        <f t="shared" si="22"/>
        <v>-</v>
      </c>
      <c r="L120" s="47" t="str">
        <f t="shared" si="22"/>
        <v>-</v>
      </c>
      <c r="M120" s="47" t="str">
        <f t="shared" si="22"/>
        <v>-</v>
      </c>
      <c r="N120" s="47" t="str">
        <f t="shared" si="22"/>
        <v>-</v>
      </c>
      <c r="O120" s="47" t="str">
        <f t="shared" si="23"/>
        <v>-</v>
      </c>
      <c r="P120" s="47" t="str">
        <f t="shared" si="23"/>
        <v>-</v>
      </c>
      <c r="Q120" s="47" t="str">
        <f t="shared" si="23"/>
        <v>-</v>
      </c>
      <c r="R120" s="47" t="str">
        <f t="shared" si="23"/>
        <v>-</v>
      </c>
      <c r="S120" s="47" t="str">
        <f t="shared" si="23"/>
        <v>-</v>
      </c>
      <c r="T120" s="47" t="str">
        <f t="shared" si="23"/>
        <v>-</v>
      </c>
      <c r="U120" s="47" t="str">
        <f t="shared" si="23"/>
        <v>-</v>
      </c>
      <c r="V120" s="47" t="str">
        <f t="shared" si="23"/>
        <v>-</v>
      </c>
      <c r="W120" s="47">
        <f t="shared" si="23"/>
        <v>2628</v>
      </c>
      <c r="X120" s="47">
        <f t="shared" si="23"/>
        <v>2628</v>
      </c>
      <c r="Y120" s="47">
        <f t="shared" si="23"/>
        <v>2628</v>
      </c>
    </row>
    <row r="121" spans="1:26" ht="14">
      <c r="A121" s="45" t="str">
        <f t="shared" ref="A121:C121" si="34">A397</f>
        <v>Endogenous Advanced Coal 2</v>
      </c>
      <c r="B121" s="45">
        <f t="shared" si="34"/>
        <v>400</v>
      </c>
      <c r="C121" s="45">
        <f t="shared" si="34"/>
        <v>2034</v>
      </c>
      <c r="D121" s="46">
        <f t="shared" si="9"/>
        <v>2084</v>
      </c>
      <c r="E121" s="47" t="str">
        <f t="shared" si="22"/>
        <v>-</v>
      </c>
      <c r="F121" s="47" t="str">
        <f t="shared" si="22"/>
        <v>-</v>
      </c>
      <c r="G121" s="47" t="str">
        <f t="shared" si="22"/>
        <v>-</v>
      </c>
      <c r="H121" s="47" t="str">
        <f t="shared" si="22"/>
        <v>-</v>
      </c>
      <c r="I121" s="47" t="str">
        <f t="shared" si="22"/>
        <v>-</v>
      </c>
      <c r="J121" s="47" t="str">
        <f t="shared" si="22"/>
        <v>-</v>
      </c>
      <c r="K121" s="47" t="str">
        <f t="shared" si="22"/>
        <v>-</v>
      </c>
      <c r="L121" s="47" t="str">
        <f t="shared" si="22"/>
        <v>-</v>
      </c>
      <c r="M121" s="47" t="str">
        <f t="shared" si="22"/>
        <v>-</v>
      </c>
      <c r="N121" s="47" t="str">
        <f t="shared" si="22"/>
        <v>-</v>
      </c>
      <c r="O121" s="47" t="str">
        <f t="shared" si="23"/>
        <v>-</v>
      </c>
      <c r="P121" s="47" t="str">
        <f t="shared" si="23"/>
        <v>-</v>
      </c>
      <c r="Q121" s="47" t="str">
        <f t="shared" si="23"/>
        <v>-</v>
      </c>
      <c r="R121" s="47" t="str">
        <f t="shared" si="23"/>
        <v>-</v>
      </c>
      <c r="S121" s="47" t="str">
        <f t="shared" si="23"/>
        <v>-</v>
      </c>
      <c r="T121" s="47" t="str">
        <f t="shared" si="23"/>
        <v>-</v>
      </c>
      <c r="U121" s="47" t="str">
        <f t="shared" si="23"/>
        <v>-</v>
      </c>
      <c r="V121" s="47" t="str">
        <f t="shared" si="23"/>
        <v>-</v>
      </c>
      <c r="W121" s="47" t="str">
        <f t="shared" si="23"/>
        <v>-</v>
      </c>
      <c r="X121" s="47">
        <f t="shared" si="23"/>
        <v>2628</v>
      </c>
      <c r="Y121" s="47">
        <f t="shared" si="23"/>
        <v>2628</v>
      </c>
    </row>
    <row r="122" spans="1:26" ht="14">
      <c r="A122" s="45" t="str">
        <f t="shared" ref="A122:C122" si="35">A398</f>
        <v>Endogenous Advanced Coal 3</v>
      </c>
      <c r="B122" s="45">
        <f t="shared" si="35"/>
        <v>400</v>
      </c>
      <c r="C122" s="45">
        <f t="shared" si="35"/>
        <v>2035</v>
      </c>
      <c r="D122" s="46">
        <f t="shared" si="9"/>
        <v>2085</v>
      </c>
      <c r="E122" s="47" t="str">
        <f t="shared" si="22"/>
        <v>-</v>
      </c>
      <c r="F122" s="47" t="str">
        <f t="shared" si="22"/>
        <v>-</v>
      </c>
      <c r="G122" s="47" t="str">
        <f t="shared" si="22"/>
        <v>-</v>
      </c>
      <c r="H122" s="47" t="str">
        <f t="shared" si="22"/>
        <v>-</v>
      </c>
      <c r="I122" s="47" t="str">
        <f t="shared" si="22"/>
        <v>-</v>
      </c>
      <c r="J122" s="47" t="str">
        <f t="shared" si="22"/>
        <v>-</v>
      </c>
      <c r="K122" s="47" t="str">
        <f t="shared" si="22"/>
        <v>-</v>
      </c>
      <c r="L122" s="47" t="str">
        <f t="shared" si="22"/>
        <v>-</v>
      </c>
      <c r="M122" s="47" t="str">
        <f t="shared" si="22"/>
        <v>-</v>
      </c>
      <c r="N122" s="47" t="str">
        <f t="shared" si="22"/>
        <v>-</v>
      </c>
      <c r="O122" s="47" t="str">
        <f t="shared" si="23"/>
        <v>-</v>
      </c>
      <c r="P122" s="47" t="str">
        <f t="shared" si="23"/>
        <v>-</v>
      </c>
      <c r="Q122" s="47" t="str">
        <f t="shared" si="23"/>
        <v>-</v>
      </c>
      <c r="R122" s="47" t="str">
        <f t="shared" si="23"/>
        <v>-</v>
      </c>
      <c r="S122" s="47" t="str">
        <f t="shared" si="23"/>
        <v>-</v>
      </c>
      <c r="T122" s="47" t="str">
        <f t="shared" si="23"/>
        <v>-</v>
      </c>
      <c r="U122" s="47" t="str">
        <f t="shared" si="23"/>
        <v>-</v>
      </c>
      <c r="V122" s="47" t="str">
        <f t="shared" si="23"/>
        <v>-</v>
      </c>
      <c r="W122" s="47" t="str">
        <f t="shared" si="23"/>
        <v>-</v>
      </c>
      <c r="X122" s="47" t="str">
        <f t="shared" si="23"/>
        <v>-</v>
      </c>
      <c r="Y122" s="47">
        <f t="shared" si="23"/>
        <v>2628</v>
      </c>
    </row>
    <row r="123" spans="1:26" ht="14">
      <c r="A123" s="60" t="s">
        <v>84</v>
      </c>
      <c r="B123" s="61"/>
      <c r="C123" s="62"/>
      <c r="D123" s="62"/>
      <c r="E123" s="61">
        <f t="shared" ref="E123:Y123" si="36">SUM(E100:E122)</f>
        <v>39695.94000000001</v>
      </c>
      <c r="F123" s="61">
        <f t="shared" si="36"/>
        <v>39695.94000000001</v>
      </c>
      <c r="G123" s="61">
        <f t="shared" si="36"/>
        <v>39695.94000000001</v>
      </c>
      <c r="H123" s="61">
        <f t="shared" si="36"/>
        <v>42652.44000000001</v>
      </c>
      <c r="I123" s="61">
        <f t="shared" si="36"/>
        <v>42652.44000000001</v>
      </c>
      <c r="J123" s="61">
        <f t="shared" si="36"/>
        <v>42652.44000000001</v>
      </c>
      <c r="K123" s="61">
        <f t="shared" si="36"/>
        <v>42652.44000000001</v>
      </c>
      <c r="L123" s="61">
        <f t="shared" si="36"/>
        <v>42652.44000000001</v>
      </c>
      <c r="M123" s="61">
        <f t="shared" si="36"/>
        <v>42652.44000000001</v>
      </c>
      <c r="N123" s="61">
        <f t="shared" si="36"/>
        <v>42652.44000000001</v>
      </c>
      <c r="O123" s="61">
        <f t="shared" si="36"/>
        <v>42652.44000000001</v>
      </c>
      <c r="P123" s="61">
        <f t="shared" si="36"/>
        <v>42652.44000000001</v>
      </c>
      <c r="Q123" s="61">
        <f t="shared" si="36"/>
        <v>42652.44000000001</v>
      </c>
      <c r="R123" s="61">
        <f t="shared" si="36"/>
        <v>42652.44000000001</v>
      </c>
      <c r="S123" s="61">
        <f t="shared" si="36"/>
        <v>42652.44000000001</v>
      </c>
      <c r="T123" s="61">
        <f t="shared" si="36"/>
        <v>42652.44000000001</v>
      </c>
      <c r="U123" s="61">
        <f t="shared" si="36"/>
        <v>42652.44000000001</v>
      </c>
      <c r="V123" s="61">
        <f t="shared" si="36"/>
        <v>42652.44000000001</v>
      </c>
      <c r="W123" s="61">
        <f t="shared" si="36"/>
        <v>45280.44000000001</v>
      </c>
      <c r="X123" s="61">
        <f t="shared" si="36"/>
        <v>47908.44000000001</v>
      </c>
      <c r="Y123" s="61">
        <f t="shared" si="36"/>
        <v>50536.44000000001</v>
      </c>
    </row>
    <row r="124" spans="1:26" ht="14">
      <c r="A124" s="10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6" ht="14">
      <c r="A125" s="10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6" ht="18">
      <c r="A126" s="57" t="s">
        <v>86</v>
      </c>
      <c r="B126" s="57"/>
      <c r="C126" s="57"/>
      <c r="D126" s="18"/>
      <c r="E126" s="9"/>
      <c r="F126" s="9"/>
      <c r="G126" s="9"/>
      <c r="H126" s="9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6" ht="14">
      <c r="A128" s="4" t="s">
        <v>20</v>
      </c>
      <c r="B128" s="44">
        <v>0.75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">
      <c r="A129" s="6" t="s">
        <v>21</v>
      </c>
      <c r="B129" s="7">
        <f>B128*365*24/1000</f>
        <v>6.57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8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">
      <c r="A131" s="80" t="s">
        <v>102</v>
      </c>
      <c r="B131" s="56" t="s">
        <v>22</v>
      </c>
      <c r="C131" s="56" t="s">
        <v>23</v>
      </c>
      <c r="D131" s="56" t="s">
        <v>24</v>
      </c>
      <c r="E131" s="56">
        <v>2015</v>
      </c>
      <c r="F131" s="56">
        <v>2016</v>
      </c>
      <c r="G131" s="56">
        <v>2017</v>
      </c>
      <c r="H131" s="56">
        <v>2018</v>
      </c>
      <c r="I131" s="56">
        <v>2019</v>
      </c>
      <c r="J131" s="56">
        <v>2020</v>
      </c>
      <c r="K131" s="56">
        <v>2021</v>
      </c>
      <c r="L131" s="56">
        <v>2022</v>
      </c>
      <c r="M131" s="56">
        <v>2023</v>
      </c>
      <c r="N131" s="56">
        <v>2024</v>
      </c>
      <c r="O131" s="56">
        <v>2025</v>
      </c>
      <c r="P131" s="56">
        <v>2026</v>
      </c>
      <c r="Q131" s="56">
        <v>2027</v>
      </c>
      <c r="R131" s="56">
        <v>2028</v>
      </c>
      <c r="S131" s="56">
        <v>2029</v>
      </c>
      <c r="T131" s="56">
        <v>2030</v>
      </c>
      <c r="U131" s="56">
        <v>2031</v>
      </c>
      <c r="V131" s="56">
        <v>2032</v>
      </c>
      <c r="W131" s="56">
        <v>2033</v>
      </c>
      <c r="X131" s="56">
        <v>2034</v>
      </c>
      <c r="Y131" s="56">
        <v>2035</v>
      </c>
    </row>
    <row r="132" spans="1:25" ht="14">
      <c r="A132" s="1" t="str">
        <f t="shared" ref="A132:C132" si="37">A376</f>
        <v>Milner 1</v>
      </c>
      <c r="B132" s="1">
        <f t="shared" si="37"/>
        <v>144</v>
      </c>
      <c r="C132" s="1">
        <f t="shared" si="37"/>
        <v>1972</v>
      </c>
      <c r="D132" s="6">
        <f t="shared" ref="D132:D154" si="38">VLOOKUP($A132,$A$376:$K$398,6,FALSE)</f>
        <v>2019</v>
      </c>
      <c r="E132" s="5">
        <f t="shared" ref="E132:N141" si="39">IF(AND(E$131&lt;=$D132,E$131&gt;=$C132,$D132&lt;&gt;"N/A"),$B132*$B$129,"-")</f>
        <v>946.08</v>
      </c>
      <c r="F132" s="5">
        <f t="shared" si="39"/>
        <v>946.08</v>
      </c>
      <c r="G132" s="5">
        <f t="shared" si="39"/>
        <v>946.08</v>
      </c>
      <c r="H132" s="5">
        <f t="shared" si="39"/>
        <v>946.08</v>
      </c>
      <c r="I132" s="5">
        <f t="shared" si="39"/>
        <v>946.08</v>
      </c>
      <c r="J132" s="5" t="str">
        <f t="shared" si="39"/>
        <v>-</v>
      </c>
      <c r="K132" s="5" t="str">
        <f t="shared" si="39"/>
        <v>-</v>
      </c>
      <c r="L132" s="5" t="str">
        <f t="shared" si="39"/>
        <v>-</v>
      </c>
      <c r="M132" s="5" t="str">
        <f t="shared" si="39"/>
        <v>-</v>
      </c>
      <c r="N132" s="5" t="str">
        <f t="shared" si="39"/>
        <v>-</v>
      </c>
      <c r="O132" s="5" t="str">
        <f t="shared" ref="O132:Y141" si="40">IF(AND(O$131&lt;=$D132,O$131&gt;=$C132,$D132&lt;&gt;"N/A"),$B132*$B$129,"-")</f>
        <v>-</v>
      </c>
      <c r="P132" s="5" t="str">
        <f t="shared" si="40"/>
        <v>-</v>
      </c>
      <c r="Q132" s="5" t="str">
        <f t="shared" si="40"/>
        <v>-</v>
      </c>
      <c r="R132" s="5" t="str">
        <f t="shared" si="40"/>
        <v>-</v>
      </c>
      <c r="S132" s="5" t="str">
        <f t="shared" si="40"/>
        <v>-</v>
      </c>
      <c r="T132" s="5" t="str">
        <f t="shared" si="40"/>
        <v>-</v>
      </c>
      <c r="U132" s="5" t="str">
        <f t="shared" si="40"/>
        <v>-</v>
      </c>
      <c r="V132" s="5" t="str">
        <f t="shared" si="40"/>
        <v>-</v>
      </c>
      <c r="W132" s="5" t="str">
        <f t="shared" si="40"/>
        <v>-</v>
      </c>
      <c r="X132" s="5" t="str">
        <f t="shared" si="40"/>
        <v>-</v>
      </c>
      <c r="Y132" s="5" t="str">
        <f t="shared" si="40"/>
        <v>-</v>
      </c>
    </row>
    <row r="133" spans="1:25" ht="14">
      <c r="A133" s="1" t="str">
        <f t="shared" ref="A133:C133" si="41">A377</f>
        <v>Battle River 3</v>
      </c>
      <c r="B133" s="1">
        <f t="shared" si="41"/>
        <v>149</v>
      </c>
      <c r="C133" s="1">
        <f t="shared" si="41"/>
        <v>1969</v>
      </c>
      <c r="D133" s="6">
        <f t="shared" si="38"/>
        <v>2019</v>
      </c>
      <c r="E133" s="5">
        <f t="shared" si="39"/>
        <v>978.93000000000006</v>
      </c>
      <c r="F133" s="5">
        <f t="shared" si="39"/>
        <v>978.93000000000006</v>
      </c>
      <c r="G133" s="5">
        <f t="shared" si="39"/>
        <v>978.93000000000006</v>
      </c>
      <c r="H133" s="5">
        <f t="shared" si="39"/>
        <v>978.93000000000006</v>
      </c>
      <c r="I133" s="5">
        <f t="shared" si="39"/>
        <v>978.93000000000006</v>
      </c>
      <c r="J133" s="5" t="str">
        <f t="shared" si="39"/>
        <v>-</v>
      </c>
      <c r="K133" s="5" t="str">
        <f t="shared" si="39"/>
        <v>-</v>
      </c>
      <c r="L133" s="5" t="str">
        <f t="shared" si="39"/>
        <v>-</v>
      </c>
      <c r="M133" s="5" t="str">
        <f t="shared" si="39"/>
        <v>-</v>
      </c>
      <c r="N133" s="5" t="str">
        <f t="shared" si="39"/>
        <v>-</v>
      </c>
      <c r="O133" s="5" t="str">
        <f t="shared" si="40"/>
        <v>-</v>
      </c>
      <c r="P133" s="5" t="str">
        <f t="shared" si="40"/>
        <v>-</v>
      </c>
      <c r="Q133" s="5" t="str">
        <f t="shared" si="40"/>
        <v>-</v>
      </c>
      <c r="R133" s="5" t="str">
        <f t="shared" si="40"/>
        <v>-</v>
      </c>
      <c r="S133" s="5" t="str">
        <f t="shared" si="40"/>
        <v>-</v>
      </c>
      <c r="T133" s="5" t="str">
        <f t="shared" si="40"/>
        <v>-</v>
      </c>
      <c r="U133" s="5" t="str">
        <f t="shared" si="40"/>
        <v>-</v>
      </c>
      <c r="V133" s="5" t="str">
        <f t="shared" si="40"/>
        <v>-</v>
      </c>
      <c r="W133" s="5" t="str">
        <f t="shared" si="40"/>
        <v>-</v>
      </c>
      <c r="X133" s="5" t="str">
        <f t="shared" si="40"/>
        <v>-</v>
      </c>
      <c r="Y133" s="5" t="str">
        <f t="shared" si="40"/>
        <v>-</v>
      </c>
    </row>
    <row r="134" spans="1:25" ht="14">
      <c r="A134" s="1" t="str">
        <f t="shared" ref="A134:C134" si="42">A378</f>
        <v>Battle River 4</v>
      </c>
      <c r="B134" s="1">
        <f t="shared" si="42"/>
        <v>155</v>
      </c>
      <c r="C134" s="1">
        <f t="shared" si="42"/>
        <v>1975</v>
      </c>
      <c r="D134" s="6">
        <f t="shared" si="38"/>
        <v>2025</v>
      </c>
      <c r="E134" s="5">
        <f t="shared" si="39"/>
        <v>1018.35</v>
      </c>
      <c r="F134" s="5">
        <f t="shared" si="39"/>
        <v>1018.35</v>
      </c>
      <c r="G134" s="5">
        <f t="shared" si="39"/>
        <v>1018.35</v>
      </c>
      <c r="H134" s="5">
        <f t="shared" si="39"/>
        <v>1018.35</v>
      </c>
      <c r="I134" s="5">
        <f t="shared" si="39"/>
        <v>1018.35</v>
      </c>
      <c r="J134" s="5">
        <f t="shared" si="39"/>
        <v>1018.35</v>
      </c>
      <c r="K134" s="5">
        <f t="shared" si="39"/>
        <v>1018.35</v>
      </c>
      <c r="L134" s="5">
        <f t="shared" si="39"/>
        <v>1018.35</v>
      </c>
      <c r="M134" s="5">
        <f t="shared" si="39"/>
        <v>1018.35</v>
      </c>
      <c r="N134" s="5">
        <f t="shared" si="39"/>
        <v>1018.35</v>
      </c>
      <c r="O134" s="5">
        <f t="shared" si="40"/>
        <v>1018.35</v>
      </c>
      <c r="P134" s="5" t="str">
        <f t="shared" si="40"/>
        <v>-</v>
      </c>
      <c r="Q134" s="5" t="str">
        <f t="shared" si="40"/>
        <v>-</v>
      </c>
      <c r="R134" s="5" t="str">
        <f t="shared" si="40"/>
        <v>-</v>
      </c>
      <c r="S134" s="5" t="str">
        <f t="shared" si="40"/>
        <v>-</v>
      </c>
      <c r="T134" s="5" t="str">
        <f t="shared" si="40"/>
        <v>-</v>
      </c>
      <c r="U134" s="5" t="str">
        <f t="shared" si="40"/>
        <v>-</v>
      </c>
      <c r="V134" s="5" t="str">
        <f t="shared" si="40"/>
        <v>-</v>
      </c>
      <c r="W134" s="5" t="str">
        <f t="shared" si="40"/>
        <v>-</v>
      </c>
      <c r="X134" s="5" t="str">
        <f t="shared" si="40"/>
        <v>-</v>
      </c>
      <c r="Y134" s="5" t="str">
        <f t="shared" si="40"/>
        <v>-</v>
      </c>
    </row>
    <row r="135" spans="1:25" ht="14">
      <c r="A135" s="1" t="str">
        <f t="shared" ref="A135:C135" si="43">A379</f>
        <v>Sundance 1</v>
      </c>
      <c r="B135" s="1">
        <f t="shared" si="43"/>
        <v>288</v>
      </c>
      <c r="C135" s="1">
        <f t="shared" si="43"/>
        <v>1970</v>
      </c>
      <c r="D135" s="6">
        <f t="shared" si="38"/>
        <v>2011</v>
      </c>
      <c r="E135" s="5" t="str">
        <f t="shared" si="39"/>
        <v>-</v>
      </c>
      <c r="F135" s="5" t="str">
        <f t="shared" si="39"/>
        <v>-</v>
      </c>
      <c r="G135" s="5" t="str">
        <f t="shared" si="39"/>
        <v>-</v>
      </c>
      <c r="H135" s="5" t="str">
        <f t="shared" si="39"/>
        <v>-</v>
      </c>
      <c r="I135" s="5" t="str">
        <f t="shared" si="39"/>
        <v>-</v>
      </c>
      <c r="J135" s="5" t="str">
        <f t="shared" si="39"/>
        <v>-</v>
      </c>
      <c r="K135" s="5" t="str">
        <f t="shared" si="39"/>
        <v>-</v>
      </c>
      <c r="L135" s="5" t="str">
        <f t="shared" si="39"/>
        <v>-</v>
      </c>
      <c r="M135" s="5" t="str">
        <f t="shared" si="39"/>
        <v>-</v>
      </c>
      <c r="N135" s="5" t="str">
        <f t="shared" si="39"/>
        <v>-</v>
      </c>
      <c r="O135" s="5" t="str">
        <f t="shared" si="40"/>
        <v>-</v>
      </c>
      <c r="P135" s="5" t="str">
        <f t="shared" si="40"/>
        <v>-</v>
      </c>
      <c r="Q135" s="5" t="str">
        <f t="shared" si="40"/>
        <v>-</v>
      </c>
      <c r="R135" s="5" t="str">
        <f t="shared" si="40"/>
        <v>-</v>
      </c>
      <c r="S135" s="5" t="str">
        <f t="shared" si="40"/>
        <v>-</v>
      </c>
      <c r="T135" s="5" t="str">
        <f t="shared" si="40"/>
        <v>-</v>
      </c>
      <c r="U135" s="5" t="str">
        <f t="shared" si="40"/>
        <v>-</v>
      </c>
      <c r="V135" s="5" t="str">
        <f t="shared" si="40"/>
        <v>-</v>
      </c>
      <c r="W135" s="5" t="str">
        <f t="shared" si="40"/>
        <v>-</v>
      </c>
      <c r="X135" s="5" t="str">
        <f t="shared" si="40"/>
        <v>-</v>
      </c>
      <c r="Y135" s="5" t="str">
        <f t="shared" si="40"/>
        <v>-</v>
      </c>
    </row>
    <row r="136" spans="1:25" ht="14">
      <c r="A136" s="1" t="str">
        <f t="shared" ref="A136:C136" si="44">A380</f>
        <v>Sundance 2</v>
      </c>
      <c r="B136" s="1">
        <f t="shared" si="44"/>
        <v>288</v>
      </c>
      <c r="C136" s="1">
        <f t="shared" si="44"/>
        <v>1973</v>
      </c>
      <c r="D136" s="6">
        <f t="shared" si="38"/>
        <v>2011</v>
      </c>
      <c r="E136" s="5" t="str">
        <f t="shared" si="39"/>
        <v>-</v>
      </c>
      <c r="F136" s="5" t="str">
        <f t="shared" si="39"/>
        <v>-</v>
      </c>
      <c r="G136" s="5" t="str">
        <f t="shared" si="39"/>
        <v>-</v>
      </c>
      <c r="H136" s="5" t="str">
        <f t="shared" si="39"/>
        <v>-</v>
      </c>
      <c r="I136" s="5" t="str">
        <f t="shared" si="39"/>
        <v>-</v>
      </c>
      <c r="J136" s="5" t="str">
        <f t="shared" si="39"/>
        <v>-</v>
      </c>
      <c r="K136" s="5" t="str">
        <f t="shared" si="39"/>
        <v>-</v>
      </c>
      <c r="L136" s="5" t="str">
        <f t="shared" si="39"/>
        <v>-</v>
      </c>
      <c r="M136" s="5" t="str">
        <f t="shared" si="39"/>
        <v>-</v>
      </c>
      <c r="N136" s="5" t="str">
        <f t="shared" si="39"/>
        <v>-</v>
      </c>
      <c r="O136" s="5" t="str">
        <f t="shared" si="40"/>
        <v>-</v>
      </c>
      <c r="P136" s="5" t="str">
        <f t="shared" si="40"/>
        <v>-</v>
      </c>
      <c r="Q136" s="5" t="str">
        <f t="shared" si="40"/>
        <v>-</v>
      </c>
      <c r="R136" s="5" t="str">
        <f t="shared" si="40"/>
        <v>-</v>
      </c>
      <c r="S136" s="5" t="str">
        <f t="shared" si="40"/>
        <v>-</v>
      </c>
      <c r="T136" s="5" t="str">
        <f t="shared" si="40"/>
        <v>-</v>
      </c>
      <c r="U136" s="5" t="str">
        <f t="shared" si="40"/>
        <v>-</v>
      </c>
      <c r="V136" s="5" t="str">
        <f t="shared" si="40"/>
        <v>-</v>
      </c>
      <c r="W136" s="5" t="str">
        <f t="shared" si="40"/>
        <v>-</v>
      </c>
      <c r="X136" s="5" t="str">
        <f t="shared" si="40"/>
        <v>-</v>
      </c>
      <c r="Y136" s="5" t="str">
        <f t="shared" si="40"/>
        <v>-</v>
      </c>
    </row>
    <row r="137" spans="1:25" ht="14">
      <c r="A137" s="1" t="str">
        <f t="shared" ref="A137:C137" si="45">A381</f>
        <v>Sundance 3</v>
      </c>
      <c r="B137" s="1">
        <f t="shared" si="45"/>
        <v>368</v>
      </c>
      <c r="C137" s="1">
        <f t="shared" si="45"/>
        <v>1976</v>
      </c>
      <c r="D137" s="6">
        <f t="shared" si="38"/>
        <v>2026</v>
      </c>
      <c r="E137" s="5">
        <f t="shared" si="39"/>
        <v>2417.7600000000002</v>
      </c>
      <c r="F137" s="5">
        <f t="shared" si="39"/>
        <v>2417.7600000000002</v>
      </c>
      <c r="G137" s="5">
        <f t="shared" si="39"/>
        <v>2417.7600000000002</v>
      </c>
      <c r="H137" s="5">
        <f t="shared" si="39"/>
        <v>2417.7600000000002</v>
      </c>
      <c r="I137" s="5">
        <f t="shared" si="39"/>
        <v>2417.7600000000002</v>
      </c>
      <c r="J137" s="5">
        <f t="shared" si="39"/>
        <v>2417.7600000000002</v>
      </c>
      <c r="K137" s="5">
        <f t="shared" si="39"/>
        <v>2417.7600000000002</v>
      </c>
      <c r="L137" s="5">
        <f t="shared" si="39"/>
        <v>2417.7600000000002</v>
      </c>
      <c r="M137" s="5">
        <f t="shared" si="39"/>
        <v>2417.7600000000002</v>
      </c>
      <c r="N137" s="5">
        <f t="shared" si="39"/>
        <v>2417.7600000000002</v>
      </c>
      <c r="O137" s="5">
        <f t="shared" si="40"/>
        <v>2417.7600000000002</v>
      </c>
      <c r="P137" s="5">
        <f t="shared" si="40"/>
        <v>2417.7600000000002</v>
      </c>
      <c r="Q137" s="5" t="str">
        <f t="shared" si="40"/>
        <v>-</v>
      </c>
      <c r="R137" s="5" t="str">
        <f t="shared" si="40"/>
        <v>-</v>
      </c>
      <c r="S137" s="5" t="str">
        <f t="shared" si="40"/>
        <v>-</v>
      </c>
      <c r="T137" s="5" t="str">
        <f t="shared" si="40"/>
        <v>-</v>
      </c>
      <c r="U137" s="5" t="str">
        <f t="shared" si="40"/>
        <v>-</v>
      </c>
      <c r="V137" s="5" t="str">
        <f t="shared" si="40"/>
        <v>-</v>
      </c>
      <c r="W137" s="5" t="str">
        <f t="shared" si="40"/>
        <v>-</v>
      </c>
      <c r="X137" s="5" t="str">
        <f t="shared" si="40"/>
        <v>-</v>
      </c>
      <c r="Y137" s="5" t="str">
        <f t="shared" si="40"/>
        <v>-</v>
      </c>
    </row>
    <row r="138" spans="1:25" ht="14">
      <c r="A138" s="1" t="str">
        <f t="shared" ref="A138:C138" si="46">A382</f>
        <v>Sundance 4</v>
      </c>
      <c r="B138" s="1">
        <f t="shared" si="46"/>
        <v>406</v>
      </c>
      <c r="C138" s="1">
        <f t="shared" si="46"/>
        <v>1977</v>
      </c>
      <c r="D138" s="6">
        <f t="shared" si="38"/>
        <v>2027</v>
      </c>
      <c r="E138" s="5">
        <f t="shared" si="39"/>
        <v>2667.42</v>
      </c>
      <c r="F138" s="5">
        <f t="shared" si="39"/>
        <v>2667.42</v>
      </c>
      <c r="G138" s="5">
        <f t="shared" si="39"/>
        <v>2667.42</v>
      </c>
      <c r="H138" s="5">
        <f t="shared" si="39"/>
        <v>2667.42</v>
      </c>
      <c r="I138" s="5">
        <f t="shared" si="39"/>
        <v>2667.42</v>
      </c>
      <c r="J138" s="5">
        <f t="shared" si="39"/>
        <v>2667.42</v>
      </c>
      <c r="K138" s="5">
        <f t="shared" si="39"/>
        <v>2667.42</v>
      </c>
      <c r="L138" s="5">
        <f t="shared" si="39"/>
        <v>2667.42</v>
      </c>
      <c r="M138" s="5">
        <f t="shared" si="39"/>
        <v>2667.42</v>
      </c>
      <c r="N138" s="5">
        <f t="shared" si="39"/>
        <v>2667.42</v>
      </c>
      <c r="O138" s="5">
        <f t="shared" si="40"/>
        <v>2667.42</v>
      </c>
      <c r="P138" s="5">
        <f t="shared" si="40"/>
        <v>2667.42</v>
      </c>
      <c r="Q138" s="5">
        <f t="shared" si="40"/>
        <v>2667.42</v>
      </c>
      <c r="R138" s="5" t="str">
        <f t="shared" si="40"/>
        <v>-</v>
      </c>
      <c r="S138" s="5" t="str">
        <f t="shared" si="40"/>
        <v>-</v>
      </c>
      <c r="T138" s="5" t="str">
        <f t="shared" si="40"/>
        <v>-</v>
      </c>
      <c r="U138" s="5" t="str">
        <f t="shared" si="40"/>
        <v>-</v>
      </c>
      <c r="V138" s="5" t="str">
        <f t="shared" si="40"/>
        <v>-</v>
      </c>
      <c r="W138" s="5" t="str">
        <f t="shared" si="40"/>
        <v>-</v>
      </c>
      <c r="X138" s="5" t="str">
        <f t="shared" si="40"/>
        <v>-</v>
      </c>
      <c r="Y138" s="5" t="str">
        <f t="shared" si="40"/>
        <v>-</v>
      </c>
    </row>
    <row r="139" spans="1:25" ht="14">
      <c r="A139" s="1" t="str">
        <f t="shared" ref="A139:C139" si="47">A383</f>
        <v>Sundance 5</v>
      </c>
      <c r="B139" s="1">
        <f t="shared" si="47"/>
        <v>406</v>
      </c>
      <c r="C139" s="1">
        <f t="shared" si="47"/>
        <v>1978</v>
      </c>
      <c r="D139" s="6">
        <f t="shared" si="38"/>
        <v>2028</v>
      </c>
      <c r="E139" s="5">
        <f t="shared" si="39"/>
        <v>2667.42</v>
      </c>
      <c r="F139" s="5">
        <f t="shared" si="39"/>
        <v>2667.42</v>
      </c>
      <c r="G139" s="5">
        <f t="shared" si="39"/>
        <v>2667.42</v>
      </c>
      <c r="H139" s="5">
        <f t="shared" si="39"/>
        <v>2667.42</v>
      </c>
      <c r="I139" s="5">
        <f t="shared" si="39"/>
        <v>2667.42</v>
      </c>
      <c r="J139" s="5">
        <f t="shared" si="39"/>
        <v>2667.42</v>
      </c>
      <c r="K139" s="5">
        <f t="shared" si="39"/>
        <v>2667.42</v>
      </c>
      <c r="L139" s="5">
        <f t="shared" si="39"/>
        <v>2667.42</v>
      </c>
      <c r="M139" s="5">
        <f t="shared" si="39"/>
        <v>2667.42</v>
      </c>
      <c r="N139" s="5">
        <f t="shared" si="39"/>
        <v>2667.42</v>
      </c>
      <c r="O139" s="5">
        <f t="shared" si="40"/>
        <v>2667.42</v>
      </c>
      <c r="P139" s="5">
        <f t="shared" si="40"/>
        <v>2667.42</v>
      </c>
      <c r="Q139" s="5">
        <f t="shared" si="40"/>
        <v>2667.42</v>
      </c>
      <c r="R139" s="5">
        <f t="shared" si="40"/>
        <v>2667.42</v>
      </c>
      <c r="S139" s="5" t="str">
        <f t="shared" si="40"/>
        <v>-</v>
      </c>
      <c r="T139" s="5" t="str">
        <f t="shared" si="40"/>
        <v>-</v>
      </c>
      <c r="U139" s="5" t="str">
        <f t="shared" si="40"/>
        <v>-</v>
      </c>
      <c r="V139" s="5" t="str">
        <f t="shared" si="40"/>
        <v>-</v>
      </c>
      <c r="W139" s="5" t="str">
        <f t="shared" si="40"/>
        <v>-</v>
      </c>
      <c r="X139" s="5" t="str">
        <f t="shared" si="40"/>
        <v>-</v>
      </c>
      <c r="Y139" s="5" t="str">
        <f t="shared" si="40"/>
        <v>-</v>
      </c>
    </row>
    <row r="140" spans="1:25" ht="14">
      <c r="A140" s="1" t="str">
        <f t="shared" ref="A140:C140" si="48">A384</f>
        <v>Sundance 6</v>
      </c>
      <c r="B140" s="1">
        <f t="shared" si="48"/>
        <v>401</v>
      </c>
      <c r="C140" s="1">
        <f t="shared" si="48"/>
        <v>1980</v>
      </c>
      <c r="D140" s="6">
        <f t="shared" si="38"/>
        <v>2029</v>
      </c>
      <c r="E140" s="5">
        <f t="shared" si="39"/>
        <v>2634.57</v>
      </c>
      <c r="F140" s="5">
        <f t="shared" si="39"/>
        <v>2634.57</v>
      </c>
      <c r="G140" s="5">
        <f t="shared" si="39"/>
        <v>2634.57</v>
      </c>
      <c r="H140" s="5">
        <f t="shared" si="39"/>
        <v>2634.57</v>
      </c>
      <c r="I140" s="5">
        <f t="shared" si="39"/>
        <v>2634.57</v>
      </c>
      <c r="J140" s="5">
        <f t="shared" si="39"/>
        <v>2634.57</v>
      </c>
      <c r="K140" s="5">
        <f t="shared" si="39"/>
        <v>2634.57</v>
      </c>
      <c r="L140" s="5">
        <f t="shared" si="39"/>
        <v>2634.57</v>
      </c>
      <c r="M140" s="5">
        <f t="shared" si="39"/>
        <v>2634.57</v>
      </c>
      <c r="N140" s="5">
        <f t="shared" si="39"/>
        <v>2634.57</v>
      </c>
      <c r="O140" s="5">
        <f t="shared" si="40"/>
        <v>2634.57</v>
      </c>
      <c r="P140" s="5">
        <f t="shared" si="40"/>
        <v>2634.57</v>
      </c>
      <c r="Q140" s="5">
        <f t="shared" si="40"/>
        <v>2634.57</v>
      </c>
      <c r="R140" s="5">
        <f t="shared" si="40"/>
        <v>2634.57</v>
      </c>
      <c r="S140" s="5">
        <f t="shared" si="40"/>
        <v>2634.57</v>
      </c>
      <c r="T140" s="5" t="str">
        <f t="shared" si="40"/>
        <v>-</v>
      </c>
      <c r="U140" s="5" t="str">
        <f t="shared" si="40"/>
        <v>-</v>
      </c>
      <c r="V140" s="5" t="str">
        <f t="shared" si="40"/>
        <v>-</v>
      </c>
      <c r="W140" s="5" t="str">
        <f t="shared" si="40"/>
        <v>-</v>
      </c>
      <c r="X140" s="5" t="str">
        <f t="shared" si="40"/>
        <v>-</v>
      </c>
      <c r="Y140" s="5" t="str">
        <f t="shared" si="40"/>
        <v>-</v>
      </c>
    </row>
    <row r="141" spans="1:25" ht="14">
      <c r="A141" s="1" t="str">
        <f t="shared" ref="A141:C141" si="49">A385</f>
        <v>Battle River 5</v>
      </c>
      <c r="B141" s="1">
        <f t="shared" si="49"/>
        <v>385</v>
      </c>
      <c r="C141" s="1">
        <f t="shared" si="49"/>
        <v>1981</v>
      </c>
      <c r="D141" s="6">
        <f t="shared" si="38"/>
        <v>2029</v>
      </c>
      <c r="E141" s="5">
        <f t="shared" si="39"/>
        <v>2529.4500000000003</v>
      </c>
      <c r="F141" s="5">
        <f t="shared" si="39"/>
        <v>2529.4500000000003</v>
      </c>
      <c r="G141" s="5">
        <f t="shared" si="39"/>
        <v>2529.4500000000003</v>
      </c>
      <c r="H141" s="5">
        <f t="shared" si="39"/>
        <v>2529.4500000000003</v>
      </c>
      <c r="I141" s="5">
        <f t="shared" si="39"/>
        <v>2529.4500000000003</v>
      </c>
      <c r="J141" s="5">
        <f t="shared" si="39"/>
        <v>2529.4500000000003</v>
      </c>
      <c r="K141" s="5">
        <f t="shared" si="39"/>
        <v>2529.4500000000003</v>
      </c>
      <c r="L141" s="5">
        <f t="shared" si="39"/>
        <v>2529.4500000000003</v>
      </c>
      <c r="M141" s="5">
        <f t="shared" si="39"/>
        <v>2529.4500000000003</v>
      </c>
      <c r="N141" s="5">
        <f t="shared" si="39"/>
        <v>2529.4500000000003</v>
      </c>
      <c r="O141" s="5">
        <f t="shared" si="40"/>
        <v>2529.4500000000003</v>
      </c>
      <c r="P141" s="5">
        <f t="shared" si="40"/>
        <v>2529.4500000000003</v>
      </c>
      <c r="Q141" s="5">
        <f t="shared" si="40"/>
        <v>2529.4500000000003</v>
      </c>
      <c r="R141" s="5">
        <f t="shared" si="40"/>
        <v>2529.4500000000003</v>
      </c>
      <c r="S141" s="5">
        <f t="shared" si="40"/>
        <v>2529.4500000000003</v>
      </c>
      <c r="T141" s="5" t="str">
        <f t="shared" si="40"/>
        <v>-</v>
      </c>
      <c r="U141" s="5" t="str">
        <f t="shared" si="40"/>
        <v>-</v>
      </c>
      <c r="V141" s="5" t="str">
        <f t="shared" si="40"/>
        <v>-</v>
      </c>
      <c r="W141" s="5" t="str">
        <f t="shared" si="40"/>
        <v>-</v>
      </c>
      <c r="X141" s="5" t="str">
        <f t="shared" si="40"/>
        <v>-</v>
      </c>
      <c r="Y141" s="5" t="str">
        <f t="shared" si="40"/>
        <v>-</v>
      </c>
    </row>
    <row r="142" spans="1:25" ht="14">
      <c r="A142" s="1" t="str">
        <f t="shared" ref="A142:C142" si="50">A386</f>
        <v>Keephills 1</v>
      </c>
      <c r="B142" s="1">
        <f t="shared" si="50"/>
        <v>395</v>
      </c>
      <c r="C142" s="1">
        <f t="shared" si="50"/>
        <v>1983</v>
      </c>
      <c r="D142" s="6">
        <f t="shared" si="38"/>
        <v>2029</v>
      </c>
      <c r="E142" s="5">
        <f t="shared" ref="E142:N154" si="51">IF(AND(E$131&lt;=$D142,E$131&gt;=$C142,$D142&lt;&gt;"N/A"),$B142*$B$129,"-")</f>
        <v>2595.15</v>
      </c>
      <c r="F142" s="5">
        <f t="shared" si="51"/>
        <v>2595.15</v>
      </c>
      <c r="G142" s="5">
        <f t="shared" si="51"/>
        <v>2595.15</v>
      </c>
      <c r="H142" s="5">
        <f t="shared" si="51"/>
        <v>2595.15</v>
      </c>
      <c r="I142" s="5">
        <f t="shared" si="51"/>
        <v>2595.15</v>
      </c>
      <c r="J142" s="5">
        <f t="shared" si="51"/>
        <v>2595.15</v>
      </c>
      <c r="K142" s="5">
        <f t="shared" si="51"/>
        <v>2595.15</v>
      </c>
      <c r="L142" s="5">
        <f t="shared" si="51"/>
        <v>2595.15</v>
      </c>
      <c r="M142" s="5">
        <f t="shared" si="51"/>
        <v>2595.15</v>
      </c>
      <c r="N142" s="5">
        <f t="shared" si="51"/>
        <v>2595.15</v>
      </c>
      <c r="O142" s="5">
        <f t="shared" ref="O142:Y154" si="52">IF(AND(O$131&lt;=$D142,O$131&gt;=$C142,$D142&lt;&gt;"N/A"),$B142*$B$129,"-")</f>
        <v>2595.15</v>
      </c>
      <c r="P142" s="5">
        <f t="shared" si="52"/>
        <v>2595.15</v>
      </c>
      <c r="Q142" s="5">
        <f t="shared" si="52"/>
        <v>2595.15</v>
      </c>
      <c r="R142" s="5">
        <f t="shared" si="52"/>
        <v>2595.15</v>
      </c>
      <c r="S142" s="5">
        <f t="shared" si="52"/>
        <v>2595.15</v>
      </c>
      <c r="T142" s="5" t="str">
        <f t="shared" si="52"/>
        <v>-</v>
      </c>
      <c r="U142" s="5" t="str">
        <f t="shared" si="52"/>
        <v>-</v>
      </c>
      <c r="V142" s="5" t="str">
        <f t="shared" si="52"/>
        <v>-</v>
      </c>
      <c r="W142" s="5" t="str">
        <f t="shared" si="52"/>
        <v>-</v>
      </c>
      <c r="X142" s="5" t="str">
        <f t="shared" si="52"/>
        <v>-</v>
      </c>
      <c r="Y142" s="5" t="str">
        <f t="shared" si="52"/>
        <v>-</v>
      </c>
    </row>
    <row r="143" spans="1:25" ht="14">
      <c r="A143" s="1" t="str">
        <f t="shared" ref="A143:C143" si="53">A387</f>
        <v>Keephills 2</v>
      </c>
      <c r="B143" s="1">
        <f t="shared" si="53"/>
        <v>395</v>
      </c>
      <c r="C143" s="1">
        <f t="shared" si="53"/>
        <v>1983</v>
      </c>
      <c r="D143" s="6">
        <f t="shared" si="38"/>
        <v>2029</v>
      </c>
      <c r="E143" s="5">
        <f t="shared" si="51"/>
        <v>2595.15</v>
      </c>
      <c r="F143" s="5">
        <f t="shared" si="51"/>
        <v>2595.15</v>
      </c>
      <c r="G143" s="5">
        <f t="shared" si="51"/>
        <v>2595.15</v>
      </c>
      <c r="H143" s="5">
        <f t="shared" si="51"/>
        <v>2595.15</v>
      </c>
      <c r="I143" s="5">
        <f t="shared" si="51"/>
        <v>2595.15</v>
      </c>
      <c r="J143" s="5">
        <f t="shared" si="51"/>
        <v>2595.15</v>
      </c>
      <c r="K143" s="5">
        <f t="shared" si="51"/>
        <v>2595.15</v>
      </c>
      <c r="L143" s="5">
        <f t="shared" si="51"/>
        <v>2595.15</v>
      </c>
      <c r="M143" s="5">
        <f t="shared" si="51"/>
        <v>2595.15</v>
      </c>
      <c r="N143" s="5">
        <f t="shared" si="51"/>
        <v>2595.15</v>
      </c>
      <c r="O143" s="5">
        <f t="shared" si="52"/>
        <v>2595.15</v>
      </c>
      <c r="P143" s="5">
        <f t="shared" si="52"/>
        <v>2595.15</v>
      </c>
      <c r="Q143" s="5">
        <f t="shared" si="52"/>
        <v>2595.15</v>
      </c>
      <c r="R143" s="5">
        <f t="shared" si="52"/>
        <v>2595.15</v>
      </c>
      <c r="S143" s="5">
        <f t="shared" si="52"/>
        <v>2595.15</v>
      </c>
      <c r="T143" s="5" t="str">
        <f t="shared" si="52"/>
        <v>-</v>
      </c>
      <c r="U143" s="5" t="str">
        <f t="shared" si="52"/>
        <v>-</v>
      </c>
      <c r="V143" s="5" t="str">
        <f t="shared" si="52"/>
        <v>-</v>
      </c>
      <c r="W143" s="5" t="str">
        <f t="shared" si="52"/>
        <v>-</v>
      </c>
      <c r="X143" s="5" t="str">
        <f t="shared" si="52"/>
        <v>-</v>
      </c>
      <c r="Y143" s="5" t="str">
        <f t="shared" si="52"/>
        <v>-</v>
      </c>
    </row>
    <row r="144" spans="1:25" ht="14">
      <c r="A144" s="1" t="str">
        <f t="shared" ref="A144:C144" si="54">A388</f>
        <v>Sheerness 1</v>
      </c>
      <c r="B144" s="1">
        <f t="shared" si="54"/>
        <v>400</v>
      </c>
      <c r="C144" s="1">
        <f t="shared" si="54"/>
        <v>1986</v>
      </c>
      <c r="D144" s="6">
        <f t="shared" si="38"/>
        <v>2036</v>
      </c>
      <c r="E144" s="5">
        <f t="shared" si="51"/>
        <v>2628</v>
      </c>
      <c r="F144" s="5">
        <f t="shared" si="51"/>
        <v>2628</v>
      </c>
      <c r="G144" s="5">
        <f t="shared" si="51"/>
        <v>2628</v>
      </c>
      <c r="H144" s="5">
        <f t="shared" si="51"/>
        <v>2628</v>
      </c>
      <c r="I144" s="5">
        <f t="shared" si="51"/>
        <v>2628</v>
      </c>
      <c r="J144" s="5">
        <f t="shared" si="51"/>
        <v>2628</v>
      </c>
      <c r="K144" s="5">
        <f t="shared" si="51"/>
        <v>2628</v>
      </c>
      <c r="L144" s="5">
        <f t="shared" si="51"/>
        <v>2628</v>
      </c>
      <c r="M144" s="5">
        <f t="shared" si="51"/>
        <v>2628</v>
      </c>
      <c r="N144" s="5">
        <f t="shared" si="51"/>
        <v>2628</v>
      </c>
      <c r="O144" s="5">
        <f t="shared" si="52"/>
        <v>2628</v>
      </c>
      <c r="P144" s="5">
        <f t="shared" si="52"/>
        <v>2628</v>
      </c>
      <c r="Q144" s="5">
        <f t="shared" si="52"/>
        <v>2628</v>
      </c>
      <c r="R144" s="5">
        <f t="shared" si="52"/>
        <v>2628</v>
      </c>
      <c r="S144" s="5">
        <f t="shared" si="52"/>
        <v>2628</v>
      </c>
      <c r="T144" s="5">
        <f t="shared" si="52"/>
        <v>2628</v>
      </c>
      <c r="U144" s="5">
        <f t="shared" si="52"/>
        <v>2628</v>
      </c>
      <c r="V144" s="5">
        <f t="shared" si="52"/>
        <v>2628</v>
      </c>
      <c r="W144" s="5">
        <f t="shared" si="52"/>
        <v>2628</v>
      </c>
      <c r="X144" s="5">
        <f t="shared" si="52"/>
        <v>2628</v>
      </c>
      <c r="Y144" s="5">
        <f t="shared" si="52"/>
        <v>2628</v>
      </c>
    </row>
    <row r="145" spans="1:26" ht="14">
      <c r="A145" s="1" t="str">
        <f t="shared" ref="A145:C145" si="55">A389</f>
        <v>Sheerness 2</v>
      </c>
      <c r="B145" s="1">
        <f t="shared" si="55"/>
        <v>390</v>
      </c>
      <c r="C145" s="1">
        <f t="shared" si="55"/>
        <v>1990</v>
      </c>
      <c r="D145" s="6">
        <f t="shared" si="38"/>
        <v>2040</v>
      </c>
      <c r="E145" s="5">
        <f t="shared" si="51"/>
        <v>2562.3000000000002</v>
      </c>
      <c r="F145" s="5">
        <f t="shared" si="51"/>
        <v>2562.3000000000002</v>
      </c>
      <c r="G145" s="5">
        <f t="shared" si="51"/>
        <v>2562.3000000000002</v>
      </c>
      <c r="H145" s="5">
        <f t="shared" si="51"/>
        <v>2562.3000000000002</v>
      </c>
      <c r="I145" s="5">
        <f t="shared" si="51"/>
        <v>2562.3000000000002</v>
      </c>
      <c r="J145" s="5">
        <f t="shared" si="51"/>
        <v>2562.3000000000002</v>
      </c>
      <c r="K145" s="5">
        <f t="shared" si="51"/>
        <v>2562.3000000000002</v>
      </c>
      <c r="L145" s="5">
        <f t="shared" si="51"/>
        <v>2562.3000000000002</v>
      </c>
      <c r="M145" s="5">
        <f t="shared" si="51"/>
        <v>2562.3000000000002</v>
      </c>
      <c r="N145" s="5">
        <f t="shared" si="51"/>
        <v>2562.3000000000002</v>
      </c>
      <c r="O145" s="5">
        <f t="shared" si="52"/>
        <v>2562.3000000000002</v>
      </c>
      <c r="P145" s="5">
        <f t="shared" si="52"/>
        <v>2562.3000000000002</v>
      </c>
      <c r="Q145" s="5">
        <f t="shared" si="52"/>
        <v>2562.3000000000002</v>
      </c>
      <c r="R145" s="5">
        <f t="shared" si="52"/>
        <v>2562.3000000000002</v>
      </c>
      <c r="S145" s="5">
        <f t="shared" si="52"/>
        <v>2562.3000000000002</v>
      </c>
      <c r="T145" s="5">
        <f t="shared" si="52"/>
        <v>2562.3000000000002</v>
      </c>
      <c r="U145" s="5">
        <f t="shared" si="52"/>
        <v>2562.3000000000002</v>
      </c>
      <c r="V145" s="5">
        <f t="shared" si="52"/>
        <v>2562.3000000000002</v>
      </c>
      <c r="W145" s="5">
        <f t="shared" si="52"/>
        <v>2562.3000000000002</v>
      </c>
      <c r="X145" s="5">
        <f t="shared" si="52"/>
        <v>2562.3000000000002</v>
      </c>
      <c r="Y145" s="5">
        <f t="shared" si="52"/>
        <v>2562.3000000000002</v>
      </c>
    </row>
    <row r="146" spans="1:26" ht="14">
      <c r="A146" s="1" t="str">
        <f t="shared" ref="A146:C146" si="56">A390</f>
        <v>Genesee 1</v>
      </c>
      <c r="B146" s="1">
        <f t="shared" si="56"/>
        <v>400</v>
      </c>
      <c r="C146" s="1">
        <f t="shared" si="56"/>
        <v>1989</v>
      </c>
      <c r="D146" s="6">
        <f t="shared" si="38"/>
        <v>2039</v>
      </c>
      <c r="E146" s="5">
        <f t="shared" si="51"/>
        <v>2628</v>
      </c>
      <c r="F146" s="5">
        <f t="shared" si="51"/>
        <v>2628</v>
      </c>
      <c r="G146" s="5">
        <f t="shared" si="51"/>
        <v>2628</v>
      </c>
      <c r="H146" s="5">
        <f t="shared" si="51"/>
        <v>2628</v>
      </c>
      <c r="I146" s="5">
        <f t="shared" si="51"/>
        <v>2628</v>
      </c>
      <c r="J146" s="5">
        <f t="shared" si="51"/>
        <v>2628</v>
      </c>
      <c r="K146" s="5">
        <f t="shared" si="51"/>
        <v>2628</v>
      </c>
      <c r="L146" s="5">
        <f t="shared" si="51"/>
        <v>2628</v>
      </c>
      <c r="M146" s="5">
        <f t="shared" si="51"/>
        <v>2628</v>
      </c>
      <c r="N146" s="5">
        <f t="shared" si="51"/>
        <v>2628</v>
      </c>
      <c r="O146" s="5">
        <f t="shared" si="52"/>
        <v>2628</v>
      </c>
      <c r="P146" s="5">
        <f t="shared" si="52"/>
        <v>2628</v>
      </c>
      <c r="Q146" s="5">
        <f t="shared" si="52"/>
        <v>2628</v>
      </c>
      <c r="R146" s="5">
        <f t="shared" si="52"/>
        <v>2628</v>
      </c>
      <c r="S146" s="5">
        <f t="shared" si="52"/>
        <v>2628</v>
      </c>
      <c r="T146" s="5">
        <f t="shared" si="52"/>
        <v>2628</v>
      </c>
      <c r="U146" s="5">
        <f t="shared" si="52"/>
        <v>2628</v>
      </c>
      <c r="V146" s="5">
        <f t="shared" si="52"/>
        <v>2628</v>
      </c>
      <c r="W146" s="5">
        <f t="shared" si="52"/>
        <v>2628</v>
      </c>
      <c r="X146" s="5">
        <f t="shared" si="52"/>
        <v>2628</v>
      </c>
      <c r="Y146" s="5">
        <f t="shared" si="52"/>
        <v>2628</v>
      </c>
    </row>
    <row r="147" spans="1:26" ht="14">
      <c r="A147" s="1" t="str">
        <f t="shared" ref="A147:C147" si="57">A391</f>
        <v>Genesee 2</v>
      </c>
      <c r="B147" s="1">
        <f t="shared" si="57"/>
        <v>400</v>
      </c>
      <c r="C147" s="1">
        <f t="shared" si="57"/>
        <v>1994</v>
      </c>
      <c r="D147" s="6">
        <f t="shared" si="38"/>
        <v>2044</v>
      </c>
      <c r="E147" s="5">
        <f t="shared" si="51"/>
        <v>2628</v>
      </c>
      <c r="F147" s="5">
        <f t="shared" si="51"/>
        <v>2628</v>
      </c>
      <c r="G147" s="5">
        <f t="shared" si="51"/>
        <v>2628</v>
      </c>
      <c r="H147" s="5">
        <f t="shared" si="51"/>
        <v>2628</v>
      </c>
      <c r="I147" s="5">
        <f t="shared" si="51"/>
        <v>2628</v>
      </c>
      <c r="J147" s="5">
        <f t="shared" si="51"/>
        <v>2628</v>
      </c>
      <c r="K147" s="5">
        <f t="shared" si="51"/>
        <v>2628</v>
      </c>
      <c r="L147" s="5">
        <f t="shared" si="51"/>
        <v>2628</v>
      </c>
      <c r="M147" s="5">
        <f t="shared" si="51"/>
        <v>2628</v>
      </c>
      <c r="N147" s="5">
        <f t="shared" si="51"/>
        <v>2628</v>
      </c>
      <c r="O147" s="5">
        <f t="shared" si="52"/>
        <v>2628</v>
      </c>
      <c r="P147" s="5">
        <f t="shared" si="52"/>
        <v>2628</v>
      </c>
      <c r="Q147" s="5">
        <f t="shared" si="52"/>
        <v>2628</v>
      </c>
      <c r="R147" s="5">
        <f t="shared" si="52"/>
        <v>2628</v>
      </c>
      <c r="S147" s="5">
        <f t="shared" si="52"/>
        <v>2628</v>
      </c>
      <c r="T147" s="5">
        <f t="shared" si="52"/>
        <v>2628</v>
      </c>
      <c r="U147" s="5">
        <f t="shared" si="52"/>
        <v>2628</v>
      </c>
      <c r="V147" s="5">
        <f t="shared" si="52"/>
        <v>2628</v>
      </c>
      <c r="W147" s="5">
        <f t="shared" si="52"/>
        <v>2628</v>
      </c>
      <c r="X147" s="5">
        <f t="shared" si="52"/>
        <v>2628</v>
      </c>
      <c r="Y147" s="5">
        <f t="shared" si="52"/>
        <v>2628</v>
      </c>
    </row>
    <row r="148" spans="1:26" ht="14">
      <c r="A148" s="1" t="str">
        <f t="shared" ref="A148:C148" si="58">A392</f>
        <v>Genesee 3</v>
      </c>
      <c r="B148" s="1">
        <f t="shared" si="58"/>
        <v>466</v>
      </c>
      <c r="C148" s="1">
        <f t="shared" si="58"/>
        <v>2005</v>
      </c>
      <c r="D148" s="6">
        <f t="shared" si="38"/>
        <v>2055</v>
      </c>
      <c r="E148" s="5">
        <f t="shared" si="51"/>
        <v>3061.6200000000003</v>
      </c>
      <c r="F148" s="5">
        <f t="shared" si="51"/>
        <v>3061.6200000000003</v>
      </c>
      <c r="G148" s="5">
        <f t="shared" si="51"/>
        <v>3061.6200000000003</v>
      </c>
      <c r="H148" s="5">
        <f t="shared" si="51"/>
        <v>3061.6200000000003</v>
      </c>
      <c r="I148" s="5">
        <f t="shared" si="51"/>
        <v>3061.6200000000003</v>
      </c>
      <c r="J148" s="5">
        <f t="shared" si="51"/>
        <v>3061.6200000000003</v>
      </c>
      <c r="K148" s="5">
        <f t="shared" si="51"/>
        <v>3061.6200000000003</v>
      </c>
      <c r="L148" s="5">
        <f t="shared" si="51"/>
        <v>3061.6200000000003</v>
      </c>
      <c r="M148" s="5">
        <f t="shared" si="51"/>
        <v>3061.6200000000003</v>
      </c>
      <c r="N148" s="5">
        <f t="shared" si="51"/>
        <v>3061.6200000000003</v>
      </c>
      <c r="O148" s="5">
        <f t="shared" si="52"/>
        <v>3061.6200000000003</v>
      </c>
      <c r="P148" s="5">
        <f t="shared" si="52"/>
        <v>3061.6200000000003</v>
      </c>
      <c r="Q148" s="5">
        <f t="shared" si="52"/>
        <v>3061.6200000000003</v>
      </c>
      <c r="R148" s="5">
        <f t="shared" si="52"/>
        <v>3061.6200000000003</v>
      </c>
      <c r="S148" s="5">
        <f t="shared" si="52"/>
        <v>3061.6200000000003</v>
      </c>
      <c r="T148" s="5">
        <f t="shared" si="52"/>
        <v>3061.6200000000003</v>
      </c>
      <c r="U148" s="5">
        <f t="shared" si="52"/>
        <v>3061.6200000000003</v>
      </c>
      <c r="V148" s="5">
        <f t="shared" si="52"/>
        <v>3061.6200000000003</v>
      </c>
      <c r="W148" s="5">
        <f t="shared" si="52"/>
        <v>3061.6200000000003</v>
      </c>
      <c r="X148" s="5">
        <f t="shared" si="52"/>
        <v>3061.6200000000003</v>
      </c>
      <c r="Y148" s="5">
        <f t="shared" si="52"/>
        <v>3061.6200000000003</v>
      </c>
    </row>
    <row r="149" spans="1:26" ht="14">
      <c r="A149" s="1" t="str">
        <f t="shared" ref="A149:C149" si="59">A393</f>
        <v>Keephills 3</v>
      </c>
      <c r="B149" s="1">
        <f t="shared" si="59"/>
        <v>463</v>
      </c>
      <c r="C149" s="1">
        <f t="shared" si="59"/>
        <v>2011</v>
      </c>
      <c r="D149" s="6">
        <f t="shared" si="38"/>
        <v>2061</v>
      </c>
      <c r="E149" s="5">
        <f t="shared" si="51"/>
        <v>3041.9100000000003</v>
      </c>
      <c r="F149" s="5">
        <f t="shared" si="51"/>
        <v>3041.9100000000003</v>
      </c>
      <c r="G149" s="5">
        <f t="shared" si="51"/>
        <v>3041.9100000000003</v>
      </c>
      <c r="H149" s="5">
        <f t="shared" si="51"/>
        <v>3041.9100000000003</v>
      </c>
      <c r="I149" s="5">
        <f t="shared" si="51"/>
        <v>3041.9100000000003</v>
      </c>
      <c r="J149" s="5">
        <f t="shared" si="51"/>
        <v>3041.9100000000003</v>
      </c>
      <c r="K149" s="5">
        <f t="shared" si="51"/>
        <v>3041.9100000000003</v>
      </c>
      <c r="L149" s="5">
        <f t="shared" si="51"/>
        <v>3041.9100000000003</v>
      </c>
      <c r="M149" s="5">
        <f t="shared" si="51"/>
        <v>3041.9100000000003</v>
      </c>
      <c r="N149" s="5">
        <f t="shared" si="51"/>
        <v>3041.9100000000003</v>
      </c>
      <c r="O149" s="5">
        <f t="shared" si="52"/>
        <v>3041.9100000000003</v>
      </c>
      <c r="P149" s="5">
        <f t="shared" si="52"/>
        <v>3041.9100000000003</v>
      </c>
      <c r="Q149" s="5">
        <f t="shared" si="52"/>
        <v>3041.9100000000003</v>
      </c>
      <c r="R149" s="5">
        <f t="shared" si="52"/>
        <v>3041.9100000000003</v>
      </c>
      <c r="S149" s="5">
        <f t="shared" si="52"/>
        <v>3041.9100000000003</v>
      </c>
      <c r="T149" s="5">
        <f t="shared" si="52"/>
        <v>3041.9100000000003</v>
      </c>
      <c r="U149" s="5">
        <f t="shared" si="52"/>
        <v>3041.9100000000003</v>
      </c>
      <c r="V149" s="5">
        <f t="shared" si="52"/>
        <v>3041.9100000000003</v>
      </c>
      <c r="W149" s="5">
        <f t="shared" si="52"/>
        <v>3041.9100000000003</v>
      </c>
      <c r="X149" s="5">
        <f t="shared" si="52"/>
        <v>3041.9100000000003</v>
      </c>
      <c r="Y149" s="5">
        <f t="shared" si="52"/>
        <v>3041.9100000000003</v>
      </c>
    </row>
    <row r="150" spans="1:26" ht="14">
      <c r="A150" s="45" t="str">
        <f t="shared" ref="A150:C150" si="60">A394</f>
        <v>Swan Hills</v>
      </c>
      <c r="B150" s="45">
        <f t="shared" si="60"/>
        <v>319</v>
      </c>
      <c r="C150" s="45">
        <f t="shared" si="60"/>
        <v>2015</v>
      </c>
      <c r="D150" s="46">
        <f t="shared" si="38"/>
        <v>2065</v>
      </c>
      <c r="E150" s="47">
        <f t="shared" si="51"/>
        <v>2095.83</v>
      </c>
      <c r="F150" s="47">
        <f t="shared" si="51"/>
        <v>2095.83</v>
      </c>
      <c r="G150" s="47">
        <f t="shared" si="51"/>
        <v>2095.83</v>
      </c>
      <c r="H150" s="47">
        <f t="shared" si="51"/>
        <v>2095.83</v>
      </c>
      <c r="I150" s="47">
        <f t="shared" si="51"/>
        <v>2095.83</v>
      </c>
      <c r="J150" s="47">
        <f t="shared" si="51"/>
        <v>2095.83</v>
      </c>
      <c r="K150" s="47">
        <f t="shared" si="51"/>
        <v>2095.83</v>
      </c>
      <c r="L150" s="47">
        <f t="shared" si="51"/>
        <v>2095.83</v>
      </c>
      <c r="M150" s="47">
        <f t="shared" si="51"/>
        <v>2095.83</v>
      </c>
      <c r="N150" s="47">
        <f t="shared" si="51"/>
        <v>2095.83</v>
      </c>
      <c r="O150" s="47">
        <f t="shared" si="52"/>
        <v>2095.83</v>
      </c>
      <c r="P150" s="47">
        <f t="shared" si="52"/>
        <v>2095.83</v>
      </c>
      <c r="Q150" s="47">
        <f t="shared" si="52"/>
        <v>2095.83</v>
      </c>
      <c r="R150" s="47">
        <f t="shared" si="52"/>
        <v>2095.83</v>
      </c>
      <c r="S150" s="47">
        <f t="shared" si="52"/>
        <v>2095.83</v>
      </c>
      <c r="T150" s="47">
        <f t="shared" si="52"/>
        <v>2095.83</v>
      </c>
      <c r="U150" s="47">
        <f t="shared" si="52"/>
        <v>2095.83</v>
      </c>
      <c r="V150" s="47">
        <f t="shared" si="52"/>
        <v>2095.83</v>
      </c>
      <c r="W150" s="47">
        <f t="shared" si="52"/>
        <v>2095.83</v>
      </c>
      <c r="X150" s="47">
        <f t="shared" si="52"/>
        <v>2095.83</v>
      </c>
      <c r="Y150" s="47">
        <f t="shared" si="52"/>
        <v>2095.83</v>
      </c>
    </row>
    <row r="151" spans="1:26" ht="14">
      <c r="A151" s="45" t="str">
        <f t="shared" ref="A151:C151" si="61">A395</f>
        <v>Milner 2</v>
      </c>
      <c r="B151" s="45">
        <f t="shared" si="61"/>
        <v>450</v>
      </c>
      <c r="C151" s="45">
        <f t="shared" si="61"/>
        <v>2018</v>
      </c>
      <c r="D151" s="46" t="str">
        <f t="shared" si="38"/>
        <v>N/A</v>
      </c>
      <c r="E151" s="47" t="str">
        <f t="shared" si="51"/>
        <v>-</v>
      </c>
      <c r="F151" s="47" t="str">
        <f t="shared" si="51"/>
        <v>-</v>
      </c>
      <c r="G151" s="47" t="str">
        <f t="shared" si="51"/>
        <v>-</v>
      </c>
      <c r="H151" s="47" t="str">
        <f t="shared" si="51"/>
        <v>-</v>
      </c>
      <c r="I151" s="47" t="str">
        <f t="shared" si="51"/>
        <v>-</v>
      </c>
      <c r="J151" s="47" t="str">
        <f t="shared" si="51"/>
        <v>-</v>
      </c>
      <c r="K151" s="47" t="str">
        <f t="shared" si="51"/>
        <v>-</v>
      </c>
      <c r="L151" s="47" t="str">
        <f t="shared" si="51"/>
        <v>-</v>
      </c>
      <c r="M151" s="47" t="str">
        <f t="shared" si="51"/>
        <v>-</v>
      </c>
      <c r="N151" s="47" t="str">
        <f t="shared" si="51"/>
        <v>-</v>
      </c>
      <c r="O151" s="47" t="str">
        <f t="shared" si="52"/>
        <v>-</v>
      </c>
      <c r="P151" s="47" t="str">
        <f t="shared" si="52"/>
        <v>-</v>
      </c>
      <c r="Q151" s="47" t="str">
        <f t="shared" si="52"/>
        <v>-</v>
      </c>
      <c r="R151" s="47" t="str">
        <f t="shared" si="52"/>
        <v>-</v>
      </c>
      <c r="S151" s="47" t="str">
        <f t="shared" si="52"/>
        <v>-</v>
      </c>
      <c r="T151" s="47" t="str">
        <f t="shared" si="52"/>
        <v>-</v>
      </c>
      <c r="U151" s="47" t="str">
        <f t="shared" si="52"/>
        <v>-</v>
      </c>
      <c r="V151" s="47" t="str">
        <f t="shared" si="52"/>
        <v>-</v>
      </c>
      <c r="W151" s="47" t="str">
        <f t="shared" si="52"/>
        <v>-</v>
      </c>
      <c r="X151" s="47" t="str">
        <f t="shared" si="52"/>
        <v>-</v>
      </c>
      <c r="Y151" s="47" t="str">
        <f t="shared" si="52"/>
        <v>-</v>
      </c>
    </row>
    <row r="152" spans="1:26" ht="14">
      <c r="A152" s="45" t="str">
        <f t="shared" ref="A152:C152" si="62">A396</f>
        <v>Endogenous Advanced Coal 1</v>
      </c>
      <c r="B152" s="45">
        <f t="shared" si="62"/>
        <v>400</v>
      </c>
      <c r="C152" s="45">
        <f t="shared" si="62"/>
        <v>2033</v>
      </c>
      <c r="D152" s="46" t="str">
        <f t="shared" si="38"/>
        <v>N/A</v>
      </c>
      <c r="E152" s="47" t="str">
        <f t="shared" si="51"/>
        <v>-</v>
      </c>
      <c r="F152" s="47" t="str">
        <f t="shared" si="51"/>
        <v>-</v>
      </c>
      <c r="G152" s="47" t="str">
        <f t="shared" si="51"/>
        <v>-</v>
      </c>
      <c r="H152" s="47" t="str">
        <f t="shared" si="51"/>
        <v>-</v>
      </c>
      <c r="I152" s="47" t="str">
        <f t="shared" si="51"/>
        <v>-</v>
      </c>
      <c r="J152" s="47" t="str">
        <f t="shared" si="51"/>
        <v>-</v>
      </c>
      <c r="K152" s="47" t="str">
        <f t="shared" si="51"/>
        <v>-</v>
      </c>
      <c r="L152" s="47" t="str">
        <f t="shared" si="51"/>
        <v>-</v>
      </c>
      <c r="M152" s="47" t="str">
        <f t="shared" si="51"/>
        <v>-</v>
      </c>
      <c r="N152" s="47" t="str">
        <f t="shared" si="51"/>
        <v>-</v>
      </c>
      <c r="O152" s="47" t="str">
        <f t="shared" si="52"/>
        <v>-</v>
      </c>
      <c r="P152" s="47" t="str">
        <f t="shared" si="52"/>
        <v>-</v>
      </c>
      <c r="Q152" s="47" t="str">
        <f t="shared" si="52"/>
        <v>-</v>
      </c>
      <c r="R152" s="47" t="str">
        <f t="shared" si="52"/>
        <v>-</v>
      </c>
      <c r="S152" s="47" t="str">
        <f t="shared" si="52"/>
        <v>-</v>
      </c>
      <c r="T152" s="47" t="str">
        <f t="shared" si="52"/>
        <v>-</v>
      </c>
      <c r="U152" s="47" t="str">
        <f t="shared" si="52"/>
        <v>-</v>
      </c>
      <c r="V152" s="47" t="str">
        <f t="shared" si="52"/>
        <v>-</v>
      </c>
      <c r="W152" s="47" t="str">
        <f t="shared" si="52"/>
        <v>-</v>
      </c>
      <c r="X152" s="47" t="str">
        <f t="shared" si="52"/>
        <v>-</v>
      </c>
      <c r="Y152" s="47" t="str">
        <f t="shared" si="52"/>
        <v>-</v>
      </c>
    </row>
    <row r="153" spans="1:26" ht="14">
      <c r="A153" s="45" t="str">
        <f t="shared" ref="A153:C153" si="63">A397</f>
        <v>Endogenous Advanced Coal 2</v>
      </c>
      <c r="B153" s="45">
        <f t="shared" si="63"/>
        <v>400</v>
      </c>
      <c r="C153" s="45">
        <f t="shared" si="63"/>
        <v>2034</v>
      </c>
      <c r="D153" s="46" t="str">
        <f t="shared" si="38"/>
        <v>N/A</v>
      </c>
      <c r="E153" s="47" t="str">
        <f t="shared" si="51"/>
        <v>-</v>
      </c>
      <c r="F153" s="47" t="str">
        <f t="shared" si="51"/>
        <v>-</v>
      </c>
      <c r="G153" s="47" t="str">
        <f t="shared" si="51"/>
        <v>-</v>
      </c>
      <c r="H153" s="47" t="str">
        <f t="shared" si="51"/>
        <v>-</v>
      </c>
      <c r="I153" s="47" t="str">
        <f t="shared" si="51"/>
        <v>-</v>
      </c>
      <c r="J153" s="47" t="str">
        <f t="shared" si="51"/>
        <v>-</v>
      </c>
      <c r="K153" s="47" t="str">
        <f t="shared" si="51"/>
        <v>-</v>
      </c>
      <c r="L153" s="47" t="str">
        <f t="shared" si="51"/>
        <v>-</v>
      </c>
      <c r="M153" s="47" t="str">
        <f t="shared" si="51"/>
        <v>-</v>
      </c>
      <c r="N153" s="47" t="str">
        <f t="shared" si="51"/>
        <v>-</v>
      </c>
      <c r="O153" s="47" t="str">
        <f t="shared" si="52"/>
        <v>-</v>
      </c>
      <c r="P153" s="47" t="str">
        <f t="shared" si="52"/>
        <v>-</v>
      </c>
      <c r="Q153" s="47" t="str">
        <f t="shared" si="52"/>
        <v>-</v>
      </c>
      <c r="R153" s="47" t="str">
        <f t="shared" si="52"/>
        <v>-</v>
      </c>
      <c r="S153" s="47" t="str">
        <f t="shared" si="52"/>
        <v>-</v>
      </c>
      <c r="T153" s="47" t="str">
        <f t="shared" si="52"/>
        <v>-</v>
      </c>
      <c r="U153" s="47" t="str">
        <f t="shared" si="52"/>
        <v>-</v>
      </c>
      <c r="V153" s="47" t="str">
        <f t="shared" si="52"/>
        <v>-</v>
      </c>
      <c r="W153" s="47" t="str">
        <f t="shared" si="52"/>
        <v>-</v>
      </c>
      <c r="X153" s="47" t="str">
        <f t="shared" si="52"/>
        <v>-</v>
      </c>
      <c r="Y153" s="47" t="str">
        <f t="shared" si="52"/>
        <v>-</v>
      </c>
    </row>
    <row r="154" spans="1:26" ht="14">
      <c r="A154" s="45" t="str">
        <f t="shared" ref="A154:C154" si="64">A398</f>
        <v>Endogenous Advanced Coal 3</v>
      </c>
      <c r="B154" s="45">
        <f t="shared" si="64"/>
        <v>400</v>
      </c>
      <c r="C154" s="45">
        <f t="shared" si="64"/>
        <v>2035</v>
      </c>
      <c r="D154" s="46" t="str">
        <f t="shared" si="38"/>
        <v>N/A</v>
      </c>
      <c r="E154" s="47" t="str">
        <f t="shared" si="51"/>
        <v>-</v>
      </c>
      <c r="F154" s="47" t="str">
        <f t="shared" si="51"/>
        <v>-</v>
      </c>
      <c r="G154" s="47" t="str">
        <f t="shared" si="51"/>
        <v>-</v>
      </c>
      <c r="H154" s="47" t="str">
        <f t="shared" si="51"/>
        <v>-</v>
      </c>
      <c r="I154" s="47" t="str">
        <f t="shared" si="51"/>
        <v>-</v>
      </c>
      <c r="J154" s="47" t="str">
        <f t="shared" si="51"/>
        <v>-</v>
      </c>
      <c r="K154" s="47" t="str">
        <f t="shared" si="51"/>
        <v>-</v>
      </c>
      <c r="L154" s="47" t="str">
        <f t="shared" si="51"/>
        <v>-</v>
      </c>
      <c r="M154" s="47" t="str">
        <f t="shared" si="51"/>
        <v>-</v>
      </c>
      <c r="N154" s="47" t="str">
        <f t="shared" si="51"/>
        <v>-</v>
      </c>
      <c r="O154" s="47" t="str">
        <f t="shared" si="52"/>
        <v>-</v>
      </c>
      <c r="P154" s="47" t="str">
        <f t="shared" si="52"/>
        <v>-</v>
      </c>
      <c r="Q154" s="47" t="str">
        <f t="shared" si="52"/>
        <v>-</v>
      </c>
      <c r="R154" s="47" t="str">
        <f t="shared" si="52"/>
        <v>-</v>
      </c>
      <c r="S154" s="47" t="str">
        <f t="shared" si="52"/>
        <v>-</v>
      </c>
      <c r="T154" s="47" t="str">
        <f t="shared" si="52"/>
        <v>-</v>
      </c>
      <c r="U154" s="47" t="str">
        <f t="shared" si="52"/>
        <v>-</v>
      </c>
      <c r="V154" s="47" t="str">
        <f t="shared" si="52"/>
        <v>-</v>
      </c>
      <c r="W154" s="47" t="str">
        <f t="shared" si="52"/>
        <v>-</v>
      </c>
      <c r="X154" s="47" t="str">
        <f t="shared" si="52"/>
        <v>-</v>
      </c>
      <c r="Y154" s="47" t="str">
        <f t="shared" si="52"/>
        <v>-</v>
      </c>
    </row>
    <row r="155" spans="1:26" ht="14">
      <c r="A155" s="60" t="s">
        <v>84</v>
      </c>
      <c r="B155" s="61"/>
      <c r="C155" s="62"/>
      <c r="D155" s="62"/>
      <c r="E155" s="61">
        <f t="shared" ref="E155:Y155" si="65">SUM(E132:E154)</f>
        <v>39695.94000000001</v>
      </c>
      <c r="F155" s="61">
        <f t="shared" si="65"/>
        <v>39695.94000000001</v>
      </c>
      <c r="G155" s="61">
        <f t="shared" si="65"/>
        <v>39695.94000000001</v>
      </c>
      <c r="H155" s="61">
        <f t="shared" si="65"/>
        <v>39695.94000000001</v>
      </c>
      <c r="I155" s="61">
        <f t="shared" si="65"/>
        <v>39695.94000000001</v>
      </c>
      <c r="J155" s="61">
        <f t="shared" si="65"/>
        <v>37770.930000000008</v>
      </c>
      <c r="K155" s="61">
        <f t="shared" si="65"/>
        <v>37770.930000000008</v>
      </c>
      <c r="L155" s="61">
        <f t="shared" si="65"/>
        <v>37770.930000000008</v>
      </c>
      <c r="M155" s="61">
        <f t="shared" si="65"/>
        <v>37770.930000000008</v>
      </c>
      <c r="N155" s="61">
        <f t="shared" si="65"/>
        <v>37770.930000000008</v>
      </c>
      <c r="O155" s="61">
        <f t="shared" si="65"/>
        <v>37770.930000000008</v>
      </c>
      <c r="P155" s="61">
        <f t="shared" si="65"/>
        <v>36752.58</v>
      </c>
      <c r="Q155" s="61">
        <f t="shared" si="65"/>
        <v>34334.82</v>
      </c>
      <c r="R155" s="61">
        <f t="shared" si="65"/>
        <v>31667.4</v>
      </c>
      <c r="S155" s="61">
        <f t="shared" si="65"/>
        <v>28999.979999999996</v>
      </c>
      <c r="T155" s="61">
        <f t="shared" si="65"/>
        <v>18645.660000000003</v>
      </c>
      <c r="U155" s="61">
        <f t="shared" si="65"/>
        <v>18645.660000000003</v>
      </c>
      <c r="V155" s="61">
        <f t="shared" si="65"/>
        <v>18645.660000000003</v>
      </c>
      <c r="W155" s="61">
        <f t="shared" si="65"/>
        <v>18645.660000000003</v>
      </c>
      <c r="X155" s="61">
        <f t="shared" si="65"/>
        <v>18645.660000000003</v>
      </c>
      <c r="Y155" s="61">
        <f t="shared" si="65"/>
        <v>18645.660000000003</v>
      </c>
    </row>
    <row r="156" spans="1:26" ht="14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6" ht="14">
      <c r="A157" s="1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6" ht="22.5" customHeight="1">
      <c r="A158" s="40" t="s">
        <v>104</v>
      </c>
      <c r="B158" s="40"/>
      <c r="C158" s="40"/>
      <c r="D158" s="40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">
      <c r="A159" s="10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">
      <c r="A160" s="10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>
      <c r="A161" s="57" t="s">
        <v>76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">
      <c r="A162" s="1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8">
      <c r="A163" s="65" t="s">
        <v>103</v>
      </c>
      <c r="B163" s="65" t="s">
        <v>75</v>
      </c>
      <c r="C163" s="65">
        <v>2015</v>
      </c>
      <c r="D163" s="65">
        <v>2016</v>
      </c>
      <c r="E163" s="65">
        <v>2017</v>
      </c>
      <c r="F163" s="65">
        <v>2018</v>
      </c>
      <c r="G163" s="65">
        <v>2019</v>
      </c>
      <c r="H163" s="65">
        <v>2020</v>
      </c>
      <c r="I163" s="65">
        <v>2021</v>
      </c>
      <c r="J163" s="65">
        <v>2022</v>
      </c>
      <c r="K163" s="65">
        <v>2023</v>
      </c>
      <c r="L163" s="65">
        <v>2024</v>
      </c>
      <c r="M163" s="65">
        <v>2025</v>
      </c>
      <c r="N163" s="65">
        <v>2026</v>
      </c>
      <c r="O163" s="65">
        <v>2027</v>
      </c>
      <c r="P163" s="65">
        <v>2028</v>
      </c>
      <c r="Q163" s="65">
        <v>2029</v>
      </c>
      <c r="R163" s="65">
        <v>2030</v>
      </c>
      <c r="S163" s="65">
        <v>2031</v>
      </c>
      <c r="T163" s="65">
        <v>2032</v>
      </c>
      <c r="U163" s="65">
        <v>2033</v>
      </c>
      <c r="V163" s="65">
        <v>2034</v>
      </c>
      <c r="W163" s="65">
        <v>2035</v>
      </c>
      <c r="X163" s="1"/>
      <c r="Y163" s="1"/>
      <c r="Z163" s="1"/>
    </row>
    <row r="164" spans="1:26" ht="14" customHeight="1">
      <c r="A164" s="23" t="s">
        <v>77</v>
      </c>
      <c r="B164" s="48">
        <f t="shared" ref="B164:B168" si="66">SUM(C164:W164)</f>
        <v>850151.43</v>
      </c>
      <c r="C164" s="48">
        <f t="shared" ref="C164:W164" si="67">E239</f>
        <v>41384.430000000015</v>
      </c>
      <c r="D164" s="48">
        <f t="shared" si="67"/>
        <v>40438.350000000013</v>
      </c>
      <c r="E164" s="48">
        <f t="shared" si="67"/>
        <v>40438.350000000013</v>
      </c>
      <c r="F164" s="48">
        <f t="shared" si="67"/>
        <v>40438.350000000013</v>
      </c>
      <c r="G164" s="48">
        <f t="shared" si="67"/>
        <v>40438.350000000013</v>
      </c>
      <c r="H164" s="48">
        <f t="shared" si="67"/>
        <v>40438.350000000013</v>
      </c>
      <c r="I164" s="48">
        <f t="shared" si="67"/>
        <v>40438.350000000013</v>
      </c>
      <c r="J164" s="48">
        <f t="shared" si="67"/>
        <v>40438.350000000013</v>
      </c>
      <c r="K164" s="48">
        <f t="shared" si="67"/>
        <v>40438.350000000013</v>
      </c>
      <c r="L164" s="48">
        <f t="shared" si="67"/>
        <v>40438.350000000013</v>
      </c>
      <c r="M164" s="48">
        <f t="shared" si="67"/>
        <v>40438.350000000013</v>
      </c>
      <c r="N164" s="48">
        <f t="shared" si="67"/>
        <v>40438.350000000013</v>
      </c>
      <c r="O164" s="48">
        <f t="shared" si="67"/>
        <v>40438.350000000013</v>
      </c>
      <c r="P164" s="48">
        <f t="shared" si="67"/>
        <v>40438.350000000013</v>
      </c>
      <c r="Q164" s="48">
        <f t="shared" si="67"/>
        <v>40438.350000000013</v>
      </c>
      <c r="R164" s="48">
        <f t="shared" si="67"/>
        <v>40438.350000000013</v>
      </c>
      <c r="S164" s="48">
        <f t="shared" si="67"/>
        <v>40438.350000000013</v>
      </c>
      <c r="T164" s="48">
        <f t="shared" si="67"/>
        <v>40438.350000000013</v>
      </c>
      <c r="U164" s="48">
        <f t="shared" si="67"/>
        <v>40438.350000000013</v>
      </c>
      <c r="V164" s="48">
        <f t="shared" si="67"/>
        <v>40438.350000000013</v>
      </c>
      <c r="W164" s="48">
        <f t="shared" si="67"/>
        <v>40438.350000000013</v>
      </c>
      <c r="X164" s="1"/>
      <c r="Y164" s="1"/>
      <c r="Z164" s="1"/>
    </row>
    <row r="165" spans="1:26" ht="14">
      <c r="A165" s="23" t="s">
        <v>78</v>
      </c>
      <c r="B165" s="48">
        <f>SUM(C165:W165)</f>
        <v>639858.86999999965</v>
      </c>
      <c r="C165" s="48">
        <f t="shared" ref="C165:W165" si="68">E271</f>
        <v>41384.430000000015</v>
      </c>
      <c r="D165" s="48">
        <f t="shared" si="68"/>
        <v>40438.350000000013</v>
      </c>
      <c r="E165" s="48">
        <f t="shared" si="68"/>
        <v>40438.350000000013</v>
      </c>
      <c r="F165" s="48">
        <f t="shared" si="68"/>
        <v>40438.350000000013</v>
      </c>
      <c r="G165" s="48">
        <f t="shared" si="68"/>
        <v>40438.350000000013</v>
      </c>
      <c r="H165" s="48">
        <f t="shared" si="68"/>
        <v>35675.100000000006</v>
      </c>
      <c r="I165" s="48">
        <f t="shared" si="68"/>
        <v>35675.100000000006</v>
      </c>
      <c r="J165" s="48">
        <f t="shared" si="68"/>
        <v>35675.100000000006</v>
      </c>
      <c r="K165" s="48">
        <f t="shared" si="68"/>
        <v>35675.100000000006</v>
      </c>
      <c r="L165" s="48">
        <f t="shared" si="68"/>
        <v>35675.100000000006</v>
      </c>
      <c r="M165" s="48">
        <f t="shared" si="68"/>
        <v>35675.100000000006</v>
      </c>
      <c r="N165" s="48">
        <f t="shared" si="68"/>
        <v>34656.75</v>
      </c>
      <c r="O165" s="48">
        <f t="shared" si="68"/>
        <v>32238.989999999998</v>
      </c>
      <c r="P165" s="48">
        <f t="shared" si="68"/>
        <v>29571.57</v>
      </c>
      <c r="Q165" s="48">
        <f t="shared" si="68"/>
        <v>26904.149999999998</v>
      </c>
      <c r="R165" s="48">
        <f t="shared" si="68"/>
        <v>16549.830000000002</v>
      </c>
      <c r="S165" s="48">
        <f t="shared" si="68"/>
        <v>16549.830000000002</v>
      </c>
      <c r="T165" s="48">
        <f t="shared" si="68"/>
        <v>16549.830000000002</v>
      </c>
      <c r="U165" s="48">
        <f t="shared" si="68"/>
        <v>16549.830000000002</v>
      </c>
      <c r="V165" s="48">
        <f t="shared" si="68"/>
        <v>16549.830000000002</v>
      </c>
      <c r="W165" s="48">
        <f t="shared" si="68"/>
        <v>16549.830000000002</v>
      </c>
      <c r="X165" s="1"/>
      <c r="Y165" s="1"/>
      <c r="Z165" s="1"/>
    </row>
    <row r="166" spans="1:26" ht="14">
      <c r="A166" s="23" t="s">
        <v>79</v>
      </c>
      <c r="B166" s="48">
        <f t="shared" si="66"/>
        <v>509234.12999999995</v>
      </c>
      <c r="C166" s="48">
        <f t="shared" ref="C166:W166" si="69">E303</f>
        <v>41384.430000000015</v>
      </c>
      <c r="D166" s="48">
        <f t="shared" si="69"/>
        <v>40438.350000000013</v>
      </c>
      <c r="E166" s="48">
        <f t="shared" si="69"/>
        <v>40438.350000000013</v>
      </c>
      <c r="F166" s="48">
        <f t="shared" si="69"/>
        <v>40438.350000000013</v>
      </c>
      <c r="G166" s="48">
        <f t="shared" si="69"/>
        <v>40438.350000000013</v>
      </c>
      <c r="H166" s="48">
        <f t="shared" si="69"/>
        <v>35675.100000000006</v>
      </c>
      <c r="I166" s="48">
        <f t="shared" si="69"/>
        <v>35675.100000000006</v>
      </c>
      <c r="J166" s="48">
        <f t="shared" si="69"/>
        <v>35675.100000000006</v>
      </c>
      <c r="K166" s="48">
        <f t="shared" si="69"/>
        <v>35675.100000000006</v>
      </c>
      <c r="L166" s="48">
        <f t="shared" si="69"/>
        <v>35675.100000000006</v>
      </c>
      <c r="M166" s="48">
        <f t="shared" si="69"/>
        <v>35675.100000000006</v>
      </c>
      <c r="N166" s="48">
        <f t="shared" si="69"/>
        <v>34656.75</v>
      </c>
      <c r="O166" s="48">
        <f t="shared" si="69"/>
        <v>29571.57</v>
      </c>
      <c r="P166" s="48">
        <f t="shared" si="69"/>
        <v>19085.850000000002</v>
      </c>
      <c r="Q166" s="48">
        <f t="shared" si="69"/>
        <v>8731.5300000000007</v>
      </c>
      <c r="R166" s="48">
        <f t="shared" si="69"/>
        <v>0</v>
      </c>
      <c r="S166" s="48">
        <f t="shared" si="69"/>
        <v>0</v>
      </c>
      <c r="T166" s="48">
        <f t="shared" si="69"/>
        <v>0</v>
      </c>
      <c r="U166" s="48">
        <f t="shared" si="69"/>
        <v>0</v>
      </c>
      <c r="V166" s="48">
        <f t="shared" si="69"/>
        <v>0</v>
      </c>
      <c r="W166" s="48">
        <f t="shared" si="69"/>
        <v>0</v>
      </c>
      <c r="X166" s="1"/>
      <c r="Y166" s="1"/>
      <c r="Z166" s="1"/>
    </row>
    <row r="167" spans="1:26" ht="28">
      <c r="A167" s="23" t="s">
        <v>30</v>
      </c>
      <c r="B167" s="48">
        <f t="shared" si="66"/>
        <v>375712.02000000014</v>
      </c>
      <c r="C167" s="48">
        <f t="shared" ref="C167:W167" si="70">E335</f>
        <v>41384.430000000015</v>
      </c>
      <c r="D167" s="48">
        <f t="shared" si="70"/>
        <v>40438.350000000013</v>
      </c>
      <c r="E167" s="48">
        <f t="shared" si="70"/>
        <v>38441.070000000007</v>
      </c>
      <c r="F167" s="48">
        <f t="shared" si="70"/>
        <v>34656.75</v>
      </c>
      <c r="G167" s="48">
        <f t="shared" si="70"/>
        <v>34656.75</v>
      </c>
      <c r="H167" s="48">
        <f t="shared" si="70"/>
        <v>34656.75</v>
      </c>
      <c r="I167" s="48">
        <f t="shared" si="70"/>
        <v>24269.579999999998</v>
      </c>
      <c r="J167" s="48">
        <f t="shared" si="70"/>
        <v>21740.13</v>
      </c>
      <c r="K167" s="48">
        <f t="shared" si="70"/>
        <v>21740.13</v>
      </c>
      <c r="L167" s="48">
        <f t="shared" si="70"/>
        <v>16549.830000000002</v>
      </c>
      <c r="M167" s="48">
        <f t="shared" si="70"/>
        <v>16549.830000000002</v>
      </c>
      <c r="N167" s="48">
        <f t="shared" si="70"/>
        <v>16549.830000000002</v>
      </c>
      <c r="O167" s="48">
        <f t="shared" si="70"/>
        <v>11359.53</v>
      </c>
      <c r="P167" s="48">
        <f t="shared" si="70"/>
        <v>11359.53</v>
      </c>
      <c r="Q167" s="48">
        <f t="shared" si="70"/>
        <v>11359.53</v>
      </c>
      <c r="R167" s="48">
        <f t="shared" si="70"/>
        <v>0</v>
      </c>
      <c r="S167" s="48">
        <f t="shared" si="70"/>
        <v>0</v>
      </c>
      <c r="T167" s="48">
        <f t="shared" si="70"/>
        <v>0</v>
      </c>
      <c r="U167" s="48">
        <f t="shared" si="70"/>
        <v>0</v>
      </c>
      <c r="V167" s="48">
        <f t="shared" si="70"/>
        <v>0</v>
      </c>
      <c r="W167" s="48">
        <f t="shared" si="70"/>
        <v>0</v>
      </c>
      <c r="X167" s="1"/>
      <c r="Y167" s="1"/>
      <c r="Z167" s="1"/>
    </row>
    <row r="168" spans="1:26" ht="14">
      <c r="A168" s="23" t="s">
        <v>80</v>
      </c>
      <c r="B168" s="48">
        <f t="shared" si="66"/>
        <v>383917.95000000013</v>
      </c>
      <c r="C168" s="48">
        <f t="shared" ref="C168:W168" si="71">E369</f>
        <v>41384.430000000015</v>
      </c>
      <c r="D168" s="48">
        <f t="shared" si="71"/>
        <v>40438.350000000013</v>
      </c>
      <c r="E168" s="48">
        <f t="shared" si="71"/>
        <v>40438.350000000013</v>
      </c>
      <c r="F168" s="48">
        <f t="shared" si="71"/>
        <v>40438.350000000013</v>
      </c>
      <c r="G168" s="48">
        <f t="shared" si="71"/>
        <v>40438.350000000013</v>
      </c>
      <c r="H168" s="48">
        <f t="shared" si="71"/>
        <v>34656.75</v>
      </c>
      <c r="I168" s="48">
        <f t="shared" si="71"/>
        <v>24269.579999999998</v>
      </c>
      <c r="J168" s="48">
        <f t="shared" si="71"/>
        <v>21740.13</v>
      </c>
      <c r="K168" s="48">
        <f t="shared" si="71"/>
        <v>21740.13</v>
      </c>
      <c r="L168" s="48">
        <f t="shared" si="71"/>
        <v>19144.980000000003</v>
      </c>
      <c r="M168" s="48">
        <f t="shared" si="71"/>
        <v>16549.830000000002</v>
      </c>
      <c r="N168" s="48">
        <f t="shared" si="71"/>
        <v>16549.830000000002</v>
      </c>
      <c r="O168" s="48">
        <f t="shared" si="71"/>
        <v>11293.83</v>
      </c>
      <c r="P168" s="48">
        <f t="shared" si="71"/>
        <v>8731.5300000000007</v>
      </c>
      <c r="Q168" s="48">
        <f t="shared" si="71"/>
        <v>6103.5300000000007</v>
      </c>
      <c r="R168" s="48">
        <f t="shared" si="71"/>
        <v>0</v>
      </c>
      <c r="S168" s="48">
        <f t="shared" si="71"/>
        <v>0</v>
      </c>
      <c r="T168" s="48">
        <f t="shared" si="71"/>
        <v>0</v>
      </c>
      <c r="U168" s="48">
        <f t="shared" si="71"/>
        <v>0</v>
      </c>
      <c r="V168" s="48">
        <f t="shared" si="71"/>
        <v>0</v>
      </c>
      <c r="W168" s="48">
        <f t="shared" si="71"/>
        <v>0</v>
      </c>
      <c r="X168" s="1"/>
      <c r="Y168" s="1"/>
      <c r="Z168" s="1"/>
    </row>
    <row r="169" spans="1:26" ht="14">
      <c r="A169" s="10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">
      <c r="A170" s="10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">
      <c r="A171" s="10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">
      <c r="A172" s="10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">
      <c r="A173" s="10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">
      <c r="A174" s="10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">
      <c r="A175" s="10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">
      <c r="A176" s="10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">
      <c r="A177" s="10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">
      <c r="A178" s="10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">
      <c r="A179" s="10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">
      <c r="A180" s="10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">
      <c r="A181" s="10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">
      <c r="A182" s="10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">
      <c r="A183" s="10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">
      <c r="A184" s="10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">
      <c r="A185" s="10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">
      <c r="A186" s="10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">
      <c r="A187" s="10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">
      <c r="A188" s="10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">
      <c r="A189" s="10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">
      <c r="A190" s="10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">
      <c r="A191" s="10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">
      <c r="A192" s="10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">
      <c r="A193" s="10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>
      <c r="A194" s="57" t="s">
        <v>25</v>
      </c>
      <c r="B194" s="57"/>
      <c r="C194" s="57"/>
      <c r="D194" s="1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">
      <c r="A195" s="10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">
      <c r="A196" s="14" t="s">
        <v>101</v>
      </c>
      <c r="B196" s="18">
        <f>B164</f>
        <v>850151.43</v>
      </c>
      <c r="C196" s="16" t="s">
        <v>26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">
      <c r="A197" s="10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">
      <c r="A198" s="49"/>
      <c r="B198" s="1"/>
      <c r="C198" s="82" t="s">
        <v>27</v>
      </c>
      <c r="D198" s="83"/>
      <c r="E198" s="8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70">
      <c r="A199" s="63"/>
      <c r="B199" s="64" t="str">
        <f>A165</f>
        <v>RIAS Federal regulation scenario (Updated)</v>
      </c>
      <c r="C199" s="64" t="str">
        <f>A166</f>
        <v>AESO Reference Case scenario</v>
      </c>
      <c r="D199" s="64" t="str">
        <f>A167</f>
        <v>Pembina proposed accelerated coal-phase out schedule</v>
      </c>
      <c r="E199" s="64" t="str">
        <f>A168</f>
        <v>AESO Alternate Case scenario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">
      <c r="A200" s="50" t="s">
        <v>28</v>
      </c>
      <c r="B200" s="78">
        <f>B165</f>
        <v>639858.86999999965</v>
      </c>
      <c r="C200" s="79">
        <f>B166</f>
        <v>509234.12999999995</v>
      </c>
      <c r="D200" s="79">
        <f>B167</f>
        <v>375712.02000000014</v>
      </c>
      <c r="E200" s="79">
        <f>B168</f>
        <v>383917.95000000013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">
      <c r="A201" s="51" t="s">
        <v>29</v>
      </c>
      <c r="B201" s="78">
        <f>$B$196-B200</f>
        <v>210292.56000000041</v>
      </c>
      <c r="C201" s="78">
        <f t="shared" ref="C201:E201" si="72">$B$200-C200</f>
        <v>130624.7399999997</v>
      </c>
      <c r="D201" s="78">
        <f t="shared" si="72"/>
        <v>264146.84999999951</v>
      </c>
      <c r="E201" s="78">
        <f t="shared" si="72"/>
        <v>255940.91999999952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">
      <c r="A202" s="51" t="s">
        <v>0</v>
      </c>
      <c r="B202" s="78">
        <f t="shared" ref="B202:E207" si="73">B$201/1000*$B37</f>
        <v>492.35162857142956</v>
      </c>
      <c r="C202" s="78">
        <f t="shared" si="73"/>
        <v>305.82776428571356</v>
      </c>
      <c r="D202" s="78">
        <f t="shared" si="73"/>
        <v>618.43905357142751</v>
      </c>
      <c r="E202" s="78">
        <f t="shared" si="73"/>
        <v>599.22675714285606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">
      <c r="A203" s="51" t="s">
        <v>1</v>
      </c>
      <c r="B203" s="78">
        <f t="shared" si="73"/>
        <v>433.93702857142944</v>
      </c>
      <c r="C203" s="78">
        <f t="shared" si="73"/>
        <v>269.54311428571367</v>
      </c>
      <c r="D203" s="78">
        <f t="shared" si="73"/>
        <v>545.06492857142769</v>
      </c>
      <c r="E203" s="78">
        <f t="shared" si="73"/>
        <v>528.13205714285618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">
      <c r="A204" s="51" t="s">
        <v>2</v>
      </c>
      <c r="B204" s="78">
        <f t="shared" si="73"/>
        <v>66759.542857142995</v>
      </c>
      <c r="C204" s="78">
        <f t="shared" si="73"/>
        <v>41468.171428571331</v>
      </c>
      <c r="D204" s="78">
        <f t="shared" si="73"/>
        <v>83856.14285714271</v>
      </c>
      <c r="E204" s="78">
        <f t="shared" si="73"/>
        <v>81251.085714285568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">
      <c r="A205" s="51" t="s">
        <v>10</v>
      </c>
      <c r="B205" s="78">
        <f t="shared" si="73"/>
        <v>1585539.142857146</v>
      </c>
      <c r="C205" s="78">
        <f t="shared" si="73"/>
        <v>984869.07142856915</v>
      </c>
      <c r="D205" s="78">
        <f t="shared" si="73"/>
        <v>1991583.3928571392</v>
      </c>
      <c r="E205" s="78">
        <f t="shared" si="73"/>
        <v>1929713.2857142822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">
      <c r="A206" s="51" t="s">
        <v>4</v>
      </c>
      <c r="B206" s="78">
        <f t="shared" si="73"/>
        <v>2253.1345714285758</v>
      </c>
      <c r="C206" s="78">
        <f t="shared" si="73"/>
        <v>1399.5507857142823</v>
      </c>
      <c r="D206" s="78">
        <f t="shared" si="73"/>
        <v>2830.144821428566</v>
      </c>
      <c r="E206" s="78">
        <f t="shared" si="73"/>
        <v>2742.2241428571374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">
      <c r="A207" s="51" t="s">
        <v>5</v>
      </c>
      <c r="B207" s="78">
        <f t="shared" si="73"/>
        <v>2462.1397696609479</v>
      </c>
      <c r="C207" s="78">
        <f t="shared" si="73"/>
        <v>1529.3758716695438</v>
      </c>
      <c r="D207" s="78">
        <f t="shared" si="73"/>
        <v>3092.6746263189839</v>
      </c>
      <c r="E207" s="78">
        <f t="shared" si="73"/>
        <v>2996.5982525278532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">
      <c r="A208" s="10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">
      <c r="A209" s="10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>
      <c r="A210" s="57" t="s">
        <v>87</v>
      </c>
      <c r="B210" s="57"/>
      <c r="C210" s="57"/>
      <c r="E210" s="9"/>
      <c r="F210" s="9"/>
      <c r="G210" s="9"/>
      <c r="H210" s="9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">
      <c r="A212" s="4" t="s">
        <v>20</v>
      </c>
      <c r="B212" s="44">
        <v>0.75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">
      <c r="A213" s="6" t="s">
        <v>21</v>
      </c>
      <c r="B213" s="25">
        <f>B212*365*24/1000</f>
        <v>6.57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6" ht="18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6" ht="14">
      <c r="A215" s="55" t="s">
        <v>102</v>
      </c>
      <c r="B215" s="56" t="s">
        <v>22</v>
      </c>
      <c r="C215" s="56" t="s">
        <v>23</v>
      </c>
      <c r="D215" s="56" t="s">
        <v>24</v>
      </c>
      <c r="E215" s="56">
        <v>2015</v>
      </c>
      <c r="F215" s="56">
        <v>2016</v>
      </c>
      <c r="G215" s="56">
        <v>2017</v>
      </c>
      <c r="H215" s="56">
        <v>2018</v>
      </c>
      <c r="I215" s="56">
        <v>2019</v>
      </c>
      <c r="J215" s="56">
        <v>2020</v>
      </c>
      <c r="K215" s="56">
        <v>2021</v>
      </c>
      <c r="L215" s="56">
        <v>2022</v>
      </c>
      <c r="M215" s="56">
        <v>2023</v>
      </c>
      <c r="N215" s="56">
        <v>2024</v>
      </c>
      <c r="O215" s="56">
        <v>2025</v>
      </c>
      <c r="P215" s="56">
        <v>2026</v>
      </c>
      <c r="Q215" s="56">
        <v>2027</v>
      </c>
      <c r="R215" s="56">
        <v>2028</v>
      </c>
      <c r="S215" s="56">
        <v>2029</v>
      </c>
      <c r="T215" s="56">
        <v>2030</v>
      </c>
      <c r="U215" s="56">
        <v>2031</v>
      </c>
      <c r="V215" s="56">
        <v>2032</v>
      </c>
      <c r="W215" s="56">
        <v>2033</v>
      </c>
      <c r="X215" s="56">
        <v>2034</v>
      </c>
      <c r="Y215" s="56">
        <v>2035</v>
      </c>
    </row>
    <row r="216" spans="1:26" ht="14">
      <c r="A216" s="1" t="str">
        <f t="shared" ref="A216:C216" si="74">A376</f>
        <v>Milner 1</v>
      </c>
      <c r="B216" s="1">
        <f t="shared" si="74"/>
        <v>144</v>
      </c>
      <c r="C216" s="1">
        <f t="shared" si="74"/>
        <v>1972</v>
      </c>
      <c r="D216" s="6">
        <f t="shared" ref="D216:D238" si="75">VLOOKUP($A216,$A$376:$K$398,7, FALSE)</f>
        <v>2015</v>
      </c>
      <c r="E216" s="5">
        <f t="shared" ref="E216:N225" si="76">IF(AND(E$247&lt;=$D216,E$247&gt;=$C216,$D216&lt;&gt;"N/A"),$B216*$B$245,"-")</f>
        <v>946.08</v>
      </c>
      <c r="F216" s="5" t="str">
        <f t="shared" si="76"/>
        <v>-</v>
      </c>
      <c r="G216" s="5" t="str">
        <f t="shared" si="76"/>
        <v>-</v>
      </c>
      <c r="H216" s="5" t="str">
        <f t="shared" si="76"/>
        <v>-</v>
      </c>
      <c r="I216" s="5" t="str">
        <f t="shared" si="76"/>
        <v>-</v>
      </c>
      <c r="J216" s="5" t="str">
        <f t="shared" si="76"/>
        <v>-</v>
      </c>
      <c r="K216" s="5" t="str">
        <f t="shared" si="76"/>
        <v>-</v>
      </c>
      <c r="L216" s="5" t="str">
        <f t="shared" si="76"/>
        <v>-</v>
      </c>
      <c r="M216" s="5" t="str">
        <f t="shared" si="76"/>
        <v>-</v>
      </c>
      <c r="N216" s="5" t="str">
        <f t="shared" si="76"/>
        <v>-</v>
      </c>
      <c r="O216" s="5" t="str">
        <f t="shared" ref="O216:Y225" si="77">IF(AND(O$247&lt;=$D216,O$247&gt;=$C216,$D216&lt;&gt;"N/A"),$B216*$B$245,"-")</f>
        <v>-</v>
      </c>
      <c r="P216" s="5" t="str">
        <f t="shared" si="77"/>
        <v>-</v>
      </c>
      <c r="Q216" s="5" t="str">
        <f t="shared" si="77"/>
        <v>-</v>
      </c>
      <c r="R216" s="5" t="str">
        <f t="shared" si="77"/>
        <v>-</v>
      </c>
      <c r="S216" s="5" t="str">
        <f t="shared" si="77"/>
        <v>-</v>
      </c>
      <c r="T216" s="5" t="str">
        <f t="shared" si="77"/>
        <v>-</v>
      </c>
      <c r="U216" s="5" t="str">
        <f t="shared" si="77"/>
        <v>-</v>
      </c>
      <c r="V216" s="5" t="str">
        <f t="shared" si="77"/>
        <v>-</v>
      </c>
      <c r="W216" s="5" t="str">
        <f t="shared" si="77"/>
        <v>-</v>
      </c>
      <c r="X216" s="5" t="str">
        <f t="shared" si="77"/>
        <v>-</v>
      </c>
      <c r="Y216" s="5" t="str">
        <f t="shared" si="77"/>
        <v>-</v>
      </c>
    </row>
    <row r="217" spans="1:26" ht="14">
      <c r="A217" s="1" t="str">
        <f t="shared" ref="A217:C217" si="78">A377</f>
        <v>Battle River 3</v>
      </c>
      <c r="B217" s="1">
        <f t="shared" si="78"/>
        <v>149</v>
      </c>
      <c r="C217" s="1">
        <f t="shared" si="78"/>
        <v>1969</v>
      </c>
      <c r="D217" s="6">
        <f t="shared" si="75"/>
        <v>2044</v>
      </c>
      <c r="E217" s="5">
        <f t="shared" si="76"/>
        <v>978.93000000000006</v>
      </c>
      <c r="F217" s="5">
        <f t="shared" si="76"/>
        <v>978.93000000000006</v>
      </c>
      <c r="G217" s="5">
        <f t="shared" si="76"/>
        <v>978.93000000000006</v>
      </c>
      <c r="H217" s="5">
        <f t="shared" si="76"/>
        <v>978.93000000000006</v>
      </c>
      <c r="I217" s="5">
        <f t="shared" si="76"/>
        <v>978.93000000000006</v>
      </c>
      <c r="J217" s="5">
        <f t="shared" si="76"/>
        <v>978.93000000000006</v>
      </c>
      <c r="K217" s="5">
        <f t="shared" si="76"/>
        <v>978.93000000000006</v>
      </c>
      <c r="L217" s="5">
        <f t="shared" si="76"/>
        <v>978.93000000000006</v>
      </c>
      <c r="M217" s="5">
        <f t="shared" si="76"/>
        <v>978.93000000000006</v>
      </c>
      <c r="N217" s="5">
        <f t="shared" si="76"/>
        <v>978.93000000000006</v>
      </c>
      <c r="O217" s="5">
        <f t="shared" si="77"/>
        <v>978.93000000000006</v>
      </c>
      <c r="P217" s="5">
        <f t="shared" si="77"/>
        <v>978.93000000000006</v>
      </c>
      <c r="Q217" s="5">
        <f t="shared" si="77"/>
        <v>978.93000000000006</v>
      </c>
      <c r="R217" s="5">
        <f t="shared" si="77"/>
        <v>978.93000000000006</v>
      </c>
      <c r="S217" s="5">
        <f t="shared" si="77"/>
        <v>978.93000000000006</v>
      </c>
      <c r="T217" s="5">
        <f t="shared" si="77"/>
        <v>978.93000000000006</v>
      </c>
      <c r="U217" s="5">
        <f t="shared" si="77"/>
        <v>978.93000000000006</v>
      </c>
      <c r="V217" s="5">
        <f t="shared" si="77"/>
        <v>978.93000000000006</v>
      </c>
      <c r="W217" s="5">
        <f t="shared" si="77"/>
        <v>978.93000000000006</v>
      </c>
      <c r="X217" s="5">
        <f t="shared" si="77"/>
        <v>978.93000000000006</v>
      </c>
      <c r="Y217" s="5">
        <f t="shared" si="77"/>
        <v>978.93000000000006</v>
      </c>
    </row>
    <row r="218" spans="1:26" ht="14">
      <c r="A218" s="1" t="str">
        <f t="shared" ref="A218:C218" si="79">A378</f>
        <v>Battle River 4</v>
      </c>
      <c r="B218" s="1">
        <f t="shared" si="79"/>
        <v>155</v>
      </c>
      <c r="C218" s="1">
        <f t="shared" si="79"/>
        <v>1975</v>
      </c>
      <c r="D218" s="6">
        <f t="shared" si="75"/>
        <v>2050</v>
      </c>
      <c r="E218" s="5">
        <f t="shared" si="76"/>
        <v>1018.35</v>
      </c>
      <c r="F218" s="5">
        <f t="shared" si="76"/>
        <v>1018.35</v>
      </c>
      <c r="G218" s="5">
        <f t="shared" si="76"/>
        <v>1018.35</v>
      </c>
      <c r="H218" s="5">
        <f t="shared" si="76"/>
        <v>1018.35</v>
      </c>
      <c r="I218" s="5">
        <f t="shared" si="76"/>
        <v>1018.35</v>
      </c>
      <c r="J218" s="5">
        <f t="shared" si="76"/>
        <v>1018.35</v>
      </c>
      <c r="K218" s="5">
        <f t="shared" si="76"/>
        <v>1018.35</v>
      </c>
      <c r="L218" s="5">
        <f t="shared" si="76"/>
        <v>1018.35</v>
      </c>
      <c r="M218" s="5">
        <f t="shared" si="76"/>
        <v>1018.35</v>
      </c>
      <c r="N218" s="5">
        <f t="shared" si="76"/>
        <v>1018.35</v>
      </c>
      <c r="O218" s="5">
        <f t="shared" si="77"/>
        <v>1018.35</v>
      </c>
      <c r="P218" s="5">
        <f t="shared" si="77"/>
        <v>1018.35</v>
      </c>
      <c r="Q218" s="5">
        <f t="shared" si="77"/>
        <v>1018.35</v>
      </c>
      <c r="R218" s="5">
        <f t="shared" si="77"/>
        <v>1018.35</v>
      </c>
      <c r="S218" s="5">
        <f t="shared" si="77"/>
        <v>1018.35</v>
      </c>
      <c r="T218" s="5">
        <f t="shared" si="77"/>
        <v>1018.35</v>
      </c>
      <c r="U218" s="5">
        <f t="shared" si="77"/>
        <v>1018.35</v>
      </c>
      <c r="V218" s="5">
        <f t="shared" si="77"/>
        <v>1018.35</v>
      </c>
      <c r="W218" s="5">
        <f t="shared" si="77"/>
        <v>1018.35</v>
      </c>
      <c r="X218" s="5">
        <f t="shared" si="77"/>
        <v>1018.35</v>
      </c>
      <c r="Y218" s="5">
        <f t="shared" si="77"/>
        <v>1018.35</v>
      </c>
    </row>
    <row r="219" spans="1:26" ht="14">
      <c r="A219" s="1" t="str">
        <f t="shared" ref="A219:C219" si="80">A379</f>
        <v>Sundance 1</v>
      </c>
      <c r="B219" s="1">
        <f t="shared" si="80"/>
        <v>288</v>
      </c>
      <c r="C219" s="1">
        <f t="shared" si="80"/>
        <v>1970</v>
      </c>
      <c r="D219" s="6">
        <f t="shared" si="75"/>
        <v>2044</v>
      </c>
      <c r="E219" s="5">
        <f t="shared" si="76"/>
        <v>1892.16</v>
      </c>
      <c r="F219" s="5">
        <f t="shared" si="76"/>
        <v>1892.16</v>
      </c>
      <c r="G219" s="5">
        <f t="shared" si="76"/>
        <v>1892.16</v>
      </c>
      <c r="H219" s="5">
        <f t="shared" si="76"/>
        <v>1892.16</v>
      </c>
      <c r="I219" s="5">
        <f t="shared" si="76"/>
        <v>1892.16</v>
      </c>
      <c r="J219" s="5">
        <f t="shared" si="76"/>
        <v>1892.16</v>
      </c>
      <c r="K219" s="5">
        <f t="shared" si="76"/>
        <v>1892.16</v>
      </c>
      <c r="L219" s="5">
        <f t="shared" si="76"/>
        <v>1892.16</v>
      </c>
      <c r="M219" s="5">
        <f t="shared" si="76"/>
        <v>1892.16</v>
      </c>
      <c r="N219" s="5">
        <f t="shared" si="76"/>
        <v>1892.16</v>
      </c>
      <c r="O219" s="5">
        <f t="shared" si="77"/>
        <v>1892.16</v>
      </c>
      <c r="P219" s="5">
        <f t="shared" si="77"/>
        <v>1892.16</v>
      </c>
      <c r="Q219" s="5">
        <f t="shared" si="77"/>
        <v>1892.16</v>
      </c>
      <c r="R219" s="5">
        <f t="shared" si="77"/>
        <v>1892.16</v>
      </c>
      <c r="S219" s="5">
        <f t="shared" si="77"/>
        <v>1892.16</v>
      </c>
      <c r="T219" s="5">
        <f t="shared" si="77"/>
        <v>1892.16</v>
      </c>
      <c r="U219" s="5">
        <f t="shared" si="77"/>
        <v>1892.16</v>
      </c>
      <c r="V219" s="5">
        <f t="shared" si="77"/>
        <v>1892.16</v>
      </c>
      <c r="W219" s="5">
        <f t="shared" si="77"/>
        <v>1892.16</v>
      </c>
      <c r="X219" s="5">
        <f t="shared" si="77"/>
        <v>1892.16</v>
      </c>
      <c r="Y219" s="5">
        <f t="shared" si="77"/>
        <v>1892.16</v>
      </c>
    </row>
    <row r="220" spans="1:26" ht="14">
      <c r="A220" s="1" t="str">
        <f t="shared" ref="A220:C220" si="81">A380</f>
        <v>Sundance 2</v>
      </c>
      <c r="B220" s="1">
        <f t="shared" si="81"/>
        <v>288</v>
      </c>
      <c r="C220" s="1">
        <f t="shared" si="81"/>
        <v>1973</v>
      </c>
      <c r="D220" s="6">
        <f t="shared" si="75"/>
        <v>2044</v>
      </c>
      <c r="E220" s="5">
        <f t="shared" si="76"/>
        <v>1892.16</v>
      </c>
      <c r="F220" s="5">
        <f t="shared" si="76"/>
        <v>1892.16</v>
      </c>
      <c r="G220" s="5">
        <f t="shared" si="76"/>
        <v>1892.16</v>
      </c>
      <c r="H220" s="5">
        <f t="shared" si="76"/>
        <v>1892.16</v>
      </c>
      <c r="I220" s="5">
        <f t="shared" si="76"/>
        <v>1892.16</v>
      </c>
      <c r="J220" s="5">
        <f t="shared" si="76"/>
        <v>1892.16</v>
      </c>
      <c r="K220" s="5">
        <f t="shared" si="76"/>
        <v>1892.16</v>
      </c>
      <c r="L220" s="5">
        <f t="shared" si="76"/>
        <v>1892.16</v>
      </c>
      <c r="M220" s="5">
        <f t="shared" si="76"/>
        <v>1892.16</v>
      </c>
      <c r="N220" s="5">
        <f t="shared" si="76"/>
        <v>1892.16</v>
      </c>
      <c r="O220" s="5">
        <f t="shared" si="77"/>
        <v>1892.16</v>
      </c>
      <c r="P220" s="5">
        <f t="shared" si="77"/>
        <v>1892.16</v>
      </c>
      <c r="Q220" s="5">
        <f t="shared" si="77"/>
        <v>1892.16</v>
      </c>
      <c r="R220" s="5">
        <f t="shared" si="77"/>
        <v>1892.16</v>
      </c>
      <c r="S220" s="5">
        <f t="shared" si="77"/>
        <v>1892.16</v>
      </c>
      <c r="T220" s="5">
        <f t="shared" si="77"/>
        <v>1892.16</v>
      </c>
      <c r="U220" s="5">
        <f t="shared" si="77"/>
        <v>1892.16</v>
      </c>
      <c r="V220" s="5">
        <f t="shared" si="77"/>
        <v>1892.16</v>
      </c>
      <c r="W220" s="5">
        <f t="shared" si="77"/>
        <v>1892.16</v>
      </c>
      <c r="X220" s="5">
        <f t="shared" si="77"/>
        <v>1892.16</v>
      </c>
      <c r="Y220" s="5">
        <f t="shared" si="77"/>
        <v>1892.16</v>
      </c>
    </row>
    <row r="221" spans="1:26" ht="14">
      <c r="A221" s="1" t="str">
        <f t="shared" ref="A221:C221" si="82">A381</f>
        <v>Sundance 3</v>
      </c>
      <c r="B221" s="1">
        <f t="shared" si="82"/>
        <v>368</v>
      </c>
      <c r="C221" s="1">
        <f t="shared" si="82"/>
        <v>1976</v>
      </c>
      <c r="D221" s="6">
        <f t="shared" si="75"/>
        <v>2051</v>
      </c>
      <c r="E221" s="5">
        <f t="shared" si="76"/>
        <v>2417.7600000000002</v>
      </c>
      <c r="F221" s="5">
        <f t="shared" si="76"/>
        <v>2417.7600000000002</v>
      </c>
      <c r="G221" s="5">
        <f t="shared" si="76"/>
        <v>2417.7600000000002</v>
      </c>
      <c r="H221" s="5">
        <f t="shared" si="76"/>
        <v>2417.7600000000002</v>
      </c>
      <c r="I221" s="5">
        <f t="shared" si="76"/>
        <v>2417.7600000000002</v>
      </c>
      <c r="J221" s="5">
        <f t="shared" si="76"/>
        <v>2417.7600000000002</v>
      </c>
      <c r="K221" s="5">
        <f t="shared" si="76"/>
        <v>2417.7600000000002</v>
      </c>
      <c r="L221" s="5">
        <f t="shared" si="76"/>
        <v>2417.7600000000002</v>
      </c>
      <c r="M221" s="5">
        <f t="shared" si="76"/>
        <v>2417.7600000000002</v>
      </c>
      <c r="N221" s="5">
        <f t="shared" si="76"/>
        <v>2417.7600000000002</v>
      </c>
      <c r="O221" s="5">
        <f t="shared" si="77"/>
        <v>2417.7600000000002</v>
      </c>
      <c r="P221" s="5">
        <f t="shared" si="77"/>
        <v>2417.7600000000002</v>
      </c>
      <c r="Q221" s="5">
        <f t="shared" si="77"/>
        <v>2417.7600000000002</v>
      </c>
      <c r="R221" s="5">
        <f t="shared" si="77"/>
        <v>2417.7600000000002</v>
      </c>
      <c r="S221" s="5">
        <f t="shared" si="77"/>
        <v>2417.7600000000002</v>
      </c>
      <c r="T221" s="5">
        <f t="shared" si="77"/>
        <v>2417.7600000000002</v>
      </c>
      <c r="U221" s="5">
        <f t="shared" si="77"/>
        <v>2417.7600000000002</v>
      </c>
      <c r="V221" s="5">
        <f t="shared" si="77"/>
        <v>2417.7600000000002</v>
      </c>
      <c r="W221" s="5">
        <f t="shared" si="77"/>
        <v>2417.7600000000002</v>
      </c>
      <c r="X221" s="5">
        <f t="shared" si="77"/>
        <v>2417.7600000000002</v>
      </c>
      <c r="Y221" s="5">
        <f t="shared" si="77"/>
        <v>2417.7600000000002</v>
      </c>
    </row>
    <row r="222" spans="1:26" ht="14">
      <c r="A222" s="1" t="str">
        <f t="shared" ref="A222:C222" si="83">A382</f>
        <v>Sundance 4</v>
      </c>
      <c r="B222" s="1">
        <f t="shared" si="83"/>
        <v>406</v>
      </c>
      <c r="C222" s="1">
        <f t="shared" si="83"/>
        <v>1977</v>
      </c>
      <c r="D222" s="6">
        <f t="shared" si="75"/>
        <v>2052</v>
      </c>
      <c r="E222" s="5">
        <f t="shared" si="76"/>
        <v>2667.42</v>
      </c>
      <c r="F222" s="5">
        <f t="shared" si="76"/>
        <v>2667.42</v>
      </c>
      <c r="G222" s="5">
        <f t="shared" si="76"/>
        <v>2667.42</v>
      </c>
      <c r="H222" s="5">
        <f t="shared" si="76"/>
        <v>2667.42</v>
      </c>
      <c r="I222" s="5">
        <f t="shared" si="76"/>
        <v>2667.42</v>
      </c>
      <c r="J222" s="5">
        <f t="shared" si="76"/>
        <v>2667.42</v>
      </c>
      <c r="K222" s="5">
        <f t="shared" si="76"/>
        <v>2667.42</v>
      </c>
      <c r="L222" s="5">
        <f t="shared" si="76"/>
        <v>2667.42</v>
      </c>
      <c r="M222" s="5">
        <f t="shared" si="76"/>
        <v>2667.42</v>
      </c>
      <c r="N222" s="5">
        <f t="shared" si="76"/>
        <v>2667.42</v>
      </c>
      <c r="O222" s="5">
        <f t="shared" si="77"/>
        <v>2667.42</v>
      </c>
      <c r="P222" s="5">
        <f t="shared" si="77"/>
        <v>2667.42</v>
      </c>
      <c r="Q222" s="5">
        <f t="shared" si="77"/>
        <v>2667.42</v>
      </c>
      <c r="R222" s="5">
        <f t="shared" si="77"/>
        <v>2667.42</v>
      </c>
      <c r="S222" s="5">
        <f t="shared" si="77"/>
        <v>2667.42</v>
      </c>
      <c r="T222" s="5">
        <f t="shared" si="77"/>
        <v>2667.42</v>
      </c>
      <c r="U222" s="5">
        <f t="shared" si="77"/>
        <v>2667.42</v>
      </c>
      <c r="V222" s="5">
        <f t="shared" si="77"/>
        <v>2667.42</v>
      </c>
      <c r="W222" s="5">
        <f t="shared" si="77"/>
        <v>2667.42</v>
      </c>
      <c r="X222" s="5">
        <f t="shared" si="77"/>
        <v>2667.42</v>
      </c>
      <c r="Y222" s="5">
        <f t="shared" si="77"/>
        <v>2667.42</v>
      </c>
    </row>
    <row r="223" spans="1:26" ht="14">
      <c r="A223" s="1" t="str">
        <f t="shared" ref="A223:C223" si="84">A383</f>
        <v>Sundance 5</v>
      </c>
      <c r="B223" s="1">
        <f t="shared" si="84"/>
        <v>406</v>
      </c>
      <c r="C223" s="1">
        <f t="shared" si="84"/>
        <v>1978</v>
      </c>
      <c r="D223" s="6">
        <f t="shared" si="75"/>
        <v>2053</v>
      </c>
      <c r="E223" s="5">
        <f t="shared" si="76"/>
        <v>2667.42</v>
      </c>
      <c r="F223" s="5">
        <f t="shared" si="76"/>
        <v>2667.42</v>
      </c>
      <c r="G223" s="5">
        <f t="shared" si="76"/>
        <v>2667.42</v>
      </c>
      <c r="H223" s="5">
        <f t="shared" si="76"/>
        <v>2667.42</v>
      </c>
      <c r="I223" s="5">
        <f t="shared" si="76"/>
        <v>2667.42</v>
      </c>
      <c r="J223" s="5">
        <f t="shared" si="76"/>
        <v>2667.42</v>
      </c>
      <c r="K223" s="5">
        <f t="shared" si="76"/>
        <v>2667.42</v>
      </c>
      <c r="L223" s="5">
        <f t="shared" si="76"/>
        <v>2667.42</v>
      </c>
      <c r="M223" s="5">
        <f t="shared" si="76"/>
        <v>2667.42</v>
      </c>
      <c r="N223" s="5">
        <f t="shared" si="76"/>
        <v>2667.42</v>
      </c>
      <c r="O223" s="5">
        <f t="shared" si="77"/>
        <v>2667.42</v>
      </c>
      <c r="P223" s="5">
        <f t="shared" si="77"/>
        <v>2667.42</v>
      </c>
      <c r="Q223" s="5">
        <f t="shared" si="77"/>
        <v>2667.42</v>
      </c>
      <c r="R223" s="5">
        <f t="shared" si="77"/>
        <v>2667.42</v>
      </c>
      <c r="S223" s="5">
        <f t="shared" si="77"/>
        <v>2667.42</v>
      </c>
      <c r="T223" s="5">
        <f t="shared" si="77"/>
        <v>2667.42</v>
      </c>
      <c r="U223" s="5">
        <f t="shared" si="77"/>
        <v>2667.42</v>
      </c>
      <c r="V223" s="5">
        <f t="shared" si="77"/>
        <v>2667.42</v>
      </c>
      <c r="W223" s="5">
        <f t="shared" si="77"/>
        <v>2667.42</v>
      </c>
      <c r="X223" s="5">
        <f t="shared" si="77"/>
        <v>2667.42</v>
      </c>
      <c r="Y223" s="5">
        <f t="shared" si="77"/>
        <v>2667.42</v>
      </c>
    </row>
    <row r="224" spans="1:26" ht="14">
      <c r="A224" s="1" t="str">
        <f t="shared" ref="A224:C224" si="85">A384</f>
        <v>Sundance 6</v>
      </c>
      <c r="B224" s="1">
        <f t="shared" si="85"/>
        <v>401</v>
      </c>
      <c r="C224" s="1">
        <f t="shared" si="85"/>
        <v>1980</v>
      </c>
      <c r="D224" s="6">
        <f t="shared" si="75"/>
        <v>2054</v>
      </c>
      <c r="E224" s="5">
        <f t="shared" si="76"/>
        <v>2634.57</v>
      </c>
      <c r="F224" s="5">
        <f t="shared" si="76"/>
        <v>2634.57</v>
      </c>
      <c r="G224" s="5">
        <f t="shared" si="76"/>
        <v>2634.57</v>
      </c>
      <c r="H224" s="5">
        <f t="shared" si="76"/>
        <v>2634.57</v>
      </c>
      <c r="I224" s="5">
        <f t="shared" si="76"/>
        <v>2634.57</v>
      </c>
      <c r="J224" s="5">
        <f t="shared" si="76"/>
        <v>2634.57</v>
      </c>
      <c r="K224" s="5">
        <f t="shared" si="76"/>
        <v>2634.57</v>
      </c>
      <c r="L224" s="5">
        <f t="shared" si="76"/>
        <v>2634.57</v>
      </c>
      <c r="M224" s="5">
        <f t="shared" si="76"/>
        <v>2634.57</v>
      </c>
      <c r="N224" s="5">
        <f t="shared" si="76"/>
        <v>2634.57</v>
      </c>
      <c r="O224" s="5">
        <f t="shared" si="77"/>
        <v>2634.57</v>
      </c>
      <c r="P224" s="5">
        <f t="shared" si="77"/>
        <v>2634.57</v>
      </c>
      <c r="Q224" s="5">
        <f t="shared" si="77"/>
        <v>2634.57</v>
      </c>
      <c r="R224" s="5">
        <f t="shared" si="77"/>
        <v>2634.57</v>
      </c>
      <c r="S224" s="5">
        <f t="shared" si="77"/>
        <v>2634.57</v>
      </c>
      <c r="T224" s="5">
        <f t="shared" si="77"/>
        <v>2634.57</v>
      </c>
      <c r="U224" s="5">
        <f t="shared" si="77"/>
        <v>2634.57</v>
      </c>
      <c r="V224" s="5">
        <f t="shared" si="77"/>
        <v>2634.57</v>
      </c>
      <c r="W224" s="5">
        <f t="shared" si="77"/>
        <v>2634.57</v>
      </c>
      <c r="X224" s="5">
        <f t="shared" si="77"/>
        <v>2634.57</v>
      </c>
      <c r="Y224" s="5">
        <f t="shared" si="77"/>
        <v>2634.57</v>
      </c>
    </row>
    <row r="225" spans="1:25" ht="14">
      <c r="A225" s="1" t="str">
        <f t="shared" ref="A225:C225" si="86">A385</f>
        <v>Battle River 5</v>
      </c>
      <c r="B225" s="1">
        <f t="shared" si="86"/>
        <v>385</v>
      </c>
      <c r="C225" s="1">
        <f t="shared" si="86"/>
        <v>1981</v>
      </c>
      <c r="D225" s="6">
        <f t="shared" si="75"/>
        <v>2054</v>
      </c>
      <c r="E225" s="5">
        <f t="shared" si="76"/>
        <v>2529.4500000000003</v>
      </c>
      <c r="F225" s="5">
        <f t="shared" si="76"/>
        <v>2529.4500000000003</v>
      </c>
      <c r="G225" s="5">
        <f t="shared" si="76"/>
        <v>2529.4500000000003</v>
      </c>
      <c r="H225" s="5">
        <f t="shared" si="76"/>
        <v>2529.4500000000003</v>
      </c>
      <c r="I225" s="5">
        <f t="shared" si="76"/>
        <v>2529.4500000000003</v>
      </c>
      <c r="J225" s="5">
        <f t="shared" si="76"/>
        <v>2529.4500000000003</v>
      </c>
      <c r="K225" s="5">
        <f t="shared" si="76"/>
        <v>2529.4500000000003</v>
      </c>
      <c r="L225" s="5">
        <f t="shared" si="76"/>
        <v>2529.4500000000003</v>
      </c>
      <c r="M225" s="5">
        <f t="shared" si="76"/>
        <v>2529.4500000000003</v>
      </c>
      <c r="N225" s="5">
        <f t="shared" si="76"/>
        <v>2529.4500000000003</v>
      </c>
      <c r="O225" s="5">
        <f t="shared" si="77"/>
        <v>2529.4500000000003</v>
      </c>
      <c r="P225" s="5">
        <f t="shared" si="77"/>
        <v>2529.4500000000003</v>
      </c>
      <c r="Q225" s="5">
        <f t="shared" si="77"/>
        <v>2529.4500000000003</v>
      </c>
      <c r="R225" s="5">
        <f t="shared" si="77"/>
        <v>2529.4500000000003</v>
      </c>
      <c r="S225" s="5">
        <f t="shared" si="77"/>
        <v>2529.4500000000003</v>
      </c>
      <c r="T225" s="5">
        <f t="shared" si="77"/>
        <v>2529.4500000000003</v>
      </c>
      <c r="U225" s="5">
        <f t="shared" si="77"/>
        <v>2529.4500000000003</v>
      </c>
      <c r="V225" s="5">
        <f t="shared" si="77"/>
        <v>2529.4500000000003</v>
      </c>
      <c r="W225" s="5">
        <f t="shared" si="77"/>
        <v>2529.4500000000003</v>
      </c>
      <c r="X225" s="5">
        <f t="shared" si="77"/>
        <v>2529.4500000000003</v>
      </c>
      <c r="Y225" s="5">
        <f t="shared" si="77"/>
        <v>2529.4500000000003</v>
      </c>
    </row>
    <row r="226" spans="1:25" ht="14">
      <c r="A226" s="1" t="str">
        <f t="shared" ref="A226:C226" si="87">A386</f>
        <v>Keephills 1</v>
      </c>
      <c r="B226" s="1">
        <f t="shared" si="87"/>
        <v>395</v>
      </c>
      <c r="C226" s="1">
        <f t="shared" si="87"/>
        <v>1983</v>
      </c>
      <c r="D226" s="6">
        <f t="shared" si="75"/>
        <v>2054</v>
      </c>
      <c r="E226" s="5">
        <f t="shared" ref="E226:N238" si="88">IF(AND(E$247&lt;=$D226,E$247&gt;=$C226,$D226&lt;&gt;"N/A"),$B226*$B$245,"-")</f>
        <v>2595.15</v>
      </c>
      <c r="F226" s="5">
        <f t="shared" si="88"/>
        <v>2595.15</v>
      </c>
      <c r="G226" s="5">
        <f t="shared" si="88"/>
        <v>2595.15</v>
      </c>
      <c r="H226" s="5">
        <f t="shared" si="88"/>
        <v>2595.15</v>
      </c>
      <c r="I226" s="5">
        <f t="shared" si="88"/>
        <v>2595.15</v>
      </c>
      <c r="J226" s="5">
        <f t="shared" si="88"/>
        <v>2595.15</v>
      </c>
      <c r="K226" s="5">
        <f t="shared" si="88"/>
        <v>2595.15</v>
      </c>
      <c r="L226" s="5">
        <f t="shared" si="88"/>
        <v>2595.15</v>
      </c>
      <c r="M226" s="5">
        <f t="shared" si="88"/>
        <v>2595.15</v>
      </c>
      <c r="N226" s="5">
        <f t="shared" si="88"/>
        <v>2595.15</v>
      </c>
      <c r="O226" s="5">
        <f t="shared" ref="O226:Y238" si="89">IF(AND(O$247&lt;=$D226,O$247&gt;=$C226,$D226&lt;&gt;"N/A"),$B226*$B$245,"-")</f>
        <v>2595.15</v>
      </c>
      <c r="P226" s="5">
        <f t="shared" si="89"/>
        <v>2595.15</v>
      </c>
      <c r="Q226" s="5">
        <f t="shared" si="89"/>
        <v>2595.15</v>
      </c>
      <c r="R226" s="5">
        <f t="shared" si="89"/>
        <v>2595.15</v>
      </c>
      <c r="S226" s="5">
        <f t="shared" si="89"/>
        <v>2595.15</v>
      </c>
      <c r="T226" s="5">
        <f t="shared" si="89"/>
        <v>2595.15</v>
      </c>
      <c r="U226" s="5">
        <f t="shared" si="89"/>
        <v>2595.15</v>
      </c>
      <c r="V226" s="5">
        <f t="shared" si="89"/>
        <v>2595.15</v>
      </c>
      <c r="W226" s="5">
        <f t="shared" si="89"/>
        <v>2595.15</v>
      </c>
      <c r="X226" s="5">
        <f t="shared" si="89"/>
        <v>2595.15</v>
      </c>
      <c r="Y226" s="5">
        <f t="shared" si="89"/>
        <v>2595.15</v>
      </c>
    </row>
    <row r="227" spans="1:25" ht="14">
      <c r="A227" s="1" t="str">
        <f t="shared" ref="A227:C227" si="90">A387</f>
        <v>Keephills 2</v>
      </c>
      <c r="B227" s="1">
        <f t="shared" si="90"/>
        <v>395</v>
      </c>
      <c r="C227" s="1">
        <f t="shared" si="90"/>
        <v>1983</v>
      </c>
      <c r="D227" s="6">
        <f t="shared" si="75"/>
        <v>2054</v>
      </c>
      <c r="E227" s="5">
        <f t="shared" si="88"/>
        <v>2595.15</v>
      </c>
      <c r="F227" s="5">
        <f t="shared" si="88"/>
        <v>2595.15</v>
      </c>
      <c r="G227" s="5">
        <f t="shared" si="88"/>
        <v>2595.15</v>
      </c>
      <c r="H227" s="5">
        <f t="shared" si="88"/>
        <v>2595.15</v>
      </c>
      <c r="I227" s="5">
        <f t="shared" si="88"/>
        <v>2595.15</v>
      </c>
      <c r="J227" s="5">
        <f t="shared" si="88"/>
        <v>2595.15</v>
      </c>
      <c r="K227" s="5">
        <f t="shared" si="88"/>
        <v>2595.15</v>
      </c>
      <c r="L227" s="5">
        <f t="shared" si="88"/>
        <v>2595.15</v>
      </c>
      <c r="M227" s="5">
        <f t="shared" si="88"/>
        <v>2595.15</v>
      </c>
      <c r="N227" s="5">
        <f t="shared" si="88"/>
        <v>2595.15</v>
      </c>
      <c r="O227" s="5">
        <f t="shared" si="89"/>
        <v>2595.15</v>
      </c>
      <c r="P227" s="5">
        <f t="shared" si="89"/>
        <v>2595.15</v>
      </c>
      <c r="Q227" s="5">
        <f t="shared" si="89"/>
        <v>2595.15</v>
      </c>
      <c r="R227" s="5">
        <f t="shared" si="89"/>
        <v>2595.15</v>
      </c>
      <c r="S227" s="5">
        <f t="shared" si="89"/>
        <v>2595.15</v>
      </c>
      <c r="T227" s="5">
        <f t="shared" si="89"/>
        <v>2595.15</v>
      </c>
      <c r="U227" s="5">
        <f t="shared" si="89"/>
        <v>2595.15</v>
      </c>
      <c r="V227" s="5">
        <f t="shared" si="89"/>
        <v>2595.15</v>
      </c>
      <c r="W227" s="5">
        <f t="shared" si="89"/>
        <v>2595.15</v>
      </c>
      <c r="X227" s="5">
        <f t="shared" si="89"/>
        <v>2595.15</v>
      </c>
      <c r="Y227" s="5">
        <f t="shared" si="89"/>
        <v>2595.15</v>
      </c>
    </row>
    <row r="228" spans="1:25" ht="14">
      <c r="A228" s="1" t="str">
        <f t="shared" ref="A228:C228" si="91">A388</f>
        <v>Sheerness 1</v>
      </c>
      <c r="B228" s="1">
        <f t="shared" si="91"/>
        <v>400</v>
      </c>
      <c r="C228" s="1">
        <f t="shared" si="91"/>
        <v>1986</v>
      </c>
      <c r="D228" s="6">
        <f t="shared" si="75"/>
        <v>2061</v>
      </c>
      <c r="E228" s="5">
        <f t="shared" si="88"/>
        <v>2628</v>
      </c>
      <c r="F228" s="5">
        <f t="shared" si="88"/>
        <v>2628</v>
      </c>
      <c r="G228" s="5">
        <f t="shared" si="88"/>
        <v>2628</v>
      </c>
      <c r="H228" s="5">
        <f t="shared" si="88"/>
        <v>2628</v>
      </c>
      <c r="I228" s="5">
        <f t="shared" si="88"/>
        <v>2628</v>
      </c>
      <c r="J228" s="5">
        <f t="shared" si="88"/>
        <v>2628</v>
      </c>
      <c r="K228" s="5">
        <f t="shared" si="88"/>
        <v>2628</v>
      </c>
      <c r="L228" s="5">
        <f t="shared" si="88"/>
        <v>2628</v>
      </c>
      <c r="M228" s="5">
        <f t="shared" si="88"/>
        <v>2628</v>
      </c>
      <c r="N228" s="5">
        <f t="shared" si="88"/>
        <v>2628</v>
      </c>
      <c r="O228" s="5">
        <f t="shared" si="89"/>
        <v>2628</v>
      </c>
      <c r="P228" s="5">
        <f t="shared" si="89"/>
        <v>2628</v>
      </c>
      <c r="Q228" s="5">
        <f t="shared" si="89"/>
        <v>2628</v>
      </c>
      <c r="R228" s="5">
        <f t="shared" si="89"/>
        <v>2628</v>
      </c>
      <c r="S228" s="5">
        <f t="shared" si="89"/>
        <v>2628</v>
      </c>
      <c r="T228" s="5">
        <f t="shared" si="89"/>
        <v>2628</v>
      </c>
      <c r="U228" s="5">
        <f t="shared" si="89"/>
        <v>2628</v>
      </c>
      <c r="V228" s="5">
        <f t="shared" si="89"/>
        <v>2628</v>
      </c>
      <c r="W228" s="5">
        <f t="shared" si="89"/>
        <v>2628</v>
      </c>
      <c r="X228" s="5">
        <f t="shared" si="89"/>
        <v>2628</v>
      </c>
      <c r="Y228" s="5">
        <f t="shared" si="89"/>
        <v>2628</v>
      </c>
    </row>
    <row r="229" spans="1:25" ht="14">
      <c r="A229" s="1" t="str">
        <f t="shared" ref="A229:C229" si="92">A389</f>
        <v>Sheerness 2</v>
      </c>
      <c r="B229" s="1">
        <f t="shared" si="92"/>
        <v>390</v>
      </c>
      <c r="C229" s="1">
        <f t="shared" si="92"/>
        <v>1990</v>
      </c>
      <c r="D229" s="6">
        <f t="shared" si="75"/>
        <v>2065</v>
      </c>
      <c r="E229" s="5">
        <f t="shared" si="88"/>
        <v>2562.3000000000002</v>
      </c>
      <c r="F229" s="5">
        <f t="shared" si="88"/>
        <v>2562.3000000000002</v>
      </c>
      <c r="G229" s="5">
        <f t="shared" si="88"/>
        <v>2562.3000000000002</v>
      </c>
      <c r="H229" s="5">
        <f t="shared" si="88"/>
        <v>2562.3000000000002</v>
      </c>
      <c r="I229" s="5">
        <f t="shared" si="88"/>
        <v>2562.3000000000002</v>
      </c>
      <c r="J229" s="5">
        <f t="shared" si="88"/>
        <v>2562.3000000000002</v>
      </c>
      <c r="K229" s="5">
        <f t="shared" si="88"/>
        <v>2562.3000000000002</v>
      </c>
      <c r="L229" s="5">
        <f t="shared" si="88"/>
        <v>2562.3000000000002</v>
      </c>
      <c r="M229" s="5">
        <f t="shared" si="88"/>
        <v>2562.3000000000002</v>
      </c>
      <c r="N229" s="5">
        <f t="shared" si="88"/>
        <v>2562.3000000000002</v>
      </c>
      <c r="O229" s="5">
        <f t="shared" si="89"/>
        <v>2562.3000000000002</v>
      </c>
      <c r="P229" s="5">
        <f t="shared" si="89"/>
        <v>2562.3000000000002</v>
      </c>
      <c r="Q229" s="5">
        <f t="shared" si="89"/>
        <v>2562.3000000000002</v>
      </c>
      <c r="R229" s="5">
        <f t="shared" si="89"/>
        <v>2562.3000000000002</v>
      </c>
      <c r="S229" s="5">
        <f t="shared" si="89"/>
        <v>2562.3000000000002</v>
      </c>
      <c r="T229" s="5">
        <f t="shared" si="89"/>
        <v>2562.3000000000002</v>
      </c>
      <c r="U229" s="5">
        <f t="shared" si="89"/>
        <v>2562.3000000000002</v>
      </c>
      <c r="V229" s="5">
        <f t="shared" si="89"/>
        <v>2562.3000000000002</v>
      </c>
      <c r="W229" s="5">
        <f t="shared" si="89"/>
        <v>2562.3000000000002</v>
      </c>
      <c r="X229" s="5">
        <f t="shared" si="89"/>
        <v>2562.3000000000002</v>
      </c>
      <c r="Y229" s="5">
        <f t="shared" si="89"/>
        <v>2562.3000000000002</v>
      </c>
    </row>
    <row r="230" spans="1:25" ht="14">
      <c r="A230" s="1" t="str">
        <f t="shared" ref="A230:C230" si="93">A390</f>
        <v>Genesee 1</v>
      </c>
      <c r="B230" s="1">
        <f t="shared" si="93"/>
        <v>400</v>
      </c>
      <c r="C230" s="1">
        <f t="shared" si="93"/>
        <v>1989</v>
      </c>
      <c r="D230" s="6">
        <f t="shared" si="75"/>
        <v>2064</v>
      </c>
      <c r="E230" s="5">
        <f t="shared" si="88"/>
        <v>2628</v>
      </c>
      <c r="F230" s="5">
        <f t="shared" si="88"/>
        <v>2628</v>
      </c>
      <c r="G230" s="5">
        <f t="shared" si="88"/>
        <v>2628</v>
      </c>
      <c r="H230" s="5">
        <f t="shared" si="88"/>
        <v>2628</v>
      </c>
      <c r="I230" s="5">
        <f t="shared" si="88"/>
        <v>2628</v>
      </c>
      <c r="J230" s="5">
        <f t="shared" si="88"/>
        <v>2628</v>
      </c>
      <c r="K230" s="5">
        <f t="shared" si="88"/>
        <v>2628</v>
      </c>
      <c r="L230" s="5">
        <f t="shared" si="88"/>
        <v>2628</v>
      </c>
      <c r="M230" s="5">
        <f t="shared" si="88"/>
        <v>2628</v>
      </c>
      <c r="N230" s="5">
        <f t="shared" si="88"/>
        <v>2628</v>
      </c>
      <c r="O230" s="5">
        <f t="shared" si="89"/>
        <v>2628</v>
      </c>
      <c r="P230" s="5">
        <f t="shared" si="89"/>
        <v>2628</v>
      </c>
      <c r="Q230" s="5">
        <f t="shared" si="89"/>
        <v>2628</v>
      </c>
      <c r="R230" s="5">
        <f t="shared" si="89"/>
        <v>2628</v>
      </c>
      <c r="S230" s="5">
        <f t="shared" si="89"/>
        <v>2628</v>
      </c>
      <c r="T230" s="5">
        <f t="shared" si="89"/>
        <v>2628</v>
      </c>
      <c r="U230" s="5">
        <f t="shared" si="89"/>
        <v>2628</v>
      </c>
      <c r="V230" s="5">
        <f t="shared" si="89"/>
        <v>2628</v>
      </c>
      <c r="W230" s="5">
        <f t="shared" si="89"/>
        <v>2628</v>
      </c>
      <c r="X230" s="5">
        <f t="shared" si="89"/>
        <v>2628</v>
      </c>
      <c r="Y230" s="5">
        <f t="shared" si="89"/>
        <v>2628</v>
      </c>
    </row>
    <row r="231" spans="1:25" ht="14">
      <c r="A231" s="1" t="str">
        <f t="shared" ref="A231:C231" si="94">A391</f>
        <v>Genesee 2</v>
      </c>
      <c r="B231" s="1">
        <f t="shared" si="94"/>
        <v>400</v>
      </c>
      <c r="C231" s="1">
        <f t="shared" si="94"/>
        <v>1994</v>
      </c>
      <c r="D231" s="6">
        <f t="shared" si="75"/>
        <v>2069</v>
      </c>
      <c r="E231" s="5">
        <f t="shared" si="88"/>
        <v>2628</v>
      </c>
      <c r="F231" s="5">
        <f t="shared" si="88"/>
        <v>2628</v>
      </c>
      <c r="G231" s="5">
        <f t="shared" si="88"/>
        <v>2628</v>
      </c>
      <c r="H231" s="5">
        <f t="shared" si="88"/>
        <v>2628</v>
      </c>
      <c r="I231" s="5">
        <f t="shared" si="88"/>
        <v>2628</v>
      </c>
      <c r="J231" s="5">
        <f t="shared" si="88"/>
        <v>2628</v>
      </c>
      <c r="K231" s="5">
        <f t="shared" si="88"/>
        <v>2628</v>
      </c>
      <c r="L231" s="5">
        <f t="shared" si="88"/>
        <v>2628</v>
      </c>
      <c r="M231" s="5">
        <f t="shared" si="88"/>
        <v>2628</v>
      </c>
      <c r="N231" s="5">
        <f t="shared" si="88"/>
        <v>2628</v>
      </c>
      <c r="O231" s="5">
        <f t="shared" si="89"/>
        <v>2628</v>
      </c>
      <c r="P231" s="5">
        <f t="shared" si="89"/>
        <v>2628</v>
      </c>
      <c r="Q231" s="5">
        <f t="shared" si="89"/>
        <v>2628</v>
      </c>
      <c r="R231" s="5">
        <f t="shared" si="89"/>
        <v>2628</v>
      </c>
      <c r="S231" s="5">
        <f t="shared" si="89"/>
        <v>2628</v>
      </c>
      <c r="T231" s="5">
        <f t="shared" si="89"/>
        <v>2628</v>
      </c>
      <c r="U231" s="5">
        <f t="shared" si="89"/>
        <v>2628</v>
      </c>
      <c r="V231" s="5">
        <f t="shared" si="89"/>
        <v>2628</v>
      </c>
      <c r="W231" s="5">
        <f t="shared" si="89"/>
        <v>2628</v>
      </c>
      <c r="X231" s="5">
        <f t="shared" si="89"/>
        <v>2628</v>
      </c>
      <c r="Y231" s="5">
        <f t="shared" si="89"/>
        <v>2628</v>
      </c>
    </row>
    <row r="232" spans="1:25" ht="14">
      <c r="A232" s="1" t="str">
        <f t="shared" ref="A232:C232" si="95">A392</f>
        <v>Genesee 3</v>
      </c>
      <c r="B232" s="1">
        <f t="shared" si="95"/>
        <v>466</v>
      </c>
      <c r="C232" s="1">
        <f t="shared" si="95"/>
        <v>2005</v>
      </c>
      <c r="D232" s="6">
        <f t="shared" si="75"/>
        <v>2080</v>
      </c>
      <c r="E232" s="5">
        <f t="shared" si="88"/>
        <v>3061.6200000000003</v>
      </c>
      <c r="F232" s="5">
        <f t="shared" si="88"/>
        <v>3061.6200000000003</v>
      </c>
      <c r="G232" s="5">
        <f t="shared" si="88"/>
        <v>3061.6200000000003</v>
      </c>
      <c r="H232" s="5">
        <f t="shared" si="88"/>
        <v>3061.6200000000003</v>
      </c>
      <c r="I232" s="5">
        <f t="shared" si="88"/>
        <v>3061.6200000000003</v>
      </c>
      <c r="J232" s="5">
        <f t="shared" si="88"/>
        <v>3061.6200000000003</v>
      </c>
      <c r="K232" s="5">
        <f t="shared" si="88"/>
        <v>3061.6200000000003</v>
      </c>
      <c r="L232" s="5">
        <f t="shared" si="88"/>
        <v>3061.6200000000003</v>
      </c>
      <c r="M232" s="5">
        <f t="shared" si="88"/>
        <v>3061.6200000000003</v>
      </c>
      <c r="N232" s="5">
        <f t="shared" si="88"/>
        <v>3061.6200000000003</v>
      </c>
      <c r="O232" s="5">
        <f t="shared" si="89"/>
        <v>3061.6200000000003</v>
      </c>
      <c r="P232" s="5">
        <f t="shared" si="89"/>
        <v>3061.6200000000003</v>
      </c>
      <c r="Q232" s="5">
        <f t="shared" si="89"/>
        <v>3061.6200000000003</v>
      </c>
      <c r="R232" s="5">
        <f t="shared" si="89"/>
        <v>3061.6200000000003</v>
      </c>
      <c r="S232" s="5">
        <f t="shared" si="89"/>
        <v>3061.6200000000003</v>
      </c>
      <c r="T232" s="5">
        <f t="shared" si="89"/>
        <v>3061.6200000000003</v>
      </c>
      <c r="U232" s="5">
        <f t="shared" si="89"/>
        <v>3061.6200000000003</v>
      </c>
      <c r="V232" s="5">
        <f t="shared" si="89"/>
        <v>3061.6200000000003</v>
      </c>
      <c r="W232" s="5">
        <f t="shared" si="89"/>
        <v>3061.6200000000003</v>
      </c>
      <c r="X232" s="5">
        <f t="shared" si="89"/>
        <v>3061.6200000000003</v>
      </c>
      <c r="Y232" s="5">
        <f t="shared" si="89"/>
        <v>3061.6200000000003</v>
      </c>
    </row>
    <row r="233" spans="1:25" ht="14">
      <c r="A233" s="1" t="str">
        <f t="shared" ref="A233:C233" si="96">A393</f>
        <v>Keephills 3</v>
      </c>
      <c r="B233" s="1">
        <f t="shared" si="96"/>
        <v>463</v>
      </c>
      <c r="C233" s="1">
        <f t="shared" si="96"/>
        <v>2011</v>
      </c>
      <c r="D233" s="6">
        <f t="shared" si="75"/>
        <v>2086</v>
      </c>
      <c r="E233" s="5">
        <f t="shared" si="88"/>
        <v>3041.9100000000003</v>
      </c>
      <c r="F233" s="5">
        <f t="shared" si="88"/>
        <v>3041.9100000000003</v>
      </c>
      <c r="G233" s="5">
        <f t="shared" si="88"/>
        <v>3041.9100000000003</v>
      </c>
      <c r="H233" s="5">
        <f t="shared" si="88"/>
        <v>3041.9100000000003</v>
      </c>
      <c r="I233" s="5">
        <f t="shared" si="88"/>
        <v>3041.9100000000003</v>
      </c>
      <c r="J233" s="5">
        <f t="shared" si="88"/>
        <v>3041.9100000000003</v>
      </c>
      <c r="K233" s="5">
        <f t="shared" si="88"/>
        <v>3041.9100000000003</v>
      </c>
      <c r="L233" s="5">
        <f t="shared" si="88"/>
        <v>3041.9100000000003</v>
      </c>
      <c r="M233" s="5">
        <f t="shared" si="88"/>
        <v>3041.9100000000003</v>
      </c>
      <c r="N233" s="5">
        <f t="shared" si="88"/>
        <v>3041.9100000000003</v>
      </c>
      <c r="O233" s="5">
        <f t="shared" si="89"/>
        <v>3041.9100000000003</v>
      </c>
      <c r="P233" s="5">
        <f t="shared" si="89"/>
        <v>3041.9100000000003</v>
      </c>
      <c r="Q233" s="5">
        <f t="shared" si="89"/>
        <v>3041.9100000000003</v>
      </c>
      <c r="R233" s="5">
        <f t="shared" si="89"/>
        <v>3041.9100000000003</v>
      </c>
      <c r="S233" s="5">
        <f t="shared" si="89"/>
        <v>3041.9100000000003</v>
      </c>
      <c r="T233" s="5">
        <f t="shared" si="89"/>
        <v>3041.9100000000003</v>
      </c>
      <c r="U233" s="5">
        <f t="shared" si="89"/>
        <v>3041.9100000000003</v>
      </c>
      <c r="V233" s="5">
        <f t="shared" si="89"/>
        <v>3041.9100000000003</v>
      </c>
      <c r="W233" s="5">
        <f t="shared" si="89"/>
        <v>3041.9100000000003</v>
      </c>
      <c r="X233" s="5">
        <f t="shared" si="89"/>
        <v>3041.9100000000003</v>
      </c>
      <c r="Y233" s="5">
        <f t="shared" si="89"/>
        <v>3041.9100000000003</v>
      </c>
    </row>
    <row r="234" spans="1:25" s="52" customFormat="1" ht="14">
      <c r="A234" s="45" t="str">
        <f t="shared" ref="A234:C234" si="97">A394</f>
        <v>Swan Hills</v>
      </c>
      <c r="B234" s="45">
        <f t="shared" si="97"/>
        <v>319</v>
      </c>
      <c r="C234" s="45">
        <f t="shared" si="97"/>
        <v>2015</v>
      </c>
      <c r="D234" s="47" t="str">
        <f t="shared" si="75"/>
        <v>N/A</v>
      </c>
      <c r="E234" s="47" t="str">
        <f t="shared" si="88"/>
        <v>-</v>
      </c>
      <c r="F234" s="47" t="str">
        <f t="shared" si="88"/>
        <v>-</v>
      </c>
      <c r="G234" s="47" t="str">
        <f t="shared" si="88"/>
        <v>-</v>
      </c>
      <c r="H234" s="47" t="str">
        <f t="shared" si="88"/>
        <v>-</v>
      </c>
      <c r="I234" s="47" t="str">
        <f t="shared" si="88"/>
        <v>-</v>
      </c>
      <c r="J234" s="47" t="str">
        <f t="shared" si="88"/>
        <v>-</v>
      </c>
      <c r="K234" s="47" t="str">
        <f t="shared" si="88"/>
        <v>-</v>
      </c>
      <c r="L234" s="47" t="str">
        <f t="shared" si="88"/>
        <v>-</v>
      </c>
      <c r="M234" s="47" t="str">
        <f t="shared" si="88"/>
        <v>-</v>
      </c>
      <c r="N234" s="47" t="str">
        <f t="shared" si="88"/>
        <v>-</v>
      </c>
      <c r="O234" s="47" t="str">
        <f t="shared" si="89"/>
        <v>-</v>
      </c>
      <c r="P234" s="47" t="str">
        <f t="shared" si="89"/>
        <v>-</v>
      </c>
      <c r="Q234" s="47" t="str">
        <f t="shared" si="89"/>
        <v>-</v>
      </c>
      <c r="R234" s="47" t="str">
        <f t="shared" si="89"/>
        <v>-</v>
      </c>
      <c r="S234" s="47" t="str">
        <f t="shared" si="89"/>
        <v>-</v>
      </c>
      <c r="T234" s="47" t="str">
        <f t="shared" si="89"/>
        <v>-</v>
      </c>
      <c r="U234" s="47" t="str">
        <f t="shared" si="89"/>
        <v>-</v>
      </c>
      <c r="V234" s="47" t="str">
        <f t="shared" si="89"/>
        <v>-</v>
      </c>
      <c r="W234" s="47" t="str">
        <f t="shared" si="89"/>
        <v>-</v>
      </c>
      <c r="X234" s="47" t="str">
        <f t="shared" si="89"/>
        <v>-</v>
      </c>
      <c r="Y234" s="47" t="str">
        <f t="shared" si="89"/>
        <v>-</v>
      </c>
    </row>
    <row r="235" spans="1:25" s="52" customFormat="1" ht="14">
      <c r="A235" s="45" t="str">
        <f t="shared" ref="A235:C235" si="98">A395</f>
        <v>Milner 2</v>
      </c>
      <c r="B235" s="45">
        <f t="shared" si="98"/>
        <v>450</v>
      </c>
      <c r="C235" s="45">
        <f t="shared" si="98"/>
        <v>2018</v>
      </c>
      <c r="D235" s="47" t="str">
        <f t="shared" si="75"/>
        <v>N/A</v>
      </c>
      <c r="E235" s="47" t="str">
        <f t="shared" si="88"/>
        <v>-</v>
      </c>
      <c r="F235" s="47" t="str">
        <f t="shared" si="88"/>
        <v>-</v>
      </c>
      <c r="G235" s="47" t="str">
        <f t="shared" si="88"/>
        <v>-</v>
      </c>
      <c r="H235" s="47" t="str">
        <f t="shared" si="88"/>
        <v>-</v>
      </c>
      <c r="I235" s="47" t="str">
        <f t="shared" si="88"/>
        <v>-</v>
      </c>
      <c r="J235" s="47" t="str">
        <f t="shared" si="88"/>
        <v>-</v>
      </c>
      <c r="K235" s="47" t="str">
        <f t="shared" si="88"/>
        <v>-</v>
      </c>
      <c r="L235" s="47" t="str">
        <f t="shared" si="88"/>
        <v>-</v>
      </c>
      <c r="M235" s="47" t="str">
        <f t="shared" si="88"/>
        <v>-</v>
      </c>
      <c r="N235" s="47" t="str">
        <f t="shared" si="88"/>
        <v>-</v>
      </c>
      <c r="O235" s="47" t="str">
        <f t="shared" si="89"/>
        <v>-</v>
      </c>
      <c r="P235" s="47" t="str">
        <f t="shared" si="89"/>
        <v>-</v>
      </c>
      <c r="Q235" s="47" t="str">
        <f t="shared" si="89"/>
        <v>-</v>
      </c>
      <c r="R235" s="47" t="str">
        <f t="shared" si="89"/>
        <v>-</v>
      </c>
      <c r="S235" s="47" t="str">
        <f t="shared" si="89"/>
        <v>-</v>
      </c>
      <c r="T235" s="47" t="str">
        <f t="shared" si="89"/>
        <v>-</v>
      </c>
      <c r="U235" s="47" t="str">
        <f t="shared" si="89"/>
        <v>-</v>
      </c>
      <c r="V235" s="47" t="str">
        <f t="shared" si="89"/>
        <v>-</v>
      </c>
      <c r="W235" s="47" t="str">
        <f t="shared" si="89"/>
        <v>-</v>
      </c>
      <c r="X235" s="47" t="str">
        <f t="shared" si="89"/>
        <v>-</v>
      </c>
      <c r="Y235" s="47" t="str">
        <f t="shared" si="89"/>
        <v>-</v>
      </c>
    </row>
    <row r="236" spans="1:25" s="52" customFormat="1" ht="14">
      <c r="A236" s="45" t="str">
        <f t="shared" ref="A236:C236" si="99">A396</f>
        <v>Endogenous Advanced Coal 1</v>
      </c>
      <c r="B236" s="45">
        <f t="shared" si="99"/>
        <v>400</v>
      </c>
      <c r="C236" s="45">
        <f t="shared" si="99"/>
        <v>2033</v>
      </c>
      <c r="D236" s="47" t="str">
        <f t="shared" si="75"/>
        <v>N/A</v>
      </c>
      <c r="E236" s="47" t="str">
        <f t="shared" si="88"/>
        <v>-</v>
      </c>
      <c r="F236" s="47" t="str">
        <f t="shared" si="88"/>
        <v>-</v>
      </c>
      <c r="G236" s="47" t="str">
        <f t="shared" si="88"/>
        <v>-</v>
      </c>
      <c r="H236" s="47" t="str">
        <f t="shared" si="88"/>
        <v>-</v>
      </c>
      <c r="I236" s="47" t="str">
        <f t="shared" si="88"/>
        <v>-</v>
      </c>
      <c r="J236" s="47" t="str">
        <f t="shared" si="88"/>
        <v>-</v>
      </c>
      <c r="K236" s="47" t="str">
        <f t="shared" si="88"/>
        <v>-</v>
      </c>
      <c r="L236" s="47" t="str">
        <f t="shared" si="88"/>
        <v>-</v>
      </c>
      <c r="M236" s="47" t="str">
        <f t="shared" si="88"/>
        <v>-</v>
      </c>
      <c r="N236" s="47" t="str">
        <f t="shared" si="88"/>
        <v>-</v>
      </c>
      <c r="O236" s="47" t="str">
        <f t="shared" si="89"/>
        <v>-</v>
      </c>
      <c r="P236" s="47" t="str">
        <f t="shared" si="89"/>
        <v>-</v>
      </c>
      <c r="Q236" s="47" t="str">
        <f t="shared" si="89"/>
        <v>-</v>
      </c>
      <c r="R236" s="47" t="str">
        <f t="shared" si="89"/>
        <v>-</v>
      </c>
      <c r="S236" s="47" t="str">
        <f t="shared" si="89"/>
        <v>-</v>
      </c>
      <c r="T236" s="47" t="str">
        <f t="shared" si="89"/>
        <v>-</v>
      </c>
      <c r="U236" s="47" t="str">
        <f t="shared" si="89"/>
        <v>-</v>
      </c>
      <c r="V236" s="47" t="str">
        <f t="shared" si="89"/>
        <v>-</v>
      </c>
      <c r="W236" s="47" t="str">
        <f t="shared" si="89"/>
        <v>-</v>
      </c>
      <c r="X236" s="47" t="str">
        <f t="shared" si="89"/>
        <v>-</v>
      </c>
      <c r="Y236" s="47" t="str">
        <f t="shared" si="89"/>
        <v>-</v>
      </c>
    </row>
    <row r="237" spans="1:25" s="52" customFormat="1" ht="14">
      <c r="A237" s="45" t="str">
        <f t="shared" ref="A237:C237" si="100">A397</f>
        <v>Endogenous Advanced Coal 2</v>
      </c>
      <c r="B237" s="45">
        <f t="shared" si="100"/>
        <v>400</v>
      </c>
      <c r="C237" s="45">
        <f t="shared" si="100"/>
        <v>2034</v>
      </c>
      <c r="D237" s="47" t="str">
        <f t="shared" si="75"/>
        <v>N/A</v>
      </c>
      <c r="E237" s="47" t="str">
        <f t="shared" si="88"/>
        <v>-</v>
      </c>
      <c r="F237" s="47" t="str">
        <f t="shared" si="88"/>
        <v>-</v>
      </c>
      <c r="G237" s="47" t="str">
        <f t="shared" si="88"/>
        <v>-</v>
      </c>
      <c r="H237" s="47" t="str">
        <f t="shared" si="88"/>
        <v>-</v>
      </c>
      <c r="I237" s="47" t="str">
        <f t="shared" si="88"/>
        <v>-</v>
      </c>
      <c r="J237" s="47" t="str">
        <f t="shared" si="88"/>
        <v>-</v>
      </c>
      <c r="K237" s="47" t="str">
        <f t="shared" si="88"/>
        <v>-</v>
      </c>
      <c r="L237" s="47" t="str">
        <f t="shared" si="88"/>
        <v>-</v>
      </c>
      <c r="M237" s="47" t="str">
        <f t="shared" si="88"/>
        <v>-</v>
      </c>
      <c r="N237" s="47" t="str">
        <f t="shared" si="88"/>
        <v>-</v>
      </c>
      <c r="O237" s="47" t="str">
        <f t="shared" si="89"/>
        <v>-</v>
      </c>
      <c r="P237" s="47" t="str">
        <f t="shared" si="89"/>
        <v>-</v>
      </c>
      <c r="Q237" s="47" t="str">
        <f t="shared" si="89"/>
        <v>-</v>
      </c>
      <c r="R237" s="47" t="str">
        <f t="shared" si="89"/>
        <v>-</v>
      </c>
      <c r="S237" s="47" t="str">
        <f t="shared" si="89"/>
        <v>-</v>
      </c>
      <c r="T237" s="47" t="str">
        <f t="shared" si="89"/>
        <v>-</v>
      </c>
      <c r="U237" s="47" t="str">
        <f t="shared" si="89"/>
        <v>-</v>
      </c>
      <c r="V237" s="47" t="str">
        <f t="shared" si="89"/>
        <v>-</v>
      </c>
      <c r="W237" s="47" t="str">
        <f t="shared" si="89"/>
        <v>-</v>
      </c>
      <c r="X237" s="47" t="str">
        <f t="shared" si="89"/>
        <v>-</v>
      </c>
      <c r="Y237" s="47" t="str">
        <f t="shared" si="89"/>
        <v>-</v>
      </c>
    </row>
    <row r="238" spans="1:25" s="52" customFormat="1" ht="14">
      <c r="A238" s="45" t="str">
        <f t="shared" ref="A238:C238" si="101">A398</f>
        <v>Endogenous Advanced Coal 3</v>
      </c>
      <c r="B238" s="45">
        <f t="shared" si="101"/>
        <v>400</v>
      </c>
      <c r="C238" s="45">
        <f t="shared" si="101"/>
        <v>2035</v>
      </c>
      <c r="D238" s="47" t="str">
        <f t="shared" si="75"/>
        <v>N/A</v>
      </c>
      <c r="E238" s="47" t="str">
        <f t="shared" si="88"/>
        <v>-</v>
      </c>
      <c r="F238" s="47" t="str">
        <f t="shared" si="88"/>
        <v>-</v>
      </c>
      <c r="G238" s="47" t="str">
        <f t="shared" si="88"/>
        <v>-</v>
      </c>
      <c r="H238" s="47" t="str">
        <f t="shared" si="88"/>
        <v>-</v>
      </c>
      <c r="I238" s="47" t="str">
        <f t="shared" si="88"/>
        <v>-</v>
      </c>
      <c r="J238" s="47" t="str">
        <f t="shared" si="88"/>
        <v>-</v>
      </c>
      <c r="K238" s="47" t="str">
        <f t="shared" si="88"/>
        <v>-</v>
      </c>
      <c r="L238" s="47" t="str">
        <f t="shared" si="88"/>
        <v>-</v>
      </c>
      <c r="M238" s="47" t="str">
        <f t="shared" si="88"/>
        <v>-</v>
      </c>
      <c r="N238" s="47" t="str">
        <f t="shared" si="88"/>
        <v>-</v>
      </c>
      <c r="O238" s="47" t="str">
        <f t="shared" si="89"/>
        <v>-</v>
      </c>
      <c r="P238" s="47" t="str">
        <f t="shared" si="89"/>
        <v>-</v>
      </c>
      <c r="Q238" s="47" t="str">
        <f t="shared" si="89"/>
        <v>-</v>
      </c>
      <c r="R238" s="47" t="str">
        <f t="shared" si="89"/>
        <v>-</v>
      </c>
      <c r="S238" s="47" t="str">
        <f t="shared" si="89"/>
        <v>-</v>
      </c>
      <c r="T238" s="47" t="str">
        <f t="shared" si="89"/>
        <v>-</v>
      </c>
      <c r="U238" s="47" t="str">
        <f t="shared" si="89"/>
        <v>-</v>
      </c>
      <c r="V238" s="47" t="str">
        <f t="shared" si="89"/>
        <v>-</v>
      </c>
      <c r="W238" s="47" t="str">
        <f t="shared" si="89"/>
        <v>-</v>
      </c>
      <c r="X238" s="47" t="str">
        <f t="shared" si="89"/>
        <v>-</v>
      </c>
      <c r="Y238" s="47" t="str">
        <f t="shared" si="89"/>
        <v>-</v>
      </c>
    </row>
    <row r="239" spans="1:25" ht="14">
      <c r="A239" s="60" t="s">
        <v>84</v>
      </c>
      <c r="B239" s="61"/>
      <c r="C239" s="62"/>
      <c r="D239" s="62"/>
      <c r="E239" s="61">
        <f t="shared" ref="E239:Y239" si="102">SUM(E216:E238)</f>
        <v>41384.430000000015</v>
      </c>
      <c r="F239" s="61">
        <f t="shared" si="102"/>
        <v>40438.350000000013</v>
      </c>
      <c r="G239" s="61">
        <f t="shared" si="102"/>
        <v>40438.350000000013</v>
      </c>
      <c r="H239" s="61">
        <f t="shared" si="102"/>
        <v>40438.350000000013</v>
      </c>
      <c r="I239" s="61">
        <f t="shared" si="102"/>
        <v>40438.350000000013</v>
      </c>
      <c r="J239" s="61">
        <f t="shared" si="102"/>
        <v>40438.350000000013</v>
      </c>
      <c r="K239" s="61">
        <f t="shared" si="102"/>
        <v>40438.350000000013</v>
      </c>
      <c r="L239" s="61">
        <f t="shared" si="102"/>
        <v>40438.350000000013</v>
      </c>
      <c r="M239" s="61">
        <f t="shared" si="102"/>
        <v>40438.350000000013</v>
      </c>
      <c r="N239" s="61">
        <f t="shared" si="102"/>
        <v>40438.350000000013</v>
      </c>
      <c r="O239" s="61">
        <f t="shared" si="102"/>
        <v>40438.350000000013</v>
      </c>
      <c r="P239" s="61">
        <f t="shared" si="102"/>
        <v>40438.350000000013</v>
      </c>
      <c r="Q239" s="61">
        <f t="shared" si="102"/>
        <v>40438.350000000013</v>
      </c>
      <c r="R239" s="61">
        <f t="shared" si="102"/>
        <v>40438.350000000013</v>
      </c>
      <c r="S239" s="61">
        <f t="shared" si="102"/>
        <v>40438.350000000013</v>
      </c>
      <c r="T239" s="61">
        <f t="shared" si="102"/>
        <v>40438.350000000013</v>
      </c>
      <c r="U239" s="61">
        <f t="shared" si="102"/>
        <v>40438.350000000013</v>
      </c>
      <c r="V239" s="61">
        <f t="shared" si="102"/>
        <v>40438.350000000013</v>
      </c>
      <c r="W239" s="61">
        <f t="shared" si="102"/>
        <v>40438.350000000013</v>
      </c>
      <c r="X239" s="61">
        <f t="shared" si="102"/>
        <v>40438.350000000013</v>
      </c>
      <c r="Y239" s="61">
        <f t="shared" si="102"/>
        <v>40438.350000000013</v>
      </c>
    </row>
    <row r="240" spans="1:25" ht="12"/>
    <row r="241" spans="1:25" ht="1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8">
      <c r="A242" s="57" t="s">
        <v>88</v>
      </c>
      <c r="B242" s="57"/>
      <c r="C242" s="57"/>
      <c r="D242" s="18"/>
      <c r="E242" s="9"/>
      <c r="F242" s="9"/>
      <c r="G242" s="9"/>
      <c r="H242" s="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8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">
      <c r="A244" s="4" t="s">
        <v>20</v>
      </c>
      <c r="B244" s="44">
        <v>0.75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">
      <c r="A245" s="6" t="s">
        <v>21</v>
      </c>
      <c r="B245" s="25">
        <f>B244*365*24/1000</f>
        <v>6.57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8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">
      <c r="A247" s="55" t="s">
        <v>102</v>
      </c>
      <c r="B247" s="56" t="s">
        <v>22</v>
      </c>
      <c r="C247" s="56" t="s">
        <v>23</v>
      </c>
      <c r="D247" s="56" t="s">
        <v>24</v>
      </c>
      <c r="E247" s="56">
        <v>2015</v>
      </c>
      <c r="F247" s="56">
        <v>2016</v>
      </c>
      <c r="G247" s="56">
        <v>2017</v>
      </c>
      <c r="H247" s="56">
        <v>2018</v>
      </c>
      <c r="I247" s="56">
        <v>2019</v>
      </c>
      <c r="J247" s="56">
        <v>2020</v>
      </c>
      <c r="K247" s="56">
        <v>2021</v>
      </c>
      <c r="L247" s="56">
        <v>2022</v>
      </c>
      <c r="M247" s="56">
        <v>2023</v>
      </c>
      <c r="N247" s="56">
        <v>2024</v>
      </c>
      <c r="O247" s="56">
        <v>2025</v>
      </c>
      <c r="P247" s="56">
        <v>2026</v>
      </c>
      <c r="Q247" s="56">
        <v>2027</v>
      </c>
      <c r="R247" s="56">
        <v>2028</v>
      </c>
      <c r="S247" s="56">
        <v>2029</v>
      </c>
      <c r="T247" s="56">
        <v>2030</v>
      </c>
      <c r="U247" s="56">
        <v>2031</v>
      </c>
      <c r="V247" s="56">
        <v>2032</v>
      </c>
      <c r="W247" s="56">
        <v>2033</v>
      </c>
      <c r="X247" s="56">
        <v>2034</v>
      </c>
      <c r="Y247" s="56">
        <v>2035</v>
      </c>
    </row>
    <row r="248" spans="1:25" ht="14">
      <c r="A248" s="1" t="str">
        <f t="shared" ref="A248:C248" si="103">A376</f>
        <v>Milner 1</v>
      </c>
      <c r="B248" s="1">
        <f t="shared" si="103"/>
        <v>144</v>
      </c>
      <c r="C248" s="1">
        <f t="shared" si="103"/>
        <v>1972</v>
      </c>
      <c r="D248" s="6">
        <f t="shared" ref="D248:D270" si="104">VLOOKUP($A248,$A$376:$K$398,8, FALSE)</f>
        <v>2015</v>
      </c>
      <c r="E248" s="5">
        <f t="shared" ref="E248:N257" si="105">IF(AND(E$247&lt;=$D248,E$247&gt;=$C248,$D248&lt;&gt;"N/A"),$B248*$B$245,"-")</f>
        <v>946.08</v>
      </c>
      <c r="F248" s="5" t="str">
        <f t="shared" si="105"/>
        <v>-</v>
      </c>
      <c r="G248" s="5" t="str">
        <f t="shared" si="105"/>
        <v>-</v>
      </c>
      <c r="H248" s="5" t="str">
        <f t="shared" si="105"/>
        <v>-</v>
      </c>
      <c r="I248" s="5" t="str">
        <f t="shared" si="105"/>
        <v>-</v>
      </c>
      <c r="J248" s="5" t="str">
        <f t="shared" si="105"/>
        <v>-</v>
      </c>
      <c r="K248" s="5" t="str">
        <f t="shared" si="105"/>
        <v>-</v>
      </c>
      <c r="L248" s="5" t="str">
        <f t="shared" si="105"/>
        <v>-</v>
      </c>
      <c r="M248" s="5" t="str">
        <f t="shared" si="105"/>
        <v>-</v>
      </c>
      <c r="N248" s="5" t="str">
        <f t="shared" si="105"/>
        <v>-</v>
      </c>
      <c r="O248" s="5" t="str">
        <f t="shared" ref="O248:Y257" si="106">IF(AND(O$247&lt;=$D248,O$247&gt;=$C248,$D248&lt;&gt;"N/A"),$B248*$B$245,"-")</f>
        <v>-</v>
      </c>
      <c r="P248" s="5" t="str">
        <f t="shared" si="106"/>
        <v>-</v>
      </c>
      <c r="Q248" s="5" t="str">
        <f t="shared" si="106"/>
        <v>-</v>
      </c>
      <c r="R248" s="5" t="str">
        <f t="shared" si="106"/>
        <v>-</v>
      </c>
      <c r="S248" s="5" t="str">
        <f t="shared" si="106"/>
        <v>-</v>
      </c>
      <c r="T248" s="5" t="str">
        <f t="shared" si="106"/>
        <v>-</v>
      </c>
      <c r="U248" s="5" t="str">
        <f t="shared" si="106"/>
        <v>-</v>
      </c>
      <c r="V248" s="5" t="str">
        <f t="shared" si="106"/>
        <v>-</v>
      </c>
      <c r="W248" s="5" t="str">
        <f t="shared" si="106"/>
        <v>-</v>
      </c>
      <c r="X248" s="5" t="str">
        <f t="shared" si="106"/>
        <v>-</v>
      </c>
      <c r="Y248" s="5" t="str">
        <f t="shared" si="106"/>
        <v>-</v>
      </c>
    </row>
    <row r="249" spans="1:25" ht="14">
      <c r="A249" s="1" t="str">
        <f t="shared" ref="A249:C249" si="107">A377</f>
        <v>Battle River 3</v>
      </c>
      <c r="B249" s="1">
        <f t="shared" si="107"/>
        <v>149</v>
      </c>
      <c r="C249" s="1">
        <f t="shared" si="107"/>
        <v>1969</v>
      </c>
      <c r="D249" s="6">
        <f t="shared" si="104"/>
        <v>2019</v>
      </c>
      <c r="E249" s="5">
        <f t="shared" si="105"/>
        <v>978.93000000000006</v>
      </c>
      <c r="F249" s="5">
        <f t="shared" si="105"/>
        <v>978.93000000000006</v>
      </c>
      <c r="G249" s="5">
        <f t="shared" si="105"/>
        <v>978.93000000000006</v>
      </c>
      <c r="H249" s="5">
        <f t="shared" si="105"/>
        <v>978.93000000000006</v>
      </c>
      <c r="I249" s="5">
        <f t="shared" si="105"/>
        <v>978.93000000000006</v>
      </c>
      <c r="J249" s="5" t="str">
        <f t="shared" si="105"/>
        <v>-</v>
      </c>
      <c r="K249" s="5" t="str">
        <f t="shared" si="105"/>
        <v>-</v>
      </c>
      <c r="L249" s="5" t="str">
        <f t="shared" si="105"/>
        <v>-</v>
      </c>
      <c r="M249" s="5" t="str">
        <f t="shared" si="105"/>
        <v>-</v>
      </c>
      <c r="N249" s="5" t="str">
        <f t="shared" si="105"/>
        <v>-</v>
      </c>
      <c r="O249" s="5" t="str">
        <f t="shared" si="106"/>
        <v>-</v>
      </c>
      <c r="P249" s="5" t="str">
        <f t="shared" si="106"/>
        <v>-</v>
      </c>
      <c r="Q249" s="5" t="str">
        <f t="shared" si="106"/>
        <v>-</v>
      </c>
      <c r="R249" s="5" t="str">
        <f t="shared" si="106"/>
        <v>-</v>
      </c>
      <c r="S249" s="5" t="str">
        <f t="shared" si="106"/>
        <v>-</v>
      </c>
      <c r="T249" s="5" t="str">
        <f t="shared" si="106"/>
        <v>-</v>
      </c>
      <c r="U249" s="5" t="str">
        <f t="shared" si="106"/>
        <v>-</v>
      </c>
      <c r="V249" s="5" t="str">
        <f t="shared" si="106"/>
        <v>-</v>
      </c>
      <c r="W249" s="5" t="str">
        <f t="shared" si="106"/>
        <v>-</v>
      </c>
      <c r="X249" s="5" t="str">
        <f t="shared" si="106"/>
        <v>-</v>
      </c>
      <c r="Y249" s="5" t="str">
        <f t="shared" si="106"/>
        <v>-</v>
      </c>
    </row>
    <row r="250" spans="1:25" ht="14">
      <c r="A250" s="1" t="str">
        <f t="shared" ref="A250:C250" si="108">A378</f>
        <v>Battle River 4</v>
      </c>
      <c r="B250" s="1">
        <f t="shared" si="108"/>
        <v>155</v>
      </c>
      <c r="C250" s="1">
        <f t="shared" si="108"/>
        <v>1975</v>
      </c>
      <c r="D250" s="6">
        <f t="shared" si="104"/>
        <v>2025</v>
      </c>
      <c r="E250" s="5">
        <f t="shared" si="105"/>
        <v>1018.35</v>
      </c>
      <c r="F250" s="5">
        <f t="shared" si="105"/>
        <v>1018.35</v>
      </c>
      <c r="G250" s="5">
        <f t="shared" si="105"/>
        <v>1018.35</v>
      </c>
      <c r="H250" s="5">
        <f t="shared" si="105"/>
        <v>1018.35</v>
      </c>
      <c r="I250" s="5">
        <f t="shared" si="105"/>
        <v>1018.35</v>
      </c>
      <c r="J250" s="5">
        <f t="shared" si="105"/>
        <v>1018.35</v>
      </c>
      <c r="K250" s="5">
        <f t="shared" si="105"/>
        <v>1018.35</v>
      </c>
      <c r="L250" s="5">
        <f t="shared" si="105"/>
        <v>1018.35</v>
      </c>
      <c r="M250" s="5">
        <f t="shared" si="105"/>
        <v>1018.35</v>
      </c>
      <c r="N250" s="5">
        <f t="shared" si="105"/>
        <v>1018.35</v>
      </c>
      <c r="O250" s="5">
        <f t="shared" si="106"/>
        <v>1018.35</v>
      </c>
      <c r="P250" s="5" t="str">
        <f t="shared" si="106"/>
        <v>-</v>
      </c>
      <c r="Q250" s="5" t="str">
        <f t="shared" si="106"/>
        <v>-</v>
      </c>
      <c r="R250" s="5" t="str">
        <f t="shared" si="106"/>
        <v>-</v>
      </c>
      <c r="S250" s="5" t="str">
        <f t="shared" si="106"/>
        <v>-</v>
      </c>
      <c r="T250" s="5" t="str">
        <f t="shared" si="106"/>
        <v>-</v>
      </c>
      <c r="U250" s="5" t="str">
        <f t="shared" si="106"/>
        <v>-</v>
      </c>
      <c r="V250" s="5" t="str">
        <f t="shared" si="106"/>
        <v>-</v>
      </c>
      <c r="W250" s="5" t="str">
        <f t="shared" si="106"/>
        <v>-</v>
      </c>
      <c r="X250" s="5" t="str">
        <f t="shared" si="106"/>
        <v>-</v>
      </c>
      <c r="Y250" s="5" t="str">
        <f t="shared" si="106"/>
        <v>-</v>
      </c>
    </row>
    <row r="251" spans="1:25" ht="14">
      <c r="A251" s="1" t="str">
        <f t="shared" ref="A251:C251" si="109">A379</f>
        <v>Sundance 1</v>
      </c>
      <c r="B251" s="1">
        <f t="shared" si="109"/>
        <v>288</v>
      </c>
      <c r="C251" s="1">
        <f t="shared" si="109"/>
        <v>1970</v>
      </c>
      <c r="D251" s="6">
        <f t="shared" si="104"/>
        <v>2019</v>
      </c>
      <c r="E251" s="5">
        <f t="shared" si="105"/>
        <v>1892.16</v>
      </c>
      <c r="F251" s="5">
        <f t="shared" si="105"/>
        <v>1892.16</v>
      </c>
      <c r="G251" s="5">
        <f t="shared" si="105"/>
        <v>1892.16</v>
      </c>
      <c r="H251" s="5">
        <f t="shared" si="105"/>
        <v>1892.16</v>
      </c>
      <c r="I251" s="5">
        <f t="shared" si="105"/>
        <v>1892.16</v>
      </c>
      <c r="J251" s="5" t="str">
        <f t="shared" si="105"/>
        <v>-</v>
      </c>
      <c r="K251" s="5" t="str">
        <f t="shared" si="105"/>
        <v>-</v>
      </c>
      <c r="L251" s="5" t="str">
        <f t="shared" si="105"/>
        <v>-</v>
      </c>
      <c r="M251" s="5" t="str">
        <f t="shared" si="105"/>
        <v>-</v>
      </c>
      <c r="N251" s="5" t="str">
        <f t="shared" si="105"/>
        <v>-</v>
      </c>
      <c r="O251" s="5" t="str">
        <f t="shared" si="106"/>
        <v>-</v>
      </c>
      <c r="P251" s="5" t="str">
        <f t="shared" si="106"/>
        <v>-</v>
      </c>
      <c r="Q251" s="5" t="str">
        <f t="shared" si="106"/>
        <v>-</v>
      </c>
      <c r="R251" s="5" t="str">
        <f t="shared" si="106"/>
        <v>-</v>
      </c>
      <c r="S251" s="5" t="str">
        <f t="shared" si="106"/>
        <v>-</v>
      </c>
      <c r="T251" s="5" t="str">
        <f t="shared" si="106"/>
        <v>-</v>
      </c>
      <c r="U251" s="5" t="str">
        <f t="shared" si="106"/>
        <v>-</v>
      </c>
      <c r="V251" s="5" t="str">
        <f t="shared" si="106"/>
        <v>-</v>
      </c>
      <c r="W251" s="5" t="str">
        <f t="shared" si="106"/>
        <v>-</v>
      </c>
      <c r="X251" s="5" t="str">
        <f t="shared" si="106"/>
        <v>-</v>
      </c>
      <c r="Y251" s="5" t="str">
        <f t="shared" si="106"/>
        <v>-</v>
      </c>
    </row>
    <row r="252" spans="1:25" ht="14">
      <c r="A252" s="1" t="str">
        <f t="shared" ref="A252:C252" si="110">A380</f>
        <v>Sundance 2</v>
      </c>
      <c r="B252" s="1">
        <f t="shared" si="110"/>
        <v>288</v>
      </c>
      <c r="C252" s="1">
        <f t="shared" si="110"/>
        <v>1973</v>
      </c>
      <c r="D252" s="6">
        <f t="shared" si="104"/>
        <v>2019</v>
      </c>
      <c r="E252" s="5">
        <f t="shared" si="105"/>
        <v>1892.16</v>
      </c>
      <c r="F252" s="5">
        <f t="shared" si="105"/>
        <v>1892.16</v>
      </c>
      <c r="G252" s="5">
        <f t="shared" si="105"/>
        <v>1892.16</v>
      </c>
      <c r="H252" s="5">
        <f t="shared" si="105"/>
        <v>1892.16</v>
      </c>
      <c r="I252" s="5">
        <f t="shared" si="105"/>
        <v>1892.16</v>
      </c>
      <c r="J252" s="5" t="str">
        <f t="shared" si="105"/>
        <v>-</v>
      </c>
      <c r="K252" s="5" t="str">
        <f t="shared" si="105"/>
        <v>-</v>
      </c>
      <c r="L252" s="5" t="str">
        <f t="shared" si="105"/>
        <v>-</v>
      </c>
      <c r="M252" s="5" t="str">
        <f t="shared" si="105"/>
        <v>-</v>
      </c>
      <c r="N252" s="5" t="str">
        <f t="shared" si="105"/>
        <v>-</v>
      </c>
      <c r="O252" s="5" t="str">
        <f t="shared" si="106"/>
        <v>-</v>
      </c>
      <c r="P252" s="5" t="str">
        <f t="shared" si="106"/>
        <v>-</v>
      </c>
      <c r="Q252" s="5" t="str">
        <f t="shared" si="106"/>
        <v>-</v>
      </c>
      <c r="R252" s="5" t="str">
        <f t="shared" si="106"/>
        <v>-</v>
      </c>
      <c r="S252" s="5" t="str">
        <f t="shared" si="106"/>
        <v>-</v>
      </c>
      <c r="T252" s="5" t="str">
        <f t="shared" si="106"/>
        <v>-</v>
      </c>
      <c r="U252" s="5" t="str">
        <f t="shared" si="106"/>
        <v>-</v>
      </c>
      <c r="V252" s="5" t="str">
        <f t="shared" si="106"/>
        <v>-</v>
      </c>
      <c r="W252" s="5" t="str">
        <f t="shared" si="106"/>
        <v>-</v>
      </c>
      <c r="X252" s="5" t="str">
        <f t="shared" si="106"/>
        <v>-</v>
      </c>
      <c r="Y252" s="5" t="str">
        <f t="shared" si="106"/>
        <v>-</v>
      </c>
    </row>
    <row r="253" spans="1:25" ht="14">
      <c r="A253" s="1" t="str">
        <f t="shared" ref="A253:C253" si="111">A381</f>
        <v>Sundance 3</v>
      </c>
      <c r="B253" s="1">
        <f t="shared" si="111"/>
        <v>368</v>
      </c>
      <c r="C253" s="1">
        <f t="shared" si="111"/>
        <v>1976</v>
      </c>
      <c r="D253" s="6">
        <f t="shared" si="104"/>
        <v>2026</v>
      </c>
      <c r="E253" s="5">
        <f t="shared" si="105"/>
        <v>2417.7600000000002</v>
      </c>
      <c r="F253" s="5">
        <f t="shared" si="105"/>
        <v>2417.7600000000002</v>
      </c>
      <c r="G253" s="5">
        <f t="shared" si="105"/>
        <v>2417.7600000000002</v>
      </c>
      <c r="H253" s="5">
        <f t="shared" si="105"/>
        <v>2417.7600000000002</v>
      </c>
      <c r="I253" s="5">
        <f t="shared" si="105"/>
        <v>2417.7600000000002</v>
      </c>
      <c r="J253" s="5">
        <f t="shared" si="105"/>
        <v>2417.7600000000002</v>
      </c>
      <c r="K253" s="5">
        <f t="shared" si="105"/>
        <v>2417.7600000000002</v>
      </c>
      <c r="L253" s="5">
        <f t="shared" si="105"/>
        <v>2417.7600000000002</v>
      </c>
      <c r="M253" s="5">
        <f t="shared" si="105"/>
        <v>2417.7600000000002</v>
      </c>
      <c r="N253" s="5">
        <f t="shared" si="105"/>
        <v>2417.7600000000002</v>
      </c>
      <c r="O253" s="5">
        <f t="shared" si="106"/>
        <v>2417.7600000000002</v>
      </c>
      <c r="P253" s="5">
        <f t="shared" si="106"/>
        <v>2417.7600000000002</v>
      </c>
      <c r="Q253" s="5" t="str">
        <f t="shared" si="106"/>
        <v>-</v>
      </c>
      <c r="R253" s="5" t="str">
        <f t="shared" si="106"/>
        <v>-</v>
      </c>
      <c r="S253" s="5" t="str">
        <f t="shared" si="106"/>
        <v>-</v>
      </c>
      <c r="T253" s="5" t="str">
        <f t="shared" si="106"/>
        <v>-</v>
      </c>
      <c r="U253" s="5" t="str">
        <f t="shared" si="106"/>
        <v>-</v>
      </c>
      <c r="V253" s="5" t="str">
        <f t="shared" si="106"/>
        <v>-</v>
      </c>
      <c r="W253" s="5" t="str">
        <f t="shared" si="106"/>
        <v>-</v>
      </c>
      <c r="X253" s="5" t="str">
        <f t="shared" si="106"/>
        <v>-</v>
      </c>
      <c r="Y253" s="5" t="str">
        <f t="shared" si="106"/>
        <v>-</v>
      </c>
    </row>
    <row r="254" spans="1:25" ht="14">
      <c r="A254" s="1" t="str">
        <f t="shared" ref="A254:C254" si="112">A382</f>
        <v>Sundance 4</v>
      </c>
      <c r="B254" s="1">
        <f t="shared" si="112"/>
        <v>406</v>
      </c>
      <c r="C254" s="1">
        <f t="shared" si="112"/>
        <v>1977</v>
      </c>
      <c r="D254" s="6">
        <f t="shared" si="104"/>
        <v>2027</v>
      </c>
      <c r="E254" s="5">
        <f t="shared" si="105"/>
        <v>2667.42</v>
      </c>
      <c r="F254" s="5">
        <f t="shared" si="105"/>
        <v>2667.42</v>
      </c>
      <c r="G254" s="5">
        <f t="shared" si="105"/>
        <v>2667.42</v>
      </c>
      <c r="H254" s="5">
        <f t="shared" si="105"/>
        <v>2667.42</v>
      </c>
      <c r="I254" s="5">
        <f t="shared" si="105"/>
        <v>2667.42</v>
      </c>
      <c r="J254" s="5">
        <f t="shared" si="105"/>
        <v>2667.42</v>
      </c>
      <c r="K254" s="5">
        <f t="shared" si="105"/>
        <v>2667.42</v>
      </c>
      <c r="L254" s="5">
        <f t="shared" si="105"/>
        <v>2667.42</v>
      </c>
      <c r="M254" s="5">
        <f t="shared" si="105"/>
        <v>2667.42</v>
      </c>
      <c r="N254" s="5">
        <f t="shared" si="105"/>
        <v>2667.42</v>
      </c>
      <c r="O254" s="5">
        <f t="shared" si="106"/>
        <v>2667.42</v>
      </c>
      <c r="P254" s="5">
        <f t="shared" si="106"/>
        <v>2667.42</v>
      </c>
      <c r="Q254" s="5">
        <f t="shared" si="106"/>
        <v>2667.42</v>
      </c>
      <c r="R254" s="5" t="str">
        <f t="shared" si="106"/>
        <v>-</v>
      </c>
      <c r="S254" s="5" t="str">
        <f t="shared" si="106"/>
        <v>-</v>
      </c>
      <c r="T254" s="5" t="str">
        <f t="shared" si="106"/>
        <v>-</v>
      </c>
      <c r="U254" s="5" t="str">
        <f t="shared" si="106"/>
        <v>-</v>
      </c>
      <c r="V254" s="5" t="str">
        <f t="shared" si="106"/>
        <v>-</v>
      </c>
      <c r="W254" s="5" t="str">
        <f t="shared" si="106"/>
        <v>-</v>
      </c>
      <c r="X254" s="5" t="str">
        <f t="shared" si="106"/>
        <v>-</v>
      </c>
      <c r="Y254" s="5" t="str">
        <f t="shared" si="106"/>
        <v>-</v>
      </c>
    </row>
    <row r="255" spans="1:25" ht="14">
      <c r="A255" s="1" t="str">
        <f t="shared" ref="A255:C255" si="113">A383</f>
        <v>Sundance 5</v>
      </c>
      <c r="B255" s="1">
        <f t="shared" si="113"/>
        <v>406</v>
      </c>
      <c r="C255" s="1">
        <f t="shared" si="113"/>
        <v>1978</v>
      </c>
      <c r="D255" s="6">
        <f t="shared" si="104"/>
        <v>2028</v>
      </c>
      <c r="E255" s="5">
        <f t="shared" si="105"/>
        <v>2667.42</v>
      </c>
      <c r="F255" s="5">
        <f t="shared" si="105"/>
        <v>2667.42</v>
      </c>
      <c r="G255" s="5">
        <f t="shared" si="105"/>
        <v>2667.42</v>
      </c>
      <c r="H255" s="5">
        <f t="shared" si="105"/>
        <v>2667.42</v>
      </c>
      <c r="I255" s="5">
        <f t="shared" si="105"/>
        <v>2667.42</v>
      </c>
      <c r="J255" s="5">
        <f t="shared" si="105"/>
        <v>2667.42</v>
      </c>
      <c r="K255" s="5">
        <f t="shared" si="105"/>
        <v>2667.42</v>
      </c>
      <c r="L255" s="5">
        <f t="shared" si="105"/>
        <v>2667.42</v>
      </c>
      <c r="M255" s="5">
        <f t="shared" si="105"/>
        <v>2667.42</v>
      </c>
      <c r="N255" s="5">
        <f t="shared" si="105"/>
        <v>2667.42</v>
      </c>
      <c r="O255" s="5">
        <f t="shared" si="106"/>
        <v>2667.42</v>
      </c>
      <c r="P255" s="5">
        <f t="shared" si="106"/>
        <v>2667.42</v>
      </c>
      <c r="Q255" s="5">
        <f t="shared" si="106"/>
        <v>2667.42</v>
      </c>
      <c r="R255" s="5">
        <f t="shared" si="106"/>
        <v>2667.42</v>
      </c>
      <c r="S255" s="5" t="str">
        <f t="shared" si="106"/>
        <v>-</v>
      </c>
      <c r="T255" s="5" t="str">
        <f t="shared" si="106"/>
        <v>-</v>
      </c>
      <c r="U255" s="5" t="str">
        <f t="shared" si="106"/>
        <v>-</v>
      </c>
      <c r="V255" s="5" t="str">
        <f t="shared" si="106"/>
        <v>-</v>
      </c>
      <c r="W255" s="5" t="str">
        <f t="shared" si="106"/>
        <v>-</v>
      </c>
      <c r="X255" s="5" t="str">
        <f t="shared" si="106"/>
        <v>-</v>
      </c>
      <c r="Y255" s="5" t="str">
        <f t="shared" si="106"/>
        <v>-</v>
      </c>
    </row>
    <row r="256" spans="1:25" ht="14">
      <c r="A256" s="1" t="str">
        <f t="shared" ref="A256:C256" si="114">A384</f>
        <v>Sundance 6</v>
      </c>
      <c r="B256" s="1">
        <f t="shared" si="114"/>
        <v>401</v>
      </c>
      <c r="C256" s="1">
        <f t="shared" si="114"/>
        <v>1980</v>
      </c>
      <c r="D256" s="6">
        <f t="shared" si="104"/>
        <v>2029</v>
      </c>
      <c r="E256" s="5">
        <f t="shared" si="105"/>
        <v>2634.57</v>
      </c>
      <c r="F256" s="5">
        <f t="shared" si="105"/>
        <v>2634.57</v>
      </c>
      <c r="G256" s="5">
        <f t="shared" si="105"/>
        <v>2634.57</v>
      </c>
      <c r="H256" s="5">
        <f t="shared" si="105"/>
        <v>2634.57</v>
      </c>
      <c r="I256" s="5">
        <f t="shared" si="105"/>
        <v>2634.57</v>
      </c>
      <c r="J256" s="5">
        <f t="shared" si="105"/>
        <v>2634.57</v>
      </c>
      <c r="K256" s="5">
        <f t="shared" si="105"/>
        <v>2634.57</v>
      </c>
      <c r="L256" s="5">
        <f t="shared" si="105"/>
        <v>2634.57</v>
      </c>
      <c r="M256" s="5">
        <f t="shared" si="105"/>
        <v>2634.57</v>
      </c>
      <c r="N256" s="5">
        <f t="shared" si="105"/>
        <v>2634.57</v>
      </c>
      <c r="O256" s="5">
        <f t="shared" si="106"/>
        <v>2634.57</v>
      </c>
      <c r="P256" s="5">
        <f t="shared" si="106"/>
        <v>2634.57</v>
      </c>
      <c r="Q256" s="5">
        <f t="shared" si="106"/>
        <v>2634.57</v>
      </c>
      <c r="R256" s="5">
        <f t="shared" si="106"/>
        <v>2634.57</v>
      </c>
      <c r="S256" s="5">
        <f t="shared" si="106"/>
        <v>2634.57</v>
      </c>
      <c r="T256" s="5" t="str">
        <f t="shared" si="106"/>
        <v>-</v>
      </c>
      <c r="U256" s="5" t="str">
        <f t="shared" si="106"/>
        <v>-</v>
      </c>
      <c r="V256" s="5" t="str">
        <f t="shared" si="106"/>
        <v>-</v>
      </c>
      <c r="W256" s="5" t="str">
        <f t="shared" si="106"/>
        <v>-</v>
      </c>
      <c r="X256" s="5" t="str">
        <f t="shared" si="106"/>
        <v>-</v>
      </c>
      <c r="Y256" s="5" t="str">
        <f t="shared" si="106"/>
        <v>-</v>
      </c>
    </row>
    <row r="257" spans="1:25" ht="14">
      <c r="A257" s="1" t="str">
        <f t="shared" ref="A257:C257" si="115">A385</f>
        <v>Battle River 5</v>
      </c>
      <c r="B257" s="1">
        <f t="shared" si="115"/>
        <v>385</v>
      </c>
      <c r="C257" s="1">
        <f t="shared" si="115"/>
        <v>1981</v>
      </c>
      <c r="D257" s="6">
        <f t="shared" si="104"/>
        <v>2029</v>
      </c>
      <c r="E257" s="5">
        <f t="shared" si="105"/>
        <v>2529.4500000000003</v>
      </c>
      <c r="F257" s="5">
        <f t="shared" si="105"/>
        <v>2529.4500000000003</v>
      </c>
      <c r="G257" s="5">
        <f t="shared" si="105"/>
        <v>2529.4500000000003</v>
      </c>
      <c r="H257" s="5">
        <f t="shared" si="105"/>
        <v>2529.4500000000003</v>
      </c>
      <c r="I257" s="5">
        <f t="shared" si="105"/>
        <v>2529.4500000000003</v>
      </c>
      <c r="J257" s="5">
        <f t="shared" si="105"/>
        <v>2529.4500000000003</v>
      </c>
      <c r="K257" s="5">
        <f t="shared" si="105"/>
        <v>2529.4500000000003</v>
      </c>
      <c r="L257" s="5">
        <f t="shared" si="105"/>
        <v>2529.4500000000003</v>
      </c>
      <c r="M257" s="5">
        <f t="shared" si="105"/>
        <v>2529.4500000000003</v>
      </c>
      <c r="N257" s="5">
        <f t="shared" si="105"/>
        <v>2529.4500000000003</v>
      </c>
      <c r="O257" s="5">
        <f t="shared" si="106"/>
        <v>2529.4500000000003</v>
      </c>
      <c r="P257" s="5">
        <f t="shared" si="106"/>
        <v>2529.4500000000003</v>
      </c>
      <c r="Q257" s="5">
        <f t="shared" si="106"/>
        <v>2529.4500000000003</v>
      </c>
      <c r="R257" s="5">
        <f t="shared" si="106"/>
        <v>2529.4500000000003</v>
      </c>
      <c r="S257" s="5">
        <f t="shared" si="106"/>
        <v>2529.4500000000003</v>
      </c>
      <c r="T257" s="5" t="str">
        <f t="shared" si="106"/>
        <v>-</v>
      </c>
      <c r="U257" s="5" t="str">
        <f t="shared" si="106"/>
        <v>-</v>
      </c>
      <c r="V257" s="5" t="str">
        <f t="shared" si="106"/>
        <v>-</v>
      </c>
      <c r="W257" s="5" t="str">
        <f t="shared" si="106"/>
        <v>-</v>
      </c>
      <c r="X257" s="5" t="str">
        <f t="shared" si="106"/>
        <v>-</v>
      </c>
      <c r="Y257" s="5" t="str">
        <f t="shared" si="106"/>
        <v>-</v>
      </c>
    </row>
    <row r="258" spans="1:25" ht="14">
      <c r="A258" s="1" t="str">
        <f t="shared" ref="A258:C258" si="116">A386</f>
        <v>Keephills 1</v>
      </c>
      <c r="B258" s="1">
        <f t="shared" si="116"/>
        <v>395</v>
      </c>
      <c r="C258" s="1">
        <f t="shared" si="116"/>
        <v>1983</v>
      </c>
      <c r="D258" s="6">
        <f t="shared" si="104"/>
        <v>2029</v>
      </c>
      <c r="E258" s="5">
        <f t="shared" ref="E258:N270" si="117">IF(AND(E$247&lt;=$D258,E$247&gt;=$C258,$D258&lt;&gt;"N/A"),$B258*$B$245,"-")</f>
        <v>2595.15</v>
      </c>
      <c r="F258" s="5">
        <f t="shared" si="117"/>
        <v>2595.15</v>
      </c>
      <c r="G258" s="5">
        <f t="shared" si="117"/>
        <v>2595.15</v>
      </c>
      <c r="H258" s="5">
        <f t="shared" si="117"/>
        <v>2595.15</v>
      </c>
      <c r="I258" s="5">
        <f t="shared" si="117"/>
        <v>2595.15</v>
      </c>
      <c r="J258" s="5">
        <f t="shared" si="117"/>
        <v>2595.15</v>
      </c>
      <c r="K258" s="5">
        <f t="shared" si="117"/>
        <v>2595.15</v>
      </c>
      <c r="L258" s="5">
        <f t="shared" si="117"/>
        <v>2595.15</v>
      </c>
      <c r="M258" s="5">
        <f t="shared" si="117"/>
        <v>2595.15</v>
      </c>
      <c r="N258" s="5">
        <f t="shared" si="117"/>
        <v>2595.15</v>
      </c>
      <c r="O258" s="5">
        <f t="shared" ref="O258:Y270" si="118">IF(AND(O$247&lt;=$D258,O$247&gt;=$C258,$D258&lt;&gt;"N/A"),$B258*$B$245,"-")</f>
        <v>2595.15</v>
      </c>
      <c r="P258" s="5">
        <f t="shared" si="118"/>
        <v>2595.15</v>
      </c>
      <c r="Q258" s="5">
        <f t="shared" si="118"/>
        <v>2595.15</v>
      </c>
      <c r="R258" s="5">
        <f t="shared" si="118"/>
        <v>2595.15</v>
      </c>
      <c r="S258" s="5">
        <f t="shared" si="118"/>
        <v>2595.15</v>
      </c>
      <c r="T258" s="5" t="str">
        <f t="shared" si="118"/>
        <v>-</v>
      </c>
      <c r="U258" s="5" t="str">
        <f t="shared" si="118"/>
        <v>-</v>
      </c>
      <c r="V258" s="5" t="str">
        <f t="shared" si="118"/>
        <v>-</v>
      </c>
      <c r="W258" s="5" t="str">
        <f t="shared" si="118"/>
        <v>-</v>
      </c>
      <c r="X258" s="5" t="str">
        <f t="shared" si="118"/>
        <v>-</v>
      </c>
      <c r="Y258" s="5" t="str">
        <f t="shared" si="118"/>
        <v>-</v>
      </c>
    </row>
    <row r="259" spans="1:25" ht="14">
      <c r="A259" s="1" t="str">
        <f t="shared" ref="A259:C259" si="119">A387</f>
        <v>Keephills 2</v>
      </c>
      <c r="B259" s="1">
        <f t="shared" si="119"/>
        <v>395</v>
      </c>
      <c r="C259" s="1">
        <f t="shared" si="119"/>
        <v>1983</v>
      </c>
      <c r="D259" s="6">
        <f t="shared" si="104"/>
        <v>2029</v>
      </c>
      <c r="E259" s="5">
        <f t="shared" si="117"/>
        <v>2595.15</v>
      </c>
      <c r="F259" s="5">
        <f t="shared" si="117"/>
        <v>2595.15</v>
      </c>
      <c r="G259" s="5">
        <f t="shared" si="117"/>
        <v>2595.15</v>
      </c>
      <c r="H259" s="5">
        <f t="shared" si="117"/>
        <v>2595.15</v>
      </c>
      <c r="I259" s="5">
        <f t="shared" si="117"/>
        <v>2595.15</v>
      </c>
      <c r="J259" s="5">
        <f t="shared" si="117"/>
        <v>2595.15</v>
      </c>
      <c r="K259" s="5">
        <f t="shared" si="117"/>
        <v>2595.15</v>
      </c>
      <c r="L259" s="5">
        <f t="shared" si="117"/>
        <v>2595.15</v>
      </c>
      <c r="M259" s="5">
        <f t="shared" si="117"/>
        <v>2595.15</v>
      </c>
      <c r="N259" s="5">
        <f t="shared" si="117"/>
        <v>2595.15</v>
      </c>
      <c r="O259" s="5">
        <f t="shared" si="118"/>
        <v>2595.15</v>
      </c>
      <c r="P259" s="5">
        <f t="shared" si="118"/>
        <v>2595.15</v>
      </c>
      <c r="Q259" s="5">
        <f t="shared" si="118"/>
        <v>2595.15</v>
      </c>
      <c r="R259" s="5">
        <f t="shared" si="118"/>
        <v>2595.15</v>
      </c>
      <c r="S259" s="5">
        <f t="shared" si="118"/>
        <v>2595.15</v>
      </c>
      <c r="T259" s="5" t="str">
        <f t="shared" si="118"/>
        <v>-</v>
      </c>
      <c r="U259" s="5" t="str">
        <f t="shared" si="118"/>
        <v>-</v>
      </c>
      <c r="V259" s="5" t="str">
        <f t="shared" si="118"/>
        <v>-</v>
      </c>
      <c r="W259" s="5" t="str">
        <f t="shared" si="118"/>
        <v>-</v>
      </c>
      <c r="X259" s="5" t="str">
        <f t="shared" si="118"/>
        <v>-</v>
      </c>
      <c r="Y259" s="5" t="str">
        <f t="shared" si="118"/>
        <v>-</v>
      </c>
    </row>
    <row r="260" spans="1:25" ht="14">
      <c r="A260" s="1" t="str">
        <f t="shared" ref="A260:C260" si="120">A388</f>
        <v>Sheerness 1</v>
      </c>
      <c r="B260" s="1">
        <f t="shared" si="120"/>
        <v>400</v>
      </c>
      <c r="C260" s="1">
        <f t="shared" si="120"/>
        <v>1986</v>
      </c>
      <c r="D260" s="6">
        <f t="shared" si="104"/>
        <v>2036</v>
      </c>
      <c r="E260" s="5">
        <f t="shared" si="117"/>
        <v>2628</v>
      </c>
      <c r="F260" s="5">
        <f t="shared" si="117"/>
        <v>2628</v>
      </c>
      <c r="G260" s="5">
        <f t="shared" si="117"/>
        <v>2628</v>
      </c>
      <c r="H260" s="5">
        <f t="shared" si="117"/>
        <v>2628</v>
      </c>
      <c r="I260" s="5">
        <f t="shared" si="117"/>
        <v>2628</v>
      </c>
      <c r="J260" s="5">
        <f t="shared" si="117"/>
        <v>2628</v>
      </c>
      <c r="K260" s="5">
        <f t="shared" si="117"/>
        <v>2628</v>
      </c>
      <c r="L260" s="5">
        <f t="shared" si="117"/>
        <v>2628</v>
      </c>
      <c r="M260" s="5">
        <f t="shared" si="117"/>
        <v>2628</v>
      </c>
      <c r="N260" s="5">
        <f t="shared" si="117"/>
        <v>2628</v>
      </c>
      <c r="O260" s="5">
        <f t="shared" si="118"/>
        <v>2628</v>
      </c>
      <c r="P260" s="5">
        <f t="shared" si="118"/>
        <v>2628</v>
      </c>
      <c r="Q260" s="5">
        <f t="shared" si="118"/>
        <v>2628</v>
      </c>
      <c r="R260" s="5">
        <f t="shared" si="118"/>
        <v>2628</v>
      </c>
      <c r="S260" s="5">
        <f t="shared" si="118"/>
        <v>2628</v>
      </c>
      <c r="T260" s="5">
        <f t="shared" si="118"/>
        <v>2628</v>
      </c>
      <c r="U260" s="5">
        <f t="shared" si="118"/>
        <v>2628</v>
      </c>
      <c r="V260" s="5">
        <f t="shared" si="118"/>
        <v>2628</v>
      </c>
      <c r="W260" s="5">
        <f t="shared" si="118"/>
        <v>2628</v>
      </c>
      <c r="X260" s="5">
        <f t="shared" si="118"/>
        <v>2628</v>
      </c>
      <c r="Y260" s="5">
        <f t="shared" si="118"/>
        <v>2628</v>
      </c>
    </row>
    <row r="261" spans="1:25" ht="14">
      <c r="A261" s="1" t="str">
        <f t="shared" ref="A261:C261" si="121">A389</f>
        <v>Sheerness 2</v>
      </c>
      <c r="B261" s="1">
        <f t="shared" si="121"/>
        <v>390</v>
      </c>
      <c r="C261" s="1">
        <f t="shared" si="121"/>
        <v>1990</v>
      </c>
      <c r="D261" s="6">
        <f t="shared" si="104"/>
        <v>2040</v>
      </c>
      <c r="E261" s="5">
        <f t="shared" si="117"/>
        <v>2562.3000000000002</v>
      </c>
      <c r="F261" s="5">
        <f t="shared" si="117"/>
        <v>2562.3000000000002</v>
      </c>
      <c r="G261" s="5">
        <f t="shared" si="117"/>
        <v>2562.3000000000002</v>
      </c>
      <c r="H261" s="5">
        <f t="shared" si="117"/>
        <v>2562.3000000000002</v>
      </c>
      <c r="I261" s="5">
        <f t="shared" si="117"/>
        <v>2562.3000000000002</v>
      </c>
      <c r="J261" s="5">
        <f t="shared" si="117"/>
        <v>2562.3000000000002</v>
      </c>
      <c r="K261" s="5">
        <f t="shared" si="117"/>
        <v>2562.3000000000002</v>
      </c>
      <c r="L261" s="5">
        <f t="shared" si="117"/>
        <v>2562.3000000000002</v>
      </c>
      <c r="M261" s="5">
        <f t="shared" si="117"/>
        <v>2562.3000000000002</v>
      </c>
      <c r="N261" s="5">
        <f t="shared" si="117"/>
        <v>2562.3000000000002</v>
      </c>
      <c r="O261" s="5">
        <f t="shared" si="118"/>
        <v>2562.3000000000002</v>
      </c>
      <c r="P261" s="5">
        <f t="shared" si="118"/>
        <v>2562.3000000000002</v>
      </c>
      <c r="Q261" s="5">
        <f t="shared" si="118"/>
        <v>2562.3000000000002</v>
      </c>
      <c r="R261" s="5">
        <f t="shared" si="118"/>
        <v>2562.3000000000002</v>
      </c>
      <c r="S261" s="5">
        <f t="shared" si="118"/>
        <v>2562.3000000000002</v>
      </c>
      <c r="T261" s="5">
        <f t="shared" si="118"/>
        <v>2562.3000000000002</v>
      </c>
      <c r="U261" s="5">
        <f t="shared" si="118"/>
        <v>2562.3000000000002</v>
      </c>
      <c r="V261" s="5">
        <f t="shared" si="118"/>
        <v>2562.3000000000002</v>
      </c>
      <c r="W261" s="5">
        <f t="shared" si="118"/>
        <v>2562.3000000000002</v>
      </c>
      <c r="X261" s="5">
        <f t="shared" si="118"/>
        <v>2562.3000000000002</v>
      </c>
      <c r="Y261" s="5">
        <f t="shared" si="118"/>
        <v>2562.3000000000002</v>
      </c>
    </row>
    <row r="262" spans="1:25" ht="14">
      <c r="A262" s="1" t="str">
        <f t="shared" ref="A262:C262" si="122">A390</f>
        <v>Genesee 1</v>
      </c>
      <c r="B262" s="1">
        <f t="shared" si="122"/>
        <v>400</v>
      </c>
      <c r="C262" s="1">
        <f t="shared" si="122"/>
        <v>1989</v>
      </c>
      <c r="D262" s="6">
        <f t="shared" si="104"/>
        <v>2039</v>
      </c>
      <c r="E262" s="5">
        <f t="shared" si="117"/>
        <v>2628</v>
      </c>
      <c r="F262" s="5">
        <f t="shared" si="117"/>
        <v>2628</v>
      </c>
      <c r="G262" s="5">
        <f t="shared" si="117"/>
        <v>2628</v>
      </c>
      <c r="H262" s="5">
        <f t="shared" si="117"/>
        <v>2628</v>
      </c>
      <c r="I262" s="5">
        <f t="shared" si="117"/>
        <v>2628</v>
      </c>
      <c r="J262" s="5">
        <f t="shared" si="117"/>
        <v>2628</v>
      </c>
      <c r="K262" s="5">
        <f t="shared" si="117"/>
        <v>2628</v>
      </c>
      <c r="L262" s="5">
        <f t="shared" si="117"/>
        <v>2628</v>
      </c>
      <c r="M262" s="5">
        <f t="shared" si="117"/>
        <v>2628</v>
      </c>
      <c r="N262" s="5">
        <f t="shared" si="117"/>
        <v>2628</v>
      </c>
      <c r="O262" s="5">
        <f t="shared" si="118"/>
        <v>2628</v>
      </c>
      <c r="P262" s="5">
        <f t="shared" si="118"/>
        <v>2628</v>
      </c>
      <c r="Q262" s="5">
        <f t="shared" si="118"/>
        <v>2628</v>
      </c>
      <c r="R262" s="5">
        <f t="shared" si="118"/>
        <v>2628</v>
      </c>
      <c r="S262" s="5">
        <f t="shared" si="118"/>
        <v>2628</v>
      </c>
      <c r="T262" s="5">
        <f t="shared" si="118"/>
        <v>2628</v>
      </c>
      <c r="U262" s="5">
        <f t="shared" si="118"/>
        <v>2628</v>
      </c>
      <c r="V262" s="5">
        <f t="shared" si="118"/>
        <v>2628</v>
      </c>
      <c r="W262" s="5">
        <f t="shared" si="118"/>
        <v>2628</v>
      </c>
      <c r="X262" s="5">
        <f t="shared" si="118"/>
        <v>2628</v>
      </c>
      <c r="Y262" s="5">
        <f t="shared" si="118"/>
        <v>2628</v>
      </c>
    </row>
    <row r="263" spans="1:25" ht="14">
      <c r="A263" s="1" t="str">
        <f t="shared" ref="A263:C263" si="123">A391</f>
        <v>Genesee 2</v>
      </c>
      <c r="B263" s="1">
        <f t="shared" si="123"/>
        <v>400</v>
      </c>
      <c r="C263" s="1">
        <f t="shared" si="123"/>
        <v>1994</v>
      </c>
      <c r="D263" s="6">
        <f t="shared" si="104"/>
        <v>2044</v>
      </c>
      <c r="E263" s="5">
        <f t="shared" si="117"/>
        <v>2628</v>
      </c>
      <c r="F263" s="5">
        <f t="shared" si="117"/>
        <v>2628</v>
      </c>
      <c r="G263" s="5">
        <f t="shared" si="117"/>
        <v>2628</v>
      </c>
      <c r="H263" s="5">
        <f t="shared" si="117"/>
        <v>2628</v>
      </c>
      <c r="I263" s="5">
        <f t="shared" si="117"/>
        <v>2628</v>
      </c>
      <c r="J263" s="5">
        <f t="shared" si="117"/>
        <v>2628</v>
      </c>
      <c r="K263" s="5">
        <f t="shared" si="117"/>
        <v>2628</v>
      </c>
      <c r="L263" s="5">
        <f t="shared" si="117"/>
        <v>2628</v>
      </c>
      <c r="M263" s="5">
        <f t="shared" si="117"/>
        <v>2628</v>
      </c>
      <c r="N263" s="5">
        <f t="shared" si="117"/>
        <v>2628</v>
      </c>
      <c r="O263" s="5">
        <f t="shared" si="118"/>
        <v>2628</v>
      </c>
      <c r="P263" s="5">
        <f t="shared" si="118"/>
        <v>2628</v>
      </c>
      <c r="Q263" s="5">
        <f t="shared" si="118"/>
        <v>2628</v>
      </c>
      <c r="R263" s="5">
        <f t="shared" si="118"/>
        <v>2628</v>
      </c>
      <c r="S263" s="5">
        <f t="shared" si="118"/>
        <v>2628</v>
      </c>
      <c r="T263" s="5">
        <f t="shared" si="118"/>
        <v>2628</v>
      </c>
      <c r="U263" s="5">
        <f t="shared" si="118"/>
        <v>2628</v>
      </c>
      <c r="V263" s="5">
        <f t="shared" si="118"/>
        <v>2628</v>
      </c>
      <c r="W263" s="5">
        <f t="shared" si="118"/>
        <v>2628</v>
      </c>
      <c r="X263" s="5">
        <f t="shared" si="118"/>
        <v>2628</v>
      </c>
      <c r="Y263" s="5">
        <f t="shared" si="118"/>
        <v>2628</v>
      </c>
    </row>
    <row r="264" spans="1:25" ht="14">
      <c r="A264" s="1" t="str">
        <f t="shared" ref="A264:C264" si="124">A392</f>
        <v>Genesee 3</v>
      </c>
      <c r="B264" s="1">
        <f t="shared" si="124"/>
        <v>466</v>
      </c>
      <c r="C264" s="1">
        <f t="shared" si="124"/>
        <v>2005</v>
      </c>
      <c r="D264" s="6">
        <f t="shared" si="104"/>
        <v>2055</v>
      </c>
      <c r="E264" s="5">
        <f t="shared" si="117"/>
        <v>3061.6200000000003</v>
      </c>
      <c r="F264" s="5">
        <f t="shared" si="117"/>
        <v>3061.6200000000003</v>
      </c>
      <c r="G264" s="5">
        <f t="shared" si="117"/>
        <v>3061.6200000000003</v>
      </c>
      <c r="H264" s="5">
        <f t="shared" si="117"/>
        <v>3061.6200000000003</v>
      </c>
      <c r="I264" s="5">
        <f t="shared" si="117"/>
        <v>3061.6200000000003</v>
      </c>
      <c r="J264" s="5">
        <f t="shared" si="117"/>
        <v>3061.6200000000003</v>
      </c>
      <c r="K264" s="5">
        <f t="shared" si="117"/>
        <v>3061.6200000000003</v>
      </c>
      <c r="L264" s="5">
        <f t="shared" si="117"/>
        <v>3061.6200000000003</v>
      </c>
      <c r="M264" s="5">
        <f t="shared" si="117"/>
        <v>3061.6200000000003</v>
      </c>
      <c r="N264" s="5">
        <f t="shared" si="117"/>
        <v>3061.6200000000003</v>
      </c>
      <c r="O264" s="5">
        <f t="shared" si="118"/>
        <v>3061.6200000000003</v>
      </c>
      <c r="P264" s="5">
        <f t="shared" si="118"/>
        <v>3061.6200000000003</v>
      </c>
      <c r="Q264" s="5">
        <f t="shared" si="118"/>
        <v>3061.6200000000003</v>
      </c>
      <c r="R264" s="5">
        <f t="shared" si="118"/>
        <v>3061.6200000000003</v>
      </c>
      <c r="S264" s="5">
        <f t="shared" si="118"/>
        <v>3061.6200000000003</v>
      </c>
      <c r="T264" s="5">
        <f t="shared" si="118"/>
        <v>3061.6200000000003</v>
      </c>
      <c r="U264" s="5">
        <f t="shared" si="118"/>
        <v>3061.6200000000003</v>
      </c>
      <c r="V264" s="5">
        <f t="shared" si="118"/>
        <v>3061.6200000000003</v>
      </c>
      <c r="W264" s="5">
        <f t="shared" si="118"/>
        <v>3061.6200000000003</v>
      </c>
      <c r="X264" s="5">
        <f t="shared" si="118"/>
        <v>3061.6200000000003</v>
      </c>
      <c r="Y264" s="5">
        <f t="shared" si="118"/>
        <v>3061.6200000000003</v>
      </c>
    </row>
    <row r="265" spans="1:25" ht="14">
      <c r="A265" s="1" t="str">
        <f t="shared" ref="A265:C265" si="125">A393</f>
        <v>Keephills 3</v>
      </c>
      <c r="B265" s="1">
        <f t="shared" si="125"/>
        <v>463</v>
      </c>
      <c r="C265" s="1">
        <f t="shared" si="125"/>
        <v>2011</v>
      </c>
      <c r="D265" s="6">
        <f t="shared" si="104"/>
        <v>2061</v>
      </c>
      <c r="E265" s="5">
        <f t="shared" si="117"/>
        <v>3041.9100000000003</v>
      </c>
      <c r="F265" s="5">
        <f t="shared" si="117"/>
        <v>3041.9100000000003</v>
      </c>
      <c r="G265" s="5">
        <f t="shared" si="117"/>
        <v>3041.9100000000003</v>
      </c>
      <c r="H265" s="5">
        <f t="shared" si="117"/>
        <v>3041.9100000000003</v>
      </c>
      <c r="I265" s="5">
        <f t="shared" si="117"/>
        <v>3041.9100000000003</v>
      </c>
      <c r="J265" s="5">
        <f t="shared" si="117"/>
        <v>3041.9100000000003</v>
      </c>
      <c r="K265" s="5">
        <f t="shared" si="117"/>
        <v>3041.9100000000003</v>
      </c>
      <c r="L265" s="5">
        <f t="shared" si="117"/>
        <v>3041.9100000000003</v>
      </c>
      <c r="M265" s="5">
        <f t="shared" si="117"/>
        <v>3041.9100000000003</v>
      </c>
      <c r="N265" s="5">
        <f t="shared" si="117"/>
        <v>3041.9100000000003</v>
      </c>
      <c r="O265" s="5">
        <f t="shared" si="118"/>
        <v>3041.9100000000003</v>
      </c>
      <c r="P265" s="5">
        <f t="shared" si="118"/>
        <v>3041.9100000000003</v>
      </c>
      <c r="Q265" s="5">
        <f t="shared" si="118"/>
        <v>3041.9100000000003</v>
      </c>
      <c r="R265" s="5">
        <f t="shared" si="118"/>
        <v>3041.9100000000003</v>
      </c>
      <c r="S265" s="5">
        <f t="shared" si="118"/>
        <v>3041.9100000000003</v>
      </c>
      <c r="T265" s="5">
        <f t="shared" si="118"/>
        <v>3041.9100000000003</v>
      </c>
      <c r="U265" s="5">
        <f t="shared" si="118"/>
        <v>3041.9100000000003</v>
      </c>
      <c r="V265" s="5">
        <f t="shared" si="118"/>
        <v>3041.9100000000003</v>
      </c>
      <c r="W265" s="5">
        <f t="shared" si="118"/>
        <v>3041.9100000000003</v>
      </c>
      <c r="X265" s="5">
        <f t="shared" si="118"/>
        <v>3041.9100000000003</v>
      </c>
      <c r="Y265" s="5">
        <f t="shared" si="118"/>
        <v>3041.9100000000003</v>
      </c>
    </row>
    <row r="266" spans="1:25" s="52" customFormat="1" ht="14">
      <c r="A266" s="45" t="str">
        <f t="shared" ref="A266:C266" si="126">A394</f>
        <v>Swan Hills</v>
      </c>
      <c r="B266" s="45">
        <f t="shared" si="126"/>
        <v>319</v>
      </c>
      <c r="C266" s="45">
        <f t="shared" si="126"/>
        <v>2015</v>
      </c>
      <c r="D266" s="46" t="str">
        <f t="shared" si="104"/>
        <v>N/A</v>
      </c>
      <c r="E266" s="47" t="str">
        <f t="shared" si="117"/>
        <v>-</v>
      </c>
      <c r="F266" s="47" t="str">
        <f t="shared" si="117"/>
        <v>-</v>
      </c>
      <c r="G266" s="47" t="str">
        <f t="shared" si="117"/>
        <v>-</v>
      </c>
      <c r="H266" s="47" t="str">
        <f t="shared" si="117"/>
        <v>-</v>
      </c>
      <c r="I266" s="47" t="str">
        <f t="shared" si="117"/>
        <v>-</v>
      </c>
      <c r="J266" s="47" t="str">
        <f t="shared" si="117"/>
        <v>-</v>
      </c>
      <c r="K266" s="47" t="str">
        <f t="shared" si="117"/>
        <v>-</v>
      </c>
      <c r="L266" s="47" t="str">
        <f t="shared" si="117"/>
        <v>-</v>
      </c>
      <c r="M266" s="47" t="str">
        <f t="shared" si="117"/>
        <v>-</v>
      </c>
      <c r="N266" s="47" t="str">
        <f t="shared" si="117"/>
        <v>-</v>
      </c>
      <c r="O266" s="47" t="str">
        <f t="shared" si="118"/>
        <v>-</v>
      </c>
      <c r="P266" s="47" t="str">
        <f t="shared" si="118"/>
        <v>-</v>
      </c>
      <c r="Q266" s="47" t="str">
        <f t="shared" si="118"/>
        <v>-</v>
      </c>
      <c r="R266" s="47" t="str">
        <f t="shared" si="118"/>
        <v>-</v>
      </c>
      <c r="S266" s="47" t="str">
        <f t="shared" si="118"/>
        <v>-</v>
      </c>
      <c r="T266" s="47" t="str">
        <f t="shared" si="118"/>
        <v>-</v>
      </c>
      <c r="U266" s="47" t="str">
        <f t="shared" si="118"/>
        <v>-</v>
      </c>
      <c r="V266" s="47" t="str">
        <f t="shared" si="118"/>
        <v>-</v>
      </c>
      <c r="W266" s="47" t="str">
        <f t="shared" si="118"/>
        <v>-</v>
      </c>
      <c r="X266" s="47" t="str">
        <f t="shared" si="118"/>
        <v>-</v>
      </c>
      <c r="Y266" s="47" t="str">
        <f t="shared" si="118"/>
        <v>-</v>
      </c>
    </row>
    <row r="267" spans="1:25" s="52" customFormat="1" ht="14">
      <c r="A267" s="45" t="str">
        <f t="shared" ref="A267:C267" si="127">A395</f>
        <v>Milner 2</v>
      </c>
      <c r="B267" s="45">
        <f t="shared" si="127"/>
        <v>450</v>
      </c>
      <c r="C267" s="45">
        <f t="shared" si="127"/>
        <v>2018</v>
      </c>
      <c r="D267" s="46" t="str">
        <f t="shared" si="104"/>
        <v>N/A</v>
      </c>
      <c r="E267" s="47" t="str">
        <f t="shared" si="117"/>
        <v>-</v>
      </c>
      <c r="F267" s="47" t="str">
        <f t="shared" si="117"/>
        <v>-</v>
      </c>
      <c r="G267" s="47" t="str">
        <f t="shared" si="117"/>
        <v>-</v>
      </c>
      <c r="H267" s="47" t="str">
        <f t="shared" si="117"/>
        <v>-</v>
      </c>
      <c r="I267" s="47" t="str">
        <f t="shared" si="117"/>
        <v>-</v>
      </c>
      <c r="J267" s="47" t="str">
        <f t="shared" si="117"/>
        <v>-</v>
      </c>
      <c r="K267" s="47" t="str">
        <f t="shared" si="117"/>
        <v>-</v>
      </c>
      <c r="L267" s="47" t="str">
        <f t="shared" si="117"/>
        <v>-</v>
      </c>
      <c r="M267" s="47" t="str">
        <f t="shared" si="117"/>
        <v>-</v>
      </c>
      <c r="N267" s="47" t="str">
        <f t="shared" si="117"/>
        <v>-</v>
      </c>
      <c r="O267" s="47" t="str">
        <f t="shared" si="118"/>
        <v>-</v>
      </c>
      <c r="P267" s="47" t="str">
        <f t="shared" si="118"/>
        <v>-</v>
      </c>
      <c r="Q267" s="47" t="str">
        <f t="shared" si="118"/>
        <v>-</v>
      </c>
      <c r="R267" s="47" t="str">
        <f t="shared" si="118"/>
        <v>-</v>
      </c>
      <c r="S267" s="47" t="str">
        <f t="shared" si="118"/>
        <v>-</v>
      </c>
      <c r="T267" s="47" t="str">
        <f t="shared" si="118"/>
        <v>-</v>
      </c>
      <c r="U267" s="47" t="str">
        <f t="shared" si="118"/>
        <v>-</v>
      </c>
      <c r="V267" s="47" t="str">
        <f t="shared" si="118"/>
        <v>-</v>
      </c>
      <c r="W267" s="47" t="str">
        <f t="shared" si="118"/>
        <v>-</v>
      </c>
      <c r="X267" s="47" t="str">
        <f t="shared" si="118"/>
        <v>-</v>
      </c>
      <c r="Y267" s="47" t="str">
        <f t="shared" si="118"/>
        <v>-</v>
      </c>
    </row>
    <row r="268" spans="1:25" s="52" customFormat="1" ht="14">
      <c r="A268" s="45" t="str">
        <f t="shared" ref="A268:C268" si="128">A396</f>
        <v>Endogenous Advanced Coal 1</v>
      </c>
      <c r="B268" s="45">
        <f t="shared" si="128"/>
        <v>400</v>
      </c>
      <c r="C268" s="45">
        <f t="shared" si="128"/>
        <v>2033</v>
      </c>
      <c r="D268" s="46" t="str">
        <f t="shared" si="104"/>
        <v>N/A</v>
      </c>
      <c r="E268" s="47" t="str">
        <f t="shared" si="117"/>
        <v>-</v>
      </c>
      <c r="F268" s="47" t="str">
        <f t="shared" si="117"/>
        <v>-</v>
      </c>
      <c r="G268" s="47" t="str">
        <f t="shared" si="117"/>
        <v>-</v>
      </c>
      <c r="H268" s="47" t="str">
        <f t="shared" si="117"/>
        <v>-</v>
      </c>
      <c r="I268" s="47" t="str">
        <f t="shared" si="117"/>
        <v>-</v>
      </c>
      <c r="J268" s="47" t="str">
        <f t="shared" si="117"/>
        <v>-</v>
      </c>
      <c r="K268" s="47" t="str">
        <f t="shared" si="117"/>
        <v>-</v>
      </c>
      <c r="L268" s="47" t="str">
        <f t="shared" si="117"/>
        <v>-</v>
      </c>
      <c r="M268" s="47" t="str">
        <f t="shared" si="117"/>
        <v>-</v>
      </c>
      <c r="N268" s="47" t="str">
        <f t="shared" si="117"/>
        <v>-</v>
      </c>
      <c r="O268" s="47" t="str">
        <f t="shared" si="118"/>
        <v>-</v>
      </c>
      <c r="P268" s="47" t="str">
        <f t="shared" si="118"/>
        <v>-</v>
      </c>
      <c r="Q268" s="47" t="str">
        <f t="shared" si="118"/>
        <v>-</v>
      </c>
      <c r="R268" s="47" t="str">
        <f t="shared" si="118"/>
        <v>-</v>
      </c>
      <c r="S268" s="47" t="str">
        <f t="shared" si="118"/>
        <v>-</v>
      </c>
      <c r="T268" s="47" t="str">
        <f t="shared" si="118"/>
        <v>-</v>
      </c>
      <c r="U268" s="47" t="str">
        <f t="shared" si="118"/>
        <v>-</v>
      </c>
      <c r="V268" s="47" t="str">
        <f t="shared" si="118"/>
        <v>-</v>
      </c>
      <c r="W268" s="47" t="str">
        <f t="shared" si="118"/>
        <v>-</v>
      </c>
      <c r="X268" s="47" t="str">
        <f t="shared" si="118"/>
        <v>-</v>
      </c>
      <c r="Y268" s="47" t="str">
        <f t="shared" si="118"/>
        <v>-</v>
      </c>
    </row>
    <row r="269" spans="1:25" s="52" customFormat="1" ht="14">
      <c r="A269" s="45" t="str">
        <f t="shared" ref="A269:C269" si="129">A397</f>
        <v>Endogenous Advanced Coal 2</v>
      </c>
      <c r="B269" s="45">
        <f t="shared" si="129"/>
        <v>400</v>
      </c>
      <c r="C269" s="45">
        <f t="shared" si="129"/>
        <v>2034</v>
      </c>
      <c r="D269" s="46" t="str">
        <f t="shared" si="104"/>
        <v>N/A</v>
      </c>
      <c r="E269" s="47" t="str">
        <f t="shared" si="117"/>
        <v>-</v>
      </c>
      <c r="F269" s="47" t="str">
        <f t="shared" si="117"/>
        <v>-</v>
      </c>
      <c r="G269" s="47" t="str">
        <f t="shared" si="117"/>
        <v>-</v>
      </c>
      <c r="H269" s="47" t="str">
        <f t="shared" si="117"/>
        <v>-</v>
      </c>
      <c r="I269" s="47" t="str">
        <f t="shared" si="117"/>
        <v>-</v>
      </c>
      <c r="J269" s="47" t="str">
        <f t="shared" si="117"/>
        <v>-</v>
      </c>
      <c r="K269" s="47" t="str">
        <f t="shared" si="117"/>
        <v>-</v>
      </c>
      <c r="L269" s="47" t="str">
        <f t="shared" si="117"/>
        <v>-</v>
      </c>
      <c r="M269" s="47" t="str">
        <f t="shared" si="117"/>
        <v>-</v>
      </c>
      <c r="N269" s="47" t="str">
        <f t="shared" si="117"/>
        <v>-</v>
      </c>
      <c r="O269" s="47" t="str">
        <f t="shared" si="118"/>
        <v>-</v>
      </c>
      <c r="P269" s="47" t="str">
        <f t="shared" si="118"/>
        <v>-</v>
      </c>
      <c r="Q269" s="47" t="str">
        <f t="shared" si="118"/>
        <v>-</v>
      </c>
      <c r="R269" s="47" t="str">
        <f t="shared" si="118"/>
        <v>-</v>
      </c>
      <c r="S269" s="47" t="str">
        <f t="shared" si="118"/>
        <v>-</v>
      </c>
      <c r="T269" s="47" t="str">
        <f t="shared" si="118"/>
        <v>-</v>
      </c>
      <c r="U269" s="47" t="str">
        <f t="shared" si="118"/>
        <v>-</v>
      </c>
      <c r="V269" s="47" t="str">
        <f t="shared" si="118"/>
        <v>-</v>
      </c>
      <c r="W269" s="47" t="str">
        <f t="shared" si="118"/>
        <v>-</v>
      </c>
      <c r="X269" s="47" t="str">
        <f t="shared" si="118"/>
        <v>-</v>
      </c>
      <c r="Y269" s="47" t="str">
        <f t="shared" si="118"/>
        <v>-</v>
      </c>
    </row>
    <row r="270" spans="1:25" s="52" customFormat="1" ht="14">
      <c r="A270" s="45" t="str">
        <f t="shared" ref="A270:C270" si="130">A398</f>
        <v>Endogenous Advanced Coal 3</v>
      </c>
      <c r="B270" s="45">
        <f t="shared" si="130"/>
        <v>400</v>
      </c>
      <c r="C270" s="45">
        <f t="shared" si="130"/>
        <v>2035</v>
      </c>
      <c r="D270" s="46" t="str">
        <f t="shared" si="104"/>
        <v>N/A</v>
      </c>
      <c r="E270" s="47" t="str">
        <f t="shared" si="117"/>
        <v>-</v>
      </c>
      <c r="F270" s="47" t="str">
        <f t="shared" si="117"/>
        <v>-</v>
      </c>
      <c r="G270" s="47" t="str">
        <f t="shared" si="117"/>
        <v>-</v>
      </c>
      <c r="H270" s="47" t="str">
        <f t="shared" si="117"/>
        <v>-</v>
      </c>
      <c r="I270" s="47" t="str">
        <f t="shared" si="117"/>
        <v>-</v>
      </c>
      <c r="J270" s="47" t="str">
        <f t="shared" si="117"/>
        <v>-</v>
      </c>
      <c r="K270" s="47" t="str">
        <f t="shared" si="117"/>
        <v>-</v>
      </c>
      <c r="L270" s="47" t="str">
        <f t="shared" si="117"/>
        <v>-</v>
      </c>
      <c r="M270" s="47" t="str">
        <f t="shared" si="117"/>
        <v>-</v>
      </c>
      <c r="N270" s="47" t="str">
        <f t="shared" si="117"/>
        <v>-</v>
      </c>
      <c r="O270" s="47" t="str">
        <f t="shared" si="118"/>
        <v>-</v>
      </c>
      <c r="P270" s="47" t="str">
        <f t="shared" si="118"/>
        <v>-</v>
      </c>
      <c r="Q270" s="47" t="str">
        <f t="shared" si="118"/>
        <v>-</v>
      </c>
      <c r="R270" s="47" t="str">
        <f t="shared" si="118"/>
        <v>-</v>
      </c>
      <c r="S270" s="47" t="str">
        <f t="shared" si="118"/>
        <v>-</v>
      </c>
      <c r="T270" s="47" t="str">
        <f t="shared" si="118"/>
        <v>-</v>
      </c>
      <c r="U270" s="47" t="str">
        <f t="shared" si="118"/>
        <v>-</v>
      </c>
      <c r="V270" s="47" t="str">
        <f t="shared" si="118"/>
        <v>-</v>
      </c>
      <c r="W270" s="47" t="str">
        <f t="shared" si="118"/>
        <v>-</v>
      </c>
      <c r="X270" s="47" t="str">
        <f t="shared" si="118"/>
        <v>-</v>
      </c>
      <c r="Y270" s="47" t="str">
        <f t="shared" si="118"/>
        <v>-</v>
      </c>
    </row>
    <row r="271" spans="1:25" ht="14">
      <c r="A271" s="60" t="s">
        <v>84</v>
      </c>
      <c r="B271" s="61"/>
      <c r="C271" s="62"/>
      <c r="D271" s="62"/>
      <c r="E271" s="61">
        <f t="shared" ref="E271:Y271" si="131">SUM(E248:E270)</f>
        <v>41384.430000000015</v>
      </c>
      <c r="F271" s="61">
        <f t="shared" si="131"/>
        <v>40438.350000000013</v>
      </c>
      <c r="G271" s="61">
        <f t="shared" si="131"/>
        <v>40438.350000000013</v>
      </c>
      <c r="H271" s="61">
        <f t="shared" si="131"/>
        <v>40438.350000000013</v>
      </c>
      <c r="I271" s="61">
        <f t="shared" si="131"/>
        <v>40438.350000000013</v>
      </c>
      <c r="J271" s="61">
        <f t="shared" si="131"/>
        <v>35675.100000000006</v>
      </c>
      <c r="K271" s="61">
        <f t="shared" si="131"/>
        <v>35675.100000000006</v>
      </c>
      <c r="L271" s="61">
        <f t="shared" si="131"/>
        <v>35675.100000000006</v>
      </c>
      <c r="M271" s="61">
        <f t="shared" si="131"/>
        <v>35675.100000000006</v>
      </c>
      <c r="N271" s="61">
        <f t="shared" si="131"/>
        <v>35675.100000000006</v>
      </c>
      <c r="O271" s="61">
        <f t="shared" si="131"/>
        <v>35675.100000000006</v>
      </c>
      <c r="P271" s="61">
        <f t="shared" si="131"/>
        <v>34656.75</v>
      </c>
      <c r="Q271" s="61">
        <f t="shared" si="131"/>
        <v>32238.989999999998</v>
      </c>
      <c r="R271" s="61">
        <f t="shared" si="131"/>
        <v>29571.57</v>
      </c>
      <c r="S271" s="61">
        <f t="shared" si="131"/>
        <v>26904.149999999998</v>
      </c>
      <c r="T271" s="61">
        <f t="shared" si="131"/>
        <v>16549.830000000002</v>
      </c>
      <c r="U271" s="61">
        <f t="shared" si="131"/>
        <v>16549.830000000002</v>
      </c>
      <c r="V271" s="61">
        <f t="shared" si="131"/>
        <v>16549.830000000002</v>
      </c>
      <c r="W271" s="61">
        <f t="shared" si="131"/>
        <v>16549.830000000002</v>
      </c>
      <c r="X271" s="61">
        <f t="shared" si="131"/>
        <v>16549.830000000002</v>
      </c>
      <c r="Y271" s="61">
        <f t="shared" si="131"/>
        <v>16549.830000000002</v>
      </c>
    </row>
    <row r="272" spans="1:25" ht="12"/>
    <row r="273" spans="1:25" ht="14">
      <c r="A273" s="1"/>
      <c r="B273" s="1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8">
      <c r="A274" s="57" t="s">
        <v>89</v>
      </c>
      <c r="B274" s="57"/>
      <c r="C274" s="57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">
      <c r="A275" s="4"/>
      <c r="B275" s="7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">
      <c r="A276" s="4" t="s">
        <v>20</v>
      </c>
      <c r="B276" s="44">
        <v>0.75</v>
      </c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">
      <c r="A277" s="6" t="s">
        <v>21</v>
      </c>
      <c r="B277" s="25">
        <f>B276*365*24/1000</f>
        <v>6.57</v>
      </c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">
      <c r="A278" s="1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">
      <c r="A279" s="55" t="s">
        <v>102</v>
      </c>
      <c r="B279" s="56" t="s">
        <v>22</v>
      </c>
      <c r="C279" s="56" t="s">
        <v>23</v>
      </c>
      <c r="D279" s="56" t="s">
        <v>24</v>
      </c>
      <c r="E279" s="56">
        <v>2015</v>
      </c>
      <c r="F279" s="56">
        <v>2016</v>
      </c>
      <c r="G279" s="56">
        <v>2017</v>
      </c>
      <c r="H279" s="56">
        <v>2018</v>
      </c>
      <c r="I279" s="56">
        <v>2019</v>
      </c>
      <c r="J279" s="56">
        <v>2020</v>
      </c>
      <c r="K279" s="56">
        <v>2021</v>
      </c>
      <c r="L279" s="56">
        <v>2022</v>
      </c>
      <c r="M279" s="56">
        <v>2023</v>
      </c>
      <c r="N279" s="56">
        <v>2024</v>
      </c>
      <c r="O279" s="56">
        <v>2025</v>
      </c>
      <c r="P279" s="56">
        <v>2026</v>
      </c>
      <c r="Q279" s="56">
        <v>2027</v>
      </c>
      <c r="R279" s="56">
        <v>2028</v>
      </c>
      <c r="S279" s="56">
        <v>2029</v>
      </c>
      <c r="T279" s="56">
        <v>2030</v>
      </c>
      <c r="U279" s="56">
        <v>2031</v>
      </c>
      <c r="V279" s="56">
        <v>2032</v>
      </c>
      <c r="W279" s="56">
        <v>2033</v>
      </c>
      <c r="X279" s="56">
        <v>2034</v>
      </c>
      <c r="Y279" s="56">
        <v>2035</v>
      </c>
    </row>
    <row r="280" spans="1:25" ht="14">
      <c r="A280" s="1" t="str">
        <f t="shared" ref="A280:C280" si="132">A376</f>
        <v>Milner 1</v>
      </c>
      <c r="B280" s="1">
        <f t="shared" si="132"/>
        <v>144</v>
      </c>
      <c r="C280" s="1">
        <f t="shared" si="132"/>
        <v>1972</v>
      </c>
      <c r="D280" s="6">
        <f t="shared" ref="D280:D302" si="133">VLOOKUP($A280,$A$376:$K$398,9, FALSE)</f>
        <v>2015</v>
      </c>
      <c r="E280" s="5">
        <f t="shared" ref="E280:N289" si="134">IF(AND(E$279&lt;=$D280,E$279&gt;=$C280,$D280&lt;&gt;"N/A"),$B280*$B$277,"-")</f>
        <v>946.08</v>
      </c>
      <c r="F280" s="5" t="str">
        <f t="shared" si="134"/>
        <v>-</v>
      </c>
      <c r="G280" s="5" t="str">
        <f t="shared" si="134"/>
        <v>-</v>
      </c>
      <c r="H280" s="5" t="str">
        <f t="shared" si="134"/>
        <v>-</v>
      </c>
      <c r="I280" s="5" t="str">
        <f t="shared" si="134"/>
        <v>-</v>
      </c>
      <c r="J280" s="5" t="str">
        <f t="shared" si="134"/>
        <v>-</v>
      </c>
      <c r="K280" s="5" t="str">
        <f t="shared" si="134"/>
        <v>-</v>
      </c>
      <c r="L280" s="5" t="str">
        <f t="shared" si="134"/>
        <v>-</v>
      </c>
      <c r="M280" s="5" t="str">
        <f t="shared" si="134"/>
        <v>-</v>
      </c>
      <c r="N280" s="5" t="str">
        <f t="shared" si="134"/>
        <v>-</v>
      </c>
      <c r="O280" s="5" t="str">
        <f t="shared" ref="O280:Y289" si="135">IF(AND(O$279&lt;=$D280,O$279&gt;=$C280,$D280&lt;&gt;"N/A"),$B280*$B$277,"-")</f>
        <v>-</v>
      </c>
      <c r="P280" s="5" t="str">
        <f t="shared" si="135"/>
        <v>-</v>
      </c>
      <c r="Q280" s="5" t="str">
        <f t="shared" si="135"/>
        <v>-</v>
      </c>
      <c r="R280" s="5" t="str">
        <f t="shared" si="135"/>
        <v>-</v>
      </c>
      <c r="S280" s="5" t="str">
        <f t="shared" si="135"/>
        <v>-</v>
      </c>
      <c r="T280" s="5" t="str">
        <f t="shared" si="135"/>
        <v>-</v>
      </c>
      <c r="U280" s="5" t="str">
        <f t="shared" si="135"/>
        <v>-</v>
      </c>
      <c r="V280" s="5" t="str">
        <f t="shared" si="135"/>
        <v>-</v>
      </c>
      <c r="W280" s="5" t="str">
        <f t="shared" si="135"/>
        <v>-</v>
      </c>
      <c r="X280" s="5" t="str">
        <f t="shared" si="135"/>
        <v>-</v>
      </c>
      <c r="Y280" s="5" t="str">
        <f t="shared" si="135"/>
        <v>-</v>
      </c>
    </row>
    <row r="281" spans="1:25" ht="14">
      <c r="A281" s="1" t="str">
        <f t="shared" ref="A281:C281" si="136">A377</f>
        <v>Battle River 3</v>
      </c>
      <c r="B281" s="1">
        <f t="shared" si="136"/>
        <v>149</v>
      </c>
      <c r="C281" s="1">
        <f t="shared" si="136"/>
        <v>1969</v>
      </c>
      <c r="D281" s="6">
        <f t="shared" si="133"/>
        <v>2019</v>
      </c>
      <c r="E281" s="5">
        <f t="shared" si="134"/>
        <v>978.93000000000006</v>
      </c>
      <c r="F281" s="5">
        <f t="shared" si="134"/>
        <v>978.93000000000006</v>
      </c>
      <c r="G281" s="5">
        <f t="shared" si="134"/>
        <v>978.93000000000006</v>
      </c>
      <c r="H281" s="5">
        <f t="shared" si="134"/>
        <v>978.93000000000006</v>
      </c>
      <c r="I281" s="5">
        <f t="shared" si="134"/>
        <v>978.93000000000006</v>
      </c>
      <c r="J281" s="5" t="str">
        <f t="shared" si="134"/>
        <v>-</v>
      </c>
      <c r="K281" s="5" t="str">
        <f t="shared" si="134"/>
        <v>-</v>
      </c>
      <c r="L281" s="5" t="str">
        <f t="shared" si="134"/>
        <v>-</v>
      </c>
      <c r="M281" s="5" t="str">
        <f t="shared" si="134"/>
        <v>-</v>
      </c>
      <c r="N281" s="5" t="str">
        <f t="shared" si="134"/>
        <v>-</v>
      </c>
      <c r="O281" s="5" t="str">
        <f t="shared" si="135"/>
        <v>-</v>
      </c>
      <c r="P281" s="5" t="str">
        <f t="shared" si="135"/>
        <v>-</v>
      </c>
      <c r="Q281" s="5" t="str">
        <f t="shared" si="135"/>
        <v>-</v>
      </c>
      <c r="R281" s="5" t="str">
        <f t="shared" si="135"/>
        <v>-</v>
      </c>
      <c r="S281" s="5" t="str">
        <f t="shared" si="135"/>
        <v>-</v>
      </c>
      <c r="T281" s="5" t="str">
        <f t="shared" si="135"/>
        <v>-</v>
      </c>
      <c r="U281" s="5" t="str">
        <f t="shared" si="135"/>
        <v>-</v>
      </c>
      <c r="V281" s="5" t="str">
        <f t="shared" si="135"/>
        <v>-</v>
      </c>
      <c r="W281" s="5" t="str">
        <f t="shared" si="135"/>
        <v>-</v>
      </c>
      <c r="X281" s="5" t="str">
        <f t="shared" si="135"/>
        <v>-</v>
      </c>
      <c r="Y281" s="5" t="str">
        <f t="shared" si="135"/>
        <v>-</v>
      </c>
    </row>
    <row r="282" spans="1:25" ht="14">
      <c r="A282" s="1" t="str">
        <f t="shared" ref="A282:C282" si="137">A378</f>
        <v>Battle River 4</v>
      </c>
      <c r="B282" s="1">
        <f t="shared" si="137"/>
        <v>155</v>
      </c>
      <c r="C282" s="1">
        <f t="shared" si="137"/>
        <v>1975</v>
      </c>
      <c r="D282" s="6">
        <f t="shared" si="133"/>
        <v>2025</v>
      </c>
      <c r="E282" s="5">
        <f t="shared" si="134"/>
        <v>1018.35</v>
      </c>
      <c r="F282" s="5">
        <f t="shared" si="134"/>
        <v>1018.35</v>
      </c>
      <c r="G282" s="5">
        <f t="shared" si="134"/>
        <v>1018.35</v>
      </c>
      <c r="H282" s="5">
        <f t="shared" si="134"/>
        <v>1018.35</v>
      </c>
      <c r="I282" s="5">
        <f t="shared" si="134"/>
        <v>1018.35</v>
      </c>
      <c r="J282" s="5">
        <f t="shared" si="134"/>
        <v>1018.35</v>
      </c>
      <c r="K282" s="5">
        <f t="shared" si="134"/>
        <v>1018.35</v>
      </c>
      <c r="L282" s="5">
        <f t="shared" si="134"/>
        <v>1018.35</v>
      </c>
      <c r="M282" s="5">
        <f t="shared" si="134"/>
        <v>1018.35</v>
      </c>
      <c r="N282" s="5">
        <f t="shared" si="134"/>
        <v>1018.35</v>
      </c>
      <c r="O282" s="5">
        <f t="shared" si="135"/>
        <v>1018.35</v>
      </c>
      <c r="P282" s="5" t="str">
        <f t="shared" si="135"/>
        <v>-</v>
      </c>
      <c r="Q282" s="5" t="str">
        <f t="shared" si="135"/>
        <v>-</v>
      </c>
      <c r="R282" s="5" t="str">
        <f t="shared" si="135"/>
        <v>-</v>
      </c>
      <c r="S282" s="5" t="str">
        <f t="shared" si="135"/>
        <v>-</v>
      </c>
      <c r="T282" s="5" t="str">
        <f t="shared" si="135"/>
        <v>-</v>
      </c>
      <c r="U282" s="5" t="str">
        <f t="shared" si="135"/>
        <v>-</v>
      </c>
      <c r="V282" s="5" t="str">
        <f t="shared" si="135"/>
        <v>-</v>
      </c>
      <c r="W282" s="5" t="str">
        <f t="shared" si="135"/>
        <v>-</v>
      </c>
      <c r="X282" s="5" t="str">
        <f t="shared" si="135"/>
        <v>-</v>
      </c>
      <c r="Y282" s="5" t="str">
        <f t="shared" si="135"/>
        <v>-</v>
      </c>
    </row>
    <row r="283" spans="1:25" ht="14">
      <c r="A283" s="1" t="str">
        <f t="shared" ref="A283:C283" si="138">A379</f>
        <v>Sundance 1</v>
      </c>
      <c r="B283" s="1">
        <f t="shared" si="138"/>
        <v>288</v>
      </c>
      <c r="C283" s="1">
        <f t="shared" si="138"/>
        <v>1970</v>
      </c>
      <c r="D283" s="6">
        <f t="shared" si="133"/>
        <v>2019</v>
      </c>
      <c r="E283" s="5">
        <f t="shared" si="134"/>
        <v>1892.16</v>
      </c>
      <c r="F283" s="5">
        <f t="shared" si="134"/>
        <v>1892.16</v>
      </c>
      <c r="G283" s="5">
        <f t="shared" si="134"/>
        <v>1892.16</v>
      </c>
      <c r="H283" s="5">
        <f t="shared" si="134"/>
        <v>1892.16</v>
      </c>
      <c r="I283" s="5">
        <f t="shared" si="134"/>
        <v>1892.16</v>
      </c>
      <c r="J283" s="5" t="str">
        <f t="shared" si="134"/>
        <v>-</v>
      </c>
      <c r="K283" s="5" t="str">
        <f t="shared" si="134"/>
        <v>-</v>
      </c>
      <c r="L283" s="5" t="str">
        <f t="shared" si="134"/>
        <v>-</v>
      </c>
      <c r="M283" s="5" t="str">
        <f t="shared" si="134"/>
        <v>-</v>
      </c>
      <c r="N283" s="5" t="str">
        <f t="shared" si="134"/>
        <v>-</v>
      </c>
      <c r="O283" s="5" t="str">
        <f t="shared" si="135"/>
        <v>-</v>
      </c>
      <c r="P283" s="5" t="str">
        <f t="shared" si="135"/>
        <v>-</v>
      </c>
      <c r="Q283" s="5" t="str">
        <f t="shared" si="135"/>
        <v>-</v>
      </c>
      <c r="R283" s="5" t="str">
        <f t="shared" si="135"/>
        <v>-</v>
      </c>
      <c r="S283" s="5" t="str">
        <f t="shared" si="135"/>
        <v>-</v>
      </c>
      <c r="T283" s="5" t="str">
        <f t="shared" si="135"/>
        <v>-</v>
      </c>
      <c r="U283" s="5" t="str">
        <f t="shared" si="135"/>
        <v>-</v>
      </c>
      <c r="V283" s="5" t="str">
        <f t="shared" si="135"/>
        <v>-</v>
      </c>
      <c r="W283" s="5" t="str">
        <f t="shared" si="135"/>
        <v>-</v>
      </c>
      <c r="X283" s="5" t="str">
        <f t="shared" si="135"/>
        <v>-</v>
      </c>
      <c r="Y283" s="5" t="str">
        <f t="shared" si="135"/>
        <v>-</v>
      </c>
    </row>
    <row r="284" spans="1:25" ht="14">
      <c r="A284" s="1" t="str">
        <f t="shared" ref="A284:C284" si="139">A380</f>
        <v>Sundance 2</v>
      </c>
      <c r="B284" s="1">
        <f t="shared" si="139"/>
        <v>288</v>
      </c>
      <c r="C284" s="1">
        <f t="shared" si="139"/>
        <v>1973</v>
      </c>
      <c r="D284" s="6">
        <f t="shared" si="133"/>
        <v>2019</v>
      </c>
      <c r="E284" s="5">
        <f t="shared" si="134"/>
        <v>1892.16</v>
      </c>
      <c r="F284" s="5">
        <f t="shared" si="134"/>
        <v>1892.16</v>
      </c>
      <c r="G284" s="5">
        <f t="shared" si="134"/>
        <v>1892.16</v>
      </c>
      <c r="H284" s="5">
        <f t="shared" si="134"/>
        <v>1892.16</v>
      </c>
      <c r="I284" s="5">
        <f t="shared" si="134"/>
        <v>1892.16</v>
      </c>
      <c r="J284" s="5" t="str">
        <f t="shared" si="134"/>
        <v>-</v>
      </c>
      <c r="K284" s="5" t="str">
        <f t="shared" si="134"/>
        <v>-</v>
      </c>
      <c r="L284" s="5" t="str">
        <f t="shared" si="134"/>
        <v>-</v>
      </c>
      <c r="M284" s="5" t="str">
        <f t="shared" si="134"/>
        <v>-</v>
      </c>
      <c r="N284" s="5" t="str">
        <f t="shared" si="134"/>
        <v>-</v>
      </c>
      <c r="O284" s="5" t="str">
        <f t="shared" si="135"/>
        <v>-</v>
      </c>
      <c r="P284" s="5" t="str">
        <f t="shared" si="135"/>
        <v>-</v>
      </c>
      <c r="Q284" s="5" t="str">
        <f t="shared" si="135"/>
        <v>-</v>
      </c>
      <c r="R284" s="5" t="str">
        <f t="shared" si="135"/>
        <v>-</v>
      </c>
      <c r="S284" s="5" t="str">
        <f t="shared" si="135"/>
        <v>-</v>
      </c>
      <c r="T284" s="5" t="str">
        <f t="shared" si="135"/>
        <v>-</v>
      </c>
      <c r="U284" s="5" t="str">
        <f t="shared" si="135"/>
        <v>-</v>
      </c>
      <c r="V284" s="5" t="str">
        <f t="shared" si="135"/>
        <v>-</v>
      </c>
      <c r="W284" s="5" t="str">
        <f t="shared" si="135"/>
        <v>-</v>
      </c>
      <c r="X284" s="5" t="str">
        <f t="shared" si="135"/>
        <v>-</v>
      </c>
      <c r="Y284" s="5" t="str">
        <f t="shared" si="135"/>
        <v>-</v>
      </c>
    </row>
    <row r="285" spans="1:25" ht="14">
      <c r="A285" s="1" t="str">
        <f t="shared" ref="A285:C285" si="140">A381</f>
        <v>Sundance 3</v>
      </c>
      <c r="B285" s="1">
        <f t="shared" si="140"/>
        <v>368</v>
      </c>
      <c r="C285" s="1">
        <f t="shared" si="140"/>
        <v>1976</v>
      </c>
      <c r="D285" s="6">
        <f t="shared" si="133"/>
        <v>2026</v>
      </c>
      <c r="E285" s="5">
        <f t="shared" si="134"/>
        <v>2417.7600000000002</v>
      </c>
      <c r="F285" s="5">
        <f t="shared" si="134"/>
        <v>2417.7600000000002</v>
      </c>
      <c r="G285" s="5">
        <f t="shared" si="134"/>
        <v>2417.7600000000002</v>
      </c>
      <c r="H285" s="5">
        <f t="shared" si="134"/>
        <v>2417.7600000000002</v>
      </c>
      <c r="I285" s="5">
        <f t="shared" si="134"/>
        <v>2417.7600000000002</v>
      </c>
      <c r="J285" s="5">
        <f t="shared" si="134"/>
        <v>2417.7600000000002</v>
      </c>
      <c r="K285" s="5">
        <f t="shared" si="134"/>
        <v>2417.7600000000002</v>
      </c>
      <c r="L285" s="5">
        <f t="shared" si="134"/>
        <v>2417.7600000000002</v>
      </c>
      <c r="M285" s="5">
        <f t="shared" si="134"/>
        <v>2417.7600000000002</v>
      </c>
      <c r="N285" s="5">
        <f t="shared" si="134"/>
        <v>2417.7600000000002</v>
      </c>
      <c r="O285" s="5">
        <f t="shared" si="135"/>
        <v>2417.7600000000002</v>
      </c>
      <c r="P285" s="5">
        <f t="shared" si="135"/>
        <v>2417.7600000000002</v>
      </c>
      <c r="Q285" s="5" t="str">
        <f t="shared" si="135"/>
        <v>-</v>
      </c>
      <c r="R285" s="5" t="str">
        <f t="shared" si="135"/>
        <v>-</v>
      </c>
      <c r="S285" s="5" t="str">
        <f t="shared" si="135"/>
        <v>-</v>
      </c>
      <c r="T285" s="5" t="str">
        <f t="shared" si="135"/>
        <v>-</v>
      </c>
      <c r="U285" s="5" t="str">
        <f t="shared" si="135"/>
        <v>-</v>
      </c>
      <c r="V285" s="5" t="str">
        <f t="shared" si="135"/>
        <v>-</v>
      </c>
      <c r="W285" s="5" t="str">
        <f t="shared" si="135"/>
        <v>-</v>
      </c>
      <c r="X285" s="5" t="str">
        <f t="shared" si="135"/>
        <v>-</v>
      </c>
      <c r="Y285" s="5" t="str">
        <f t="shared" si="135"/>
        <v>-</v>
      </c>
    </row>
    <row r="286" spans="1:25" ht="14">
      <c r="A286" s="1" t="str">
        <f t="shared" ref="A286:C286" si="141">A382</f>
        <v>Sundance 4</v>
      </c>
      <c r="B286" s="1">
        <f t="shared" si="141"/>
        <v>406</v>
      </c>
      <c r="C286" s="1">
        <f t="shared" si="141"/>
        <v>1977</v>
      </c>
      <c r="D286" s="6">
        <f t="shared" si="133"/>
        <v>2026</v>
      </c>
      <c r="E286" s="5">
        <f t="shared" si="134"/>
        <v>2667.42</v>
      </c>
      <c r="F286" s="5">
        <f t="shared" si="134"/>
        <v>2667.42</v>
      </c>
      <c r="G286" s="5">
        <f t="shared" si="134"/>
        <v>2667.42</v>
      </c>
      <c r="H286" s="5">
        <f t="shared" si="134"/>
        <v>2667.42</v>
      </c>
      <c r="I286" s="5">
        <f t="shared" si="134"/>
        <v>2667.42</v>
      </c>
      <c r="J286" s="5">
        <f t="shared" si="134"/>
        <v>2667.42</v>
      </c>
      <c r="K286" s="5">
        <f t="shared" si="134"/>
        <v>2667.42</v>
      </c>
      <c r="L286" s="5">
        <f t="shared" si="134"/>
        <v>2667.42</v>
      </c>
      <c r="M286" s="5">
        <f t="shared" si="134"/>
        <v>2667.42</v>
      </c>
      <c r="N286" s="5">
        <f t="shared" si="134"/>
        <v>2667.42</v>
      </c>
      <c r="O286" s="5">
        <f t="shared" si="135"/>
        <v>2667.42</v>
      </c>
      <c r="P286" s="5">
        <f t="shared" si="135"/>
        <v>2667.42</v>
      </c>
      <c r="Q286" s="5" t="str">
        <f t="shared" si="135"/>
        <v>-</v>
      </c>
      <c r="R286" s="5" t="str">
        <f t="shared" si="135"/>
        <v>-</v>
      </c>
      <c r="S286" s="5" t="str">
        <f t="shared" si="135"/>
        <v>-</v>
      </c>
      <c r="T286" s="5" t="str">
        <f t="shared" si="135"/>
        <v>-</v>
      </c>
      <c r="U286" s="5" t="str">
        <f t="shared" si="135"/>
        <v>-</v>
      </c>
      <c r="V286" s="5" t="str">
        <f t="shared" si="135"/>
        <v>-</v>
      </c>
      <c r="W286" s="5" t="str">
        <f t="shared" si="135"/>
        <v>-</v>
      </c>
      <c r="X286" s="5" t="str">
        <f t="shared" si="135"/>
        <v>-</v>
      </c>
      <c r="Y286" s="5" t="str">
        <f t="shared" si="135"/>
        <v>-</v>
      </c>
    </row>
    <row r="287" spans="1:25" ht="14">
      <c r="A287" s="1" t="str">
        <f t="shared" ref="A287:C287" si="142">A383</f>
        <v>Sundance 5</v>
      </c>
      <c r="B287" s="1">
        <f t="shared" si="142"/>
        <v>406</v>
      </c>
      <c r="C287" s="1">
        <f t="shared" si="142"/>
        <v>1978</v>
      </c>
      <c r="D287" s="6">
        <f t="shared" si="133"/>
        <v>2027</v>
      </c>
      <c r="E287" s="5">
        <f t="shared" si="134"/>
        <v>2667.42</v>
      </c>
      <c r="F287" s="5">
        <f t="shared" si="134"/>
        <v>2667.42</v>
      </c>
      <c r="G287" s="5">
        <f t="shared" si="134"/>
        <v>2667.42</v>
      </c>
      <c r="H287" s="5">
        <f t="shared" si="134"/>
        <v>2667.42</v>
      </c>
      <c r="I287" s="5">
        <f t="shared" si="134"/>
        <v>2667.42</v>
      </c>
      <c r="J287" s="5">
        <f t="shared" si="134"/>
        <v>2667.42</v>
      </c>
      <c r="K287" s="5">
        <f t="shared" si="134"/>
        <v>2667.42</v>
      </c>
      <c r="L287" s="5">
        <f t="shared" si="134"/>
        <v>2667.42</v>
      </c>
      <c r="M287" s="5">
        <f t="shared" si="134"/>
        <v>2667.42</v>
      </c>
      <c r="N287" s="5">
        <f t="shared" si="134"/>
        <v>2667.42</v>
      </c>
      <c r="O287" s="5">
        <f t="shared" si="135"/>
        <v>2667.42</v>
      </c>
      <c r="P287" s="5">
        <f t="shared" si="135"/>
        <v>2667.42</v>
      </c>
      <c r="Q287" s="5">
        <f t="shared" si="135"/>
        <v>2667.42</v>
      </c>
      <c r="R287" s="5" t="str">
        <f t="shared" si="135"/>
        <v>-</v>
      </c>
      <c r="S287" s="5" t="str">
        <f t="shared" si="135"/>
        <v>-</v>
      </c>
      <c r="T287" s="5" t="str">
        <f t="shared" si="135"/>
        <v>-</v>
      </c>
      <c r="U287" s="5" t="str">
        <f t="shared" si="135"/>
        <v>-</v>
      </c>
      <c r="V287" s="5" t="str">
        <f t="shared" si="135"/>
        <v>-</v>
      </c>
      <c r="W287" s="5" t="str">
        <f t="shared" si="135"/>
        <v>-</v>
      </c>
      <c r="X287" s="5" t="str">
        <f t="shared" si="135"/>
        <v>-</v>
      </c>
      <c r="Y287" s="5" t="str">
        <f t="shared" si="135"/>
        <v>-</v>
      </c>
    </row>
    <row r="288" spans="1:25" ht="14">
      <c r="A288" s="1" t="str">
        <f t="shared" ref="A288:C288" si="143">A384</f>
        <v>Sundance 6</v>
      </c>
      <c r="B288" s="1">
        <f t="shared" si="143"/>
        <v>401</v>
      </c>
      <c r="C288" s="1">
        <f t="shared" si="143"/>
        <v>1980</v>
      </c>
      <c r="D288" s="6">
        <f t="shared" si="133"/>
        <v>2028</v>
      </c>
      <c r="E288" s="5">
        <f t="shared" si="134"/>
        <v>2634.57</v>
      </c>
      <c r="F288" s="5">
        <f t="shared" si="134"/>
        <v>2634.57</v>
      </c>
      <c r="G288" s="5">
        <f t="shared" si="134"/>
        <v>2634.57</v>
      </c>
      <c r="H288" s="5">
        <f t="shared" si="134"/>
        <v>2634.57</v>
      </c>
      <c r="I288" s="5">
        <f t="shared" si="134"/>
        <v>2634.57</v>
      </c>
      <c r="J288" s="5">
        <f t="shared" si="134"/>
        <v>2634.57</v>
      </c>
      <c r="K288" s="5">
        <f t="shared" si="134"/>
        <v>2634.57</v>
      </c>
      <c r="L288" s="5">
        <f t="shared" si="134"/>
        <v>2634.57</v>
      </c>
      <c r="M288" s="5">
        <f t="shared" si="134"/>
        <v>2634.57</v>
      </c>
      <c r="N288" s="5">
        <f t="shared" si="134"/>
        <v>2634.57</v>
      </c>
      <c r="O288" s="5">
        <f t="shared" si="135"/>
        <v>2634.57</v>
      </c>
      <c r="P288" s="5">
        <f t="shared" si="135"/>
        <v>2634.57</v>
      </c>
      <c r="Q288" s="5">
        <f t="shared" si="135"/>
        <v>2634.57</v>
      </c>
      <c r="R288" s="5">
        <f t="shared" si="135"/>
        <v>2634.57</v>
      </c>
      <c r="S288" s="5" t="str">
        <f t="shared" si="135"/>
        <v>-</v>
      </c>
      <c r="T288" s="5" t="str">
        <f t="shared" si="135"/>
        <v>-</v>
      </c>
      <c r="U288" s="5" t="str">
        <f t="shared" si="135"/>
        <v>-</v>
      </c>
      <c r="V288" s="5" t="str">
        <f t="shared" si="135"/>
        <v>-</v>
      </c>
      <c r="W288" s="5" t="str">
        <f t="shared" si="135"/>
        <v>-</v>
      </c>
      <c r="X288" s="5" t="str">
        <f t="shared" si="135"/>
        <v>-</v>
      </c>
      <c r="Y288" s="5" t="str">
        <f t="shared" si="135"/>
        <v>-</v>
      </c>
    </row>
    <row r="289" spans="1:25" ht="14">
      <c r="A289" s="1" t="str">
        <f t="shared" ref="A289:C289" si="144">A385</f>
        <v>Battle River 5</v>
      </c>
      <c r="B289" s="1">
        <f t="shared" si="144"/>
        <v>385</v>
      </c>
      <c r="C289" s="1">
        <f t="shared" si="144"/>
        <v>1981</v>
      </c>
      <c r="D289" s="6">
        <f t="shared" si="133"/>
        <v>2028</v>
      </c>
      <c r="E289" s="5">
        <f t="shared" si="134"/>
        <v>2529.4500000000003</v>
      </c>
      <c r="F289" s="5">
        <f t="shared" si="134"/>
        <v>2529.4500000000003</v>
      </c>
      <c r="G289" s="5">
        <f t="shared" si="134"/>
        <v>2529.4500000000003</v>
      </c>
      <c r="H289" s="5">
        <f t="shared" si="134"/>
        <v>2529.4500000000003</v>
      </c>
      <c r="I289" s="5">
        <f t="shared" si="134"/>
        <v>2529.4500000000003</v>
      </c>
      <c r="J289" s="5">
        <f t="shared" si="134"/>
        <v>2529.4500000000003</v>
      </c>
      <c r="K289" s="5">
        <f t="shared" si="134"/>
        <v>2529.4500000000003</v>
      </c>
      <c r="L289" s="5">
        <f t="shared" si="134"/>
        <v>2529.4500000000003</v>
      </c>
      <c r="M289" s="5">
        <f t="shared" si="134"/>
        <v>2529.4500000000003</v>
      </c>
      <c r="N289" s="5">
        <f t="shared" si="134"/>
        <v>2529.4500000000003</v>
      </c>
      <c r="O289" s="5">
        <f t="shared" si="135"/>
        <v>2529.4500000000003</v>
      </c>
      <c r="P289" s="5">
        <f t="shared" si="135"/>
        <v>2529.4500000000003</v>
      </c>
      <c r="Q289" s="5">
        <f t="shared" si="135"/>
        <v>2529.4500000000003</v>
      </c>
      <c r="R289" s="5">
        <f t="shared" si="135"/>
        <v>2529.4500000000003</v>
      </c>
      <c r="S289" s="5" t="str">
        <f t="shared" si="135"/>
        <v>-</v>
      </c>
      <c r="T289" s="5" t="str">
        <f t="shared" si="135"/>
        <v>-</v>
      </c>
      <c r="U289" s="5" t="str">
        <f t="shared" si="135"/>
        <v>-</v>
      </c>
      <c r="V289" s="5" t="str">
        <f t="shared" si="135"/>
        <v>-</v>
      </c>
      <c r="W289" s="5" t="str">
        <f t="shared" si="135"/>
        <v>-</v>
      </c>
      <c r="X289" s="5" t="str">
        <f t="shared" si="135"/>
        <v>-</v>
      </c>
      <c r="Y289" s="5" t="str">
        <f t="shared" si="135"/>
        <v>-</v>
      </c>
    </row>
    <row r="290" spans="1:25" ht="14">
      <c r="A290" s="1" t="str">
        <f t="shared" ref="A290:C290" si="145">A386</f>
        <v>Keephills 1</v>
      </c>
      <c r="B290" s="1">
        <f t="shared" si="145"/>
        <v>395</v>
      </c>
      <c r="C290" s="1">
        <f t="shared" si="145"/>
        <v>1983</v>
      </c>
      <c r="D290" s="6">
        <f t="shared" si="133"/>
        <v>2028</v>
      </c>
      <c r="E290" s="5">
        <f t="shared" ref="E290:N302" si="146">IF(AND(E$279&lt;=$D290,E$279&gt;=$C290,$D290&lt;&gt;"N/A"),$B290*$B$277,"-")</f>
        <v>2595.15</v>
      </c>
      <c r="F290" s="5">
        <f t="shared" si="146"/>
        <v>2595.15</v>
      </c>
      <c r="G290" s="5">
        <f t="shared" si="146"/>
        <v>2595.15</v>
      </c>
      <c r="H290" s="5">
        <f t="shared" si="146"/>
        <v>2595.15</v>
      </c>
      <c r="I290" s="5">
        <f t="shared" si="146"/>
        <v>2595.15</v>
      </c>
      <c r="J290" s="5">
        <f t="shared" si="146"/>
        <v>2595.15</v>
      </c>
      <c r="K290" s="5">
        <f t="shared" si="146"/>
        <v>2595.15</v>
      </c>
      <c r="L290" s="5">
        <f t="shared" si="146"/>
        <v>2595.15</v>
      </c>
      <c r="M290" s="5">
        <f t="shared" si="146"/>
        <v>2595.15</v>
      </c>
      <c r="N290" s="5">
        <f t="shared" si="146"/>
        <v>2595.15</v>
      </c>
      <c r="O290" s="5">
        <f t="shared" ref="O290:Y302" si="147">IF(AND(O$279&lt;=$D290,O$279&gt;=$C290,$D290&lt;&gt;"N/A"),$B290*$B$277,"-")</f>
        <v>2595.15</v>
      </c>
      <c r="P290" s="5">
        <f t="shared" si="147"/>
        <v>2595.15</v>
      </c>
      <c r="Q290" s="5">
        <f t="shared" si="147"/>
        <v>2595.15</v>
      </c>
      <c r="R290" s="5">
        <f t="shared" si="147"/>
        <v>2595.15</v>
      </c>
      <c r="S290" s="5" t="str">
        <f t="shared" si="147"/>
        <v>-</v>
      </c>
      <c r="T290" s="5" t="str">
        <f t="shared" si="147"/>
        <v>-</v>
      </c>
      <c r="U290" s="5" t="str">
        <f t="shared" si="147"/>
        <v>-</v>
      </c>
      <c r="V290" s="5" t="str">
        <f t="shared" si="147"/>
        <v>-</v>
      </c>
      <c r="W290" s="5" t="str">
        <f t="shared" si="147"/>
        <v>-</v>
      </c>
      <c r="X290" s="5" t="str">
        <f t="shared" si="147"/>
        <v>-</v>
      </c>
      <c r="Y290" s="5" t="str">
        <f t="shared" si="147"/>
        <v>-</v>
      </c>
    </row>
    <row r="291" spans="1:25" ht="14">
      <c r="A291" s="1" t="str">
        <f t="shared" ref="A291:C291" si="148">A387</f>
        <v>Keephills 2</v>
      </c>
      <c r="B291" s="1">
        <f t="shared" si="148"/>
        <v>395</v>
      </c>
      <c r="C291" s="1">
        <f t="shared" si="148"/>
        <v>1983</v>
      </c>
      <c r="D291" s="6">
        <f t="shared" si="133"/>
        <v>2028</v>
      </c>
      <c r="E291" s="5">
        <f t="shared" si="146"/>
        <v>2595.15</v>
      </c>
      <c r="F291" s="5">
        <f t="shared" si="146"/>
        <v>2595.15</v>
      </c>
      <c r="G291" s="5">
        <f t="shared" si="146"/>
        <v>2595.15</v>
      </c>
      <c r="H291" s="5">
        <f t="shared" si="146"/>
        <v>2595.15</v>
      </c>
      <c r="I291" s="5">
        <f t="shared" si="146"/>
        <v>2595.15</v>
      </c>
      <c r="J291" s="5">
        <f t="shared" si="146"/>
        <v>2595.15</v>
      </c>
      <c r="K291" s="5">
        <f t="shared" si="146"/>
        <v>2595.15</v>
      </c>
      <c r="L291" s="5">
        <f t="shared" si="146"/>
        <v>2595.15</v>
      </c>
      <c r="M291" s="5">
        <f t="shared" si="146"/>
        <v>2595.15</v>
      </c>
      <c r="N291" s="5">
        <f t="shared" si="146"/>
        <v>2595.15</v>
      </c>
      <c r="O291" s="5">
        <f t="shared" si="147"/>
        <v>2595.15</v>
      </c>
      <c r="P291" s="5">
        <f t="shared" si="147"/>
        <v>2595.15</v>
      </c>
      <c r="Q291" s="5">
        <f t="shared" si="147"/>
        <v>2595.15</v>
      </c>
      <c r="R291" s="5">
        <f t="shared" si="147"/>
        <v>2595.15</v>
      </c>
      <c r="S291" s="5" t="str">
        <f t="shared" si="147"/>
        <v>-</v>
      </c>
      <c r="T291" s="5" t="str">
        <f t="shared" si="147"/>
        <v>-</v>
      </c>
      <c r="U291" s="5" t="str">
        <f t="shared" si="147"/>
        <v>-</v>
      </c>
      <c r="V291" s="5" t="str">
        <f t="shared" si="147"/>
        <v>-</v>
      </c>
      <c r="W291" s="5" t="str">
        <f t="shared" si="147"/>
        <v>-</v>
      </c>
      <c r="X291" s="5" t="str">
        <f t="shared" si="147"/>
        <v>-</v>
      </c>
      <c r="Y291" s="5" t="str">
        <f t="shared" si="147"/>
        <v>-</v>
      </c>
    </row>
    <row r="292" spans="1:25" ht="14">
      <c r="A292" s="1" t="str">
        <f t="shared" ref="A292:C292" si="149">A388</f>
        <v>Sheerness 1</v>
      </c>
      <c r="B292" s="1">
        <f t="shared" si="149"/>
        <v>400</v>
      </c>
      <c r="C292" s="1">
        <f t="shared" si="149"/>
        <v>1986</v>
      </c>
      <c r="D292" s="6">
        <f t="shared" si="133"/>
        <v>2027</v>
      </c>
      <c r="E292" s="5">
        <f t="shared" si="146"/>
        <v>2628</v>
      </c>
      <c r="F292" s="5">
        <f t="shared" si="146"/>
        <v>2628</v>
      </c>
      <c r="G292" s="5">
        <f t="shared" si="146"/>
        <v>2628</v>
      </c>
      <c r="H292" s="5">
        <f t="shared" si="146"/>
        <v>2628</v>
      </c>
      <c r="I292" s="5">
        <f t="shared" si="146"/>
        <v>2628</v>
      </c>
      <c r="J292" s="5">
        <f t="shared" si="146"/>
        <v>2628</v>
      </c>
      <c r="K292" s="5">
        <f t="shared" si="146"/>
        <v>2628</v>
      </c>
      <c r="L292" s="5">
        <f t="shared" si="146"/>
        <v>2628</v>
      </c>
      <c r="M292" s="5">
        <f t="shared" si="146"/>
        <v>2628</v>
      </c>
      <c r="N292" s="5">
        <f t="shared" si="146"/>
        <v>2628</v>
      </c>
      <c r="O292" s="5">
        <f t="shared" si="147"/>
        <v>2628</v>
      </c>
      <c r="P292" s="5">
        <f t="shared" si="147"/>
        <v>2628</v>
      </c>
      <c r="Q292" s="5">
        <f t="shared" si="147"/>
        <v>2628</v>
      </c>
      <c r="R292" s="5" t="str">
        <f t="shared" si="147"/>
        <v>-</v>
      </c>
      <c r="S292" s="5" t="str">
        <f t="shared" si="147"/>
        <v>-</v>
      </c>
      <c r="T292" s="5" t="str">
        <f t="shared" si="147"/>
        <v>-</v>
      </c>
      <c r="U292" s="5" t="str">
        <f t="shared" si="147"/>
        <v>-</v>
      </c>
      <c r="V292" s="5" t="str">
        <f t="shared" si="147"/>
        <v>-</v>
      </c>
      <c r="W292" s="5" t="str">
        <f t="shared" si="147"/>
        <v>-</v>
      </c>
      <c r="X292" s="5" t="str">
        <f t="shared" si="147"/>
        <v>-</v>
      </c>
      <c r="Y292" s="5" t="str">
        <f t="shared" si="147"/>
        <v>-</v>
      </c>
    </row>
    <row r="293" spans="1:25" ht="14">
      <c r="A293" s="1" t="str">
        <f t="shared" ref="A293:C293" si="150">A389</f>
        <v>Sheerness 2</v>
      </c>
      <c r="B293" s="1">
        <f t="shared" si="150"/>
        <v>390</v>
      </c>
      <c r="C293" s="1">
        <f t="shared" si="150"/>
        <v>1990</v>
      </c>
      <c r="D293" s="6">
        <f t="shared" si="133"/>
        <v>2027</v>
      </c>
      <c r="E293" s="5">
        <f t="shared" si="146"/>
        <v>2562.3000000000002</v>
      </c>
      <c r="F293" s="5">
        <f t="shared" si="146"/>
        <v>2562.3000000000002</v>
      </c>
      <c r="G293" s="5">
        <f t="shared" si="146"/>
        <v>2562.3000000000002</v>
      </c>
      <c r="H293" s="5">
        <f t="shared" si="146"/>
        <v>2562.3000000000002</v>
      </c>
      <c r="I293" s="5">
        <f t="shared" si="146"/>
        <v>2562.3000000000002</v>
      </c>
      <c r="J293" s="5">
        <f t="shared" si="146"/>
        <v>2562.3000000000002</v>
      </c>
      <c r="K293" s="5">
        <f t="shared" si="146"/>
        <v>2562.3000000000002</v>
      </c>
      <c r="L293" s="5">
        <f t="shared" si="146"/>
        <v>2562.3000000000002</v>
      </c>
      <c r="M293" s="5">
        <f t="shared" si="146"/>
        <v>2562.3000000000002</v>
      </c>
      <c r="N293" s="5">
        <f t="shared" si="146"/>
        <v>2562.3000000000002</v>
      </c>
      <c r="O293" s="5">
        <f t="shared" si="147"/>
        <v>2562.3000000000002</v>
      </c>
      <c r="P293" s="5">
        <f t="shared" si="147"/>
        <v>2562.3000000000002</v>
      </c>
      <c r="Q293" s="5">
        <f t="shared" si="147"/>
        <v>2562.3000000000002</v>
      </c>
      <c r="R293" s="5" t="str">
        <f t="shared" si="147"/>
        <v>-</v>
      </c>
      <c r="S293" s="5" t="str">
        <f t="shared" si="147"/>
        <v>-</v>
      </c>
      <c r="T293" s="5" t="str">
        <f t="shared" si="147"/>
        <v>-</v>
      </c>
      <c r="U293" s="5" t="str">
        <f t="shared" si="147"/>
        <v>-</v>
      </c>
      <c r="V293" s="5" t="str">
        <f t="shared" si="147"/>
        <v>-</v>
      </c>
      <c r="W293" s="5" t="str">
        <f t="shared" si="147"/>
        <v>-</v>
      </c>
      <c r="X293" s="5" t="str">
        <f t="shared" si="147"/>
        <v>-</v>
      </c>
      <c r="Y293" s="5" t="str">
        <f t="shared" si="147"/>
        <v>-</v>
      </c>
    </row>
    <row r="294" spans="1:25" ht="14">
      <c r="A294" s="1" t="str">
        <f t="shared" ref="A294:C294" si="151">A390</f>
        <v>Genesee 1</v>
      </c>
      <c r="B294" s="1">
        <f t="shared" si="151"/>
        <v>400</v>
      </c>
      <c r="C294" s="1">
        <f t="shared" si="151"/>
        <v>1989</v>
      </c>
      <c r="D294" s="6">
        <f t="shared" si="133"/>
        <v>2029</v>
      </c>
      <c r="E294" s="5">
        <f t="shared" si="146"/>
        <v>2628</v>
      </c>
      <c r="F294" s="5">
        <f t="shared" si="146"/>
        <v>2628</v>
      </c>
      <c r="G294" s="5">
        <f t="shared" si="146"/>
        <v>2628</v>
      </c>
      <c r="H294" s="5">
        <f t="shared" si="146"/>
        <v>2628</v>
      </c>
      <c r="I294" s="5">
        <f t="shared" si="146"/>
        <v>2628</v>
      </c>
      <c r="J294" s="5">
        <f t="shared" si="146"/>
        <v>2628</v>
      </c>
      <c r="K294" s="5">
        <f t="shared" si="146"/>
        <v>2628</v>
      </c>
      <c r="L294" s="5">
        <f t="shared" si="146"/>
        <v>2628</v>
      </c>
      <c r="M294" s="5">
        <f t="shared" si="146"/>
        <v>2628</v>
      </c>
      <c r="N294" s="5">
        <f t="shared" si="146"/>
        <v>2628</v>
      </c>
      <c r="O294" s="5">
        <f t="shared" si="147"/>
        <v>2628</v>
      </c>
      <c r="P294" s="5">
        <f t="shared" si="147"/>
        <v>2628</v>
      </c>
      <c r="Q294" s="5">
        <f t="shared" si="147"/>
        <v>2628</v>
      </c>
      <c r="R294" s="5">
        <f t="shared" si="147"/>
        <v>2628</v>
      </c>
      <c r="S294" s="5">
        <f t="shared" si="147"/>
        <v>2628</v>
      </c>
      <c r="T294" s="5" t="str">
        <f t="shared" si="147"/>
        <v>-</v>
      </c>
      <c r="U294" s="5" t="str">
        <f t="shared" si="147"/>
        <v>-</v>
      </c>
      <c r="V294" s="5" t="str">
        <f t="shared" si="147"/>
        <v>-</v>
      </c>
      <c r="W294" s="5" t="str">
        <f t="shared" si="147"/>
        <v>-</v>
      </c>
      <c r="X294" s="5" t="str">
        <f t="shared" si="147"/>
        <v>-</v>
      </c>
      <c r="Y294" s="5" t="str">
        <f t="shared" si="147"/>
        <v>-</v>
      </c>
    </row>
    <row r="295" spans="1:25" ht="14">
      <c r="A295" s="1" t="str">
        <f t="shared" ref="A295:C295" si="152">A391</f>
        <v>Genesee 2</v>
      </c>
      <c r="B295" s="1">
        <f t="shared" si="152"/>
        <v>400</v>
      </c>
      <c r="C295" s="1">
        <f t="shared" si="152"/>
        <v>1994</v>
      </c>
      <c r="D295" s="6">
        <f t="shared" si="133"/>
        <v>2027</v>
      </c>
      <c r="E295" s="5">
        <f t="shared" si="146"/>
        <v>2628</v>
      </c>
      <c r="F295" s="5">
        <f t="shared" si="146"/>
        <v>2628</v>
      </c>
      <c r="G295" s="5">
        <f t="shared" si="146"/>
        <v>2628</v>
      </c>
      <c r="H295" s="5">
        <f t="shared" si="146"/>
        <v>2628</v>
      </c>
      <c r="I295" s="5">
        <f t="shared" si="146"/>
        <v>2628</v>
      </c>
      <c r="J295" s="5">
        <f t="shared" si="146"/>
        <v>2628</v>
      </c>
      <c r="K295" s="5">
        <f t="shared" si="146"/>
        <v>2628</v>
      </c>
      <c r="L295" s="5">
        <f t="shared" si="146"/>
        <v>2628</v>
      </c>
      <c r="M295" s="5">
        <f t="shared" si="146"/>
        <v>2628</v>
      </c>
      <c r="N295" s="5">
        <f t="shared" si="146"/>
        <v>2628</v>
      </c>
      <c r="O295" s="5">
        <f t="shared" si="147"/>
        <v>2628</v>
      </c>
      <c r="P295" s="5">
        <f t="shared" si="147"/>
        <v>2628</v>
      </c>
      <c r="Q295" s="5">
        <f t="shared" si="147"/>
        <v>2628</v>
      </c>
      <c r="R295" s="5" t="str">
        <f t="shared" si="147"/>
        <v>-</v>
      </c>
      <c r="S295" s="5" t="str">
        <f t="shared" si="147"/>
        <v>-</v>
      </c>
      <c r="T295" s="5" t="str">
        <f t="shared" si="147"/>
        <v>-</v>
      </c>
      <c r="U295" s="5" t="str">
        <f t="shared" si="147"/>
        <v>-</v>
      </c>
      <c r="V295" s="5" t="str">
        <f t="shared" si="147"/>
        <v>-</v>
      </c>
      <c r="W295" s="5" t="str">
        <f t="shared" si="147"/>
        <v>-</v>
      </c>
      <c r="X295" s="5" t="str">
        <f t="shared" si="147"/>
        <v>-</v>
      </c>
      <c r="Y295" s="5" t="str">
        <f t="shared" si="147"/>
        <v>-</v>
      </c>
    </row>
    <row r="296" spans="1:25" ht="14">
      <c r="A296" s="1" t="str">
        <f t="shared" ref="A296:C296" si="153">A392</f>
        <v>Genesee 3</v>
      </c>
      <c r="B296" s="1">
        <f t="shared" si="153"/>
        <v>466</v>
      </c>
      <c r="C296" s="1">
        <f t="shared" si="153"/>
        <v>2005</v>
      </c>
      <c r="D296" s="6">
        <f t="shared" si="133"/>
        <v>2029</v>
      </c>
      <c r="E296" s="5">
        <f t="shared" si="146"/>
        <v>3061.6200000000003</v>
      </c>
      <c r="F296" s="5">
        <f t="shared" si="146"/>
        <v>3061.6200000000003</v>
      </c>
      <c r="G296" s="5">
        <f t="shared" si="146"/>
        <v>3061.6200000000003</v>
      </c>
      <c r="H296" s="5">
        <f t="shared" si="146"/>
        <v>3061.6200000000003</v>
      </c>
      <c r="I296" s="5">
        <f t="shared" si="146"/>
        <v>3061.6200000000003</v>
      </c>
      <c r="J296" s="5">
        <f t="shared" si="146"/>
        <v>3061.6200000000003</v>
      </c>
      <c r="K296" s="5">
        <f t="shared" si="146"/>
        <v>3061.6200000000003</v>
      </c>
      <c r="L296" s="5">
        <f t="shared" si="146"/>
        <v>3061.6200000000003</v>
      </c>
      <c r="M296" s="5">
        <f t="shared" si="146"/>
        <v>3061.6200000000003</v>
      </c>
      <c r="N296" s="5">
        <f t="shared" si="146"/>
        <v>3061.6200000000003</v>
      </c>
      <c r="O296" s="5">
        <f t="shared" si="147"/>
        <v>3061.6200000000003</v>
      </c>
      <c r="P296" s="5">
        <f t="shared" si="147"/>
        <v>3061.6200000000003</v>
      </c>
      <c r="Q296" s="5">
        <f t="shared" si="147"/>
        <v>3061.6200000000003</v>
      </c>
      <c r="R296" s="5">
        <f t="shared" si="147"/>
        <v>3061.6200000000003</v>
      </c>
      <c r="S296" s="5">
        <f t="shared" si="147"/>
        <v>3061.6200000000003</v>
      </c>
      <c r="T296" s="5" t="str">
        <f t="shared" si="147"/>
        <v>-</v>
      </c>
      <c r="U296" s="5" t="str">
        <f t="shared" si="147"/>
        <v>-</v>
      </c>
      <c r="V296" s="5" t="str">
        <f t="shared" si="147"/>
        <v>-</v>
      </c>
      <c r="W296" s="5" t="str">
        <f t="shared" si="147"/>
        <v>-</v>
      </c>
      <c r="X296" s="5" t="str">
        <f t="shared" si="147"/>
        <v>-</v>
      </c>
      <c r="Y296" s="5" t="str">
        <f t="shared" si="147"/>
        <v>-</v>
      </c>
    </row>
    <row r="297" spans="1:25" ht="14">
      <c r="A297" s="1" t="str">
        <f t="shared" ref="A297:C297" si="154">A393</f>
        <v>Keephills 3</v>
      </c>
      <c r="B297" s="1">
        <f t="shared" si="154"/>
        <v>463</v>
      </c>
      <c r="C297" s="1">
        <f t="shared" si="154"/>
        <v>2011</v>
      </c>
      <c r="D297" s="6">
        <f t="shared" si="133"/>
        <v>2029</v>
      </c>
      <c r="E297" s="5">
        <f t="shared" si="146"/>
        <v>3041.9100000000003</v>
      </c>
      <c r="F297" s="5">
        <f t="shared" si="146"/>
        <v>3041.9100000000003</v>
      </c>
      <c r="G297" s="5">
        <f t="shared" si="146"/>
        <v>3041.9100000000003</v>
      </c>
      <c r="H297" s="5">
        <f t="shared" si="146"/>
        <v>3041.9100000000003</v>
      </c>
      <c r="I297" s="5">
        <f t="shared" si="146"/>
        <v>3041.9100000000003</v>
      </c>
      <c r="J297" s="5">
        <f t="shared" si="146"/>
        <v>3041.9100000000003</v>
      </c>
      <c r="K297" s="5">
        <f t="shared" si="146"/>
        <v>3041.9100000000003</v>
      </c>
      <c r="L297" s="5">
        <f t="shared" si="146"/>
        <v>3041.9100000000003</v>
      </c>
      <c r="M297" s="5">
        <f t="shared" si="146"/>
        <v>3041.9100000000003</v>
      </c>
      <c r="N297" s="5">
        <f t="shared" si="146"/>
        <v>3041.9100000000003</v>
      </c>
      <c r="O297" s="5">
        <f t="shared" si="147"/>
        <v>3041.9100000000003</v>
      </c>
      <c r="P297" s="5">
        <f t="shared" si="147"/>
        <v>3041.9100000000003</v>
      </c>
      <c r="Q297" s="5">
        <f t="shared" si="147"/>
        <v>3041.9100000000003</v>
      </c>
      <c r="R297" s="5">
        <f t="shared" si="147"/>
        <v>3041.9100000000003</v>
      </c>
      <c r="S297" s="5">
        <f t="shared" si="147"/>
        <v>3041.9100000000003</v>
      </c>
      <c r="T297" s="5" t="str">
        <f t="shared" si="147"/>
        <v>-</v>
      </c>
      <c r="U297" s="5" t="str">
        <f t="shared" si="147"/>
        <v>-</v>
      </c>
      <c r="V297" s="5" t="str">
        <f t="shared" si="147"/>
        <v>-</v>
      </c>
      <c r="W297" s="5" t="str">
        <f t="shared" si="147"/>
        <v>-</v>
      </c>
      <c r="X297" s="5" t="str">
        <f t="shared" si="147"/>
        <v>-</v>
      </c>
      <c r="Y297" s="5" t="str">
        <f t="shared" si="147"/>
        <v>-</v>
      </c>
    </row>
    <row r="298" spans="1:25" s="52" customFormat="1" ht="14">
      <c r="A298" s="45" t="str">
        <f t="shared" ref="A298:C298" si="155">A394</f>
        <v>Swan Hills</v>
      </c>
      <c r="B298" s="45">
        <f t="shared" si="155"/>
        <v>319</v>
      </c>
      <c r="C298" s="45">
        <f t="shared" si="155"/>
        <v>2015</v>
      </c>
      <c r="D298" s="46" t="str">
        <f t="shared" si="133"/>
        <v>N/A</v>
      </c>
      <c r="E298" s="47" t="str">
        <f t="shared" si="146"/>
        <v>-</v>
      </c>
      <c r="F298" s="47" t="str">
        <f t="shared" si="146"/>
        <v>-</v>
      </c>
      <c r="G298" s="47" t="str">
        <f t="shared" si="146"/>
        <v>-</v>
      </c>
      <c r="H298" s="47" t="str">
        <f t="shared" si="146"/>
        <v>-</v>
      </c>
      <c r="I298" s="47" t="str">
        <f t="shared" si="146"/>
        <v>-</v>
      </c>
      <c r="J298" s="47" t="str">
        <f t="shared" si="146"/>
        <v>-</v>
      </c>
      <c r="K298" s="47" t="str">
        <f t="shared" si="146"/>
        <v>-</v>
      </c>
      <c r="L298" s="47" t="str">
        <f t="shared" si="146"/>
        <v>-</v>
      </c>
      <c r="M298" s="47" t="str">
        <f t="shared" si="146"/>
        <v>-</v>
      </c>
      <c r="N298" s="47" t="str">
        <f t="shared" si="146"/>
        <v>-</v>
      </c>
      <c r="O298" s="47" t="str">
        <f t="shared" si="147"/>
        <v>-</v>
      </c>
      <c r="P298" s="47" t="str">
        <f t="shared" si="147"/>
        <v>-</v>
      </c>
      <c r="Q298" s="47" t="str">
        <f t="shared" si="147"/>
        <v>-</v>
      </c>
      <c r="R298" s="47" t="str">
        <f t="shared" si="147"/>
        <v>-</v>
      </c>
      <c r="S298" s="47" t="str">
        <f t="shared" si="147"/>
        <v>-</v>
      </c>
      <c r="T298" s="47" t="str">
        <f t="shared" si="147"/>
        <v>-</v>
      </c>
      <c r="U298" s="47" t="str">
        <f t="shared" si="147"/>
        <v>-</v>
      </c>
      <c r="V298" s="47" t="str">
        <f t="shared" si="147"/>
        <v>-</v>
      </c>
      <c r="W298" s="47" t="str">
        <f t="shared" si="147"/>
        <v>-</v>
      </c>
      <c r="X298" s="47" t="str">
        <f t="shared" si="147"/>
        <v>-</v>
      </c>
      <c r="Y298" s="47" t="str">
        <f t="shared" si="147"/>
        <v>-</v>
      </c>
    </row>
    <row r="299" spans="1:25" s="52" customFormat="1" ht="14">
      <c r="A299" s="45" t="str">
        <f t="shared" ref="A299:C299" si="156">A395</f>
        <v>Milner 2</v>
      </c>
      <c r="B299" s="45">
        <f t="shared" si="156"/>
        <v>450</v>
      </c>
      <c r="C299" s="45">
        <f t="shared" si="156"/>
        <v>2018</v>
      </c>
      <c r="D299" s="46" t="str">
        <f t="shared" si="133"/>
        <v>N/A</v>
      </c>
      <c r="E299" s="47" t="str">
        <f t="shared" si="146"/>
        <v>-</v>
      </c>
      <c r="F299" s="47" t="str">
        <f t="shared" si="146"/>
        <v>-</v>
      </c>
      <c r="G299" s="47" t="str">
        <f t="shared" si="146"/>
        <v>-</v>
      </c>
      <c r="H299" s="47" t="str">
        <f t="shared" si="146"/>
        <v>-</v>
      </c>
      <c r="I299" s="47" t="str">
        <f t="shared" si="146"/>
        <v>-</v>
      </c>
      <c r="J299" s="47" t="str">
        <f t="shared" si="146"/>
        <v>-</v>
      </c>
      <c r="K299" s="47" t="str">
        <f t="shared" si="146"/>
        <v>-</v>
      </c>
      <c r="L299" s="47" t="str">
        <f t="shared" si="146"/>
        <v>-</v>
      </c>
      <c r="M299" s="47" t="str">
        <f t="shared" si="146"/>
        <v>-</v>
      </c>
      <c r="N299" s="47" t="str">
        <f t="shared" si="146"/>
        <v>-</v>
      </c>
      <c r="O299" s="47" t="str">
        <f t="shared" si="147"/>
        <v>-</v>
      </c>
      <c r="P299" s="47" t="str">
        <f t="shared" si="147"/>
        <v>-</v>
      </c>
      <c r="Q299" s="47" t="str">
        <f t="shared" si="147"/>
        <v>-</v>
      </c>
      <c r="R299" s="47" t="str">
        <f t="shared" si="147"/>
        <v>-</v>
      </c>
      <c r="S299" s="47" t="str">
        <f t="shared" si="147"/>
        <v>-</v>
      </c>
      <c r="T299" s="47" t="str">
        <f t="shared" si="147"/>
        <v>-</v>
      </c>
      <c r="U299" s="47" t="str">
        <f t="shared" si="147"/>
        <v>-</v>
      </c>
      <c r="V299" s="47" t="str">
        <f t="shared" si="147"/>
        <v>-</v>
      </c>
      <c r="W299" s="47" t="str">
        <f t="shared" si="147"/>
        <v>-</v>
      </c>
      <c r="X299" s="47" t="str">
        <f t="shared" si="147"/>
        <v>-</v>
      </c>
      <c r="Y299" s="47" t="str">
        <f t="shared" si="147"/>
        <v>-</v>
      </c>
    </row>
    <row r="300" spans="1:25" s="52" customFormat="1" ht="14">
      <c r="A300" s="45" t="str">
        <f t="shared" ref="A300:C300" si="157">A396</f>
        <v>Endogenous Advanced Coal 1</v>
      </c>
      <c r="B300" s="45">
        <f t="shared" si="157"/>
        <v>400</v>
      </c>
      <c r="C300" s="45">
        <f t="shared" si="157"/>
        <v>2033</v>
      </c>
      <c r="D300" s="46" t="str">
        <f t="shared" si="133"/>
        <v>N/A</v>
      </c>
      <c r="E300" s="47" t="str">
        <f t="shared" si="146"/>
        <v>-</v>
      </c>
      <c r="F300" s="47" t="str">
        <f t="shared" si="146"/>
        <v>-</v>
      </c>
      <c r="G300" s="47" t="str">
        <f t="shared" si="146"/>
        <v>-</v>
      </c>
      <c r="H300" s="47" t="str">
        <f t="shared" si="146"/>
        <v>-</v>
      </c>
      <c r="I300" s="47" t="str">
        <f t="shared" si="146"/>
        <v>-</v>
      </c>
      <c r="J300" s="47" t="str">
        <f t="shared" si="146"/>
        <v>-</v>
      </c>
      <c r="K300" s="47" t="str">
        <f t="shared" si="146"/>
        <v>-</v>
      </c>
      <c r="L300" s="47" t="str">
        <f t="shared" si="146"/>
        <v>-</v>
      </c>
      <c r="M300" s="47" t="str">
        <f t="shared" si="146"/>
        <v>-</v>
      </c>
      <c r="N300" s="47" t="str">
        <f t="shared" si="146"/>
        <v>-</v>
      </c>
      <c r="O300" s="47" t="str">
        <f t="shared" si="147"/>
        <v>-</v>
      </c>
      <c r="P300" s="47" t="str">
        <f t="shared" si="147"/>
        <v>-</v>
      </c>
      <c r="Q300" s="47" t="str">
        <f t="shared" si="147"/>
        <v>-</v>
      </c>
      <c r="R300" s="47" t="str">
        <f t="shared" si="147"/>
        <v>-</v>
      </c>
      <c r="S300" s="47" t="str">
        <f t="shared" si="147"/>
        <v>-</v>
      </c>
      <c r="T300" s="47" t="str">
        <f t="shared" si="147"/>
        <v>-</v>
      </c>
      <c r="U300" s="47" t="str">
        <f t="shared" si="147"/>
        <v>-</v>
      </c>
      <c r="V300" s="47" t="str">
        <f t="shared" si="147"/>
        <v>-</v>
      </c>
      <c r="W300" s="47" t="str">
        <f t="shared" si="147"/>
        <v>-</v>
      </c>
      <c r="X300" s="47" t="str">
        <f t="shared" si="147"/>
        <v>-</v>
      </c>
      <c r="Y300" s="47" t="str">
        <f t="shared" si="147"/>
        <v>-</v>
      </c>
    </row>
    <row r="301" spans="1:25" s="52" customFormat="1" ht="14">
      <c r="A301" s="45" t="str">
        <f t="shared" ref="A301:C301" si="158">A397</f>
        <v>Endogenous Advanced Coal 2</v>
      </c>
      <c r="B301" s="45">
        <f t="shared" si="158"/>
        <v>400</v>
      </c>
      <c r="C301" s="45">
        <f t="shared" si="158"/>
        <v>2034</v>
      </c>
      <c r="D301" s="46" t="str">
        <f t="shared" si="133"/>
        <v>N/A</v>
      </c>
      <c r="E301" s="47" t="str">
        <f t="shared" si="146"/>
        <v>-</v>
      </c>
      <c r="F301" s="47" t="str">
        <f t="shared" si="146"/>
        <v>-</v>
      </c>
      <c r="G301" s="47" t="str">
        <f t="shared" si="146"/>
        <v>-</v>
      </c>
      <c r="H301" s="47" t="str">
        <f t="shared" si="146"/>
        <v>-</v>
      </c>
      <c r="I301" s="47" t="str">
        <f t="shared" si="146"/>
        <v>-</v>
      </c>
      <c r="J301" s="47" t="str">
        <f t="shared" si="146"/>
        <v>-</v>
      </c>
      <c r="K301" s="47" t="str">
        <f t="shared" si="146"/>
        <v>-</v>
      </c>
      <c r="L301" s="47" t="str">
        <f t="shared" si="146"/>
        <v>-</v>
      </c>
      <c r="M301" s="47" t="str">
        <f t="shared" si="146"/>
        <v>-</v>
      </c>
      <c r="N301" s="47" t="str">
        <f t="shared" si="146"/>
        <v>-</v>
      </c>
      <c r="O301" s="47" t="str">
        <f t="shared" si="147"/>
        <v>-</v>
      </c>
      <c r="P301" s="47" t="str">
        <f t="shared" si="147"/>
        <v>-</v>
      </c>
      <c r="Q301" s="47" t="str">
        <f t="shared" si="147"/>
        <v>-</v>
      </c>
      <c r="R301" s="47" t="str">
        <f t="shared" si="147"/>
        <v>-</v>
      </c>
      <c r="S301" s="47" t="str">
        <f t="shared" si="147"/>
        <v>-</v>
      </c>
      <c r="T301" s="47" t="str">
        <f t="shared" si="147"/>
        <v>-</v>
      </c>
      <c r="U301" s="47" t="str">
        <f t="shared" si="147"/>
        <v>-</v>
      </c>
      <c r="V301" s="47" t="str">
        <f t="shared" si="147"/>
        <v>-</v>
      </c>
      <c r="W301" s="47" t="str">
        <f t="shared" si="147"/>
        <v>-</v>
      </c>
      <c r="X301" s="47" t="str">
        <f t="shared" si="147"/>
        <v>-</v>
      </c>
      <c r="Y301" s="47" t="str">
        <f t="shared" si="147"/>
        <v>-</v>
      </c>
    </row>
    <row r="302" spans="1:25" s="52" customFormat="1" ht="14">
      <c r="A302" s="45" t="str">
        <f t="shared" ref="A302:C302" si="159">A398</f>
        <v>Endogenous Advanced Coal 3</v>
      </c>
      <c r="B302" s="45">
        <f t="shared" si="159"/>
        <v>400</v>
      </c>
      <c r="C302" s="45">
        <f t="shared" si="159"/>
        <v>2035</v>
      </c>
      <c r="D302" s="46" t="str">
        <f t="shared" si="133"/>
        <v>N/A</v>
      </c>
      <c r="E302" s="47" t="str">
        <f t="shared" si="146"/>
        <v>-</v>
      </c>
      <c r="F302" s="47" t="str">
        <f t="shared" si="146"/>
        <v>-</v>
      </c>
      <c r="G302" s="47" t="str">
        <f t="shared" si="146"/>
        <v>-</v>
      </c>
      <c r="H302" s="47" t="str">
        <f t="shared" si="146"/>
        <v>-</v>
      </c>
      <c r="I302" s="47" t="str">
        <f t="shared" si="146"/>
        <v>-</v>
      </c>
      <c r="J302" s="47" t="str">
        <f t="shared" si="146"/>
        <v>-</v>
      </c>
      <c r="K302" s="47" t="str">
        <f t="shared" si="146"/>
        <v>-</v>
      </c>
      <c r="L302" s="47" t="str">
        <f t="shared" si="146"/>
        <v>-</v>
      </c>
      <c r="M302" s="47" t="str">
        <f t="shared" si="146"/>
        <v>-</v>
      </c>
      <c r="N302" s="47" t="str">
        <f t="shared" si="146"/>
        <v>-</v>
      </c>
      <c r="O302" s="47" t="str">
        <f t="shared" si="147"/>
        <v>-</v>
      </c>
      <c r="P302" s="47" t="str">
        <f t="shared" si="147"/>
        <v>-</v>
      </c>
      <c r="Q302" s="47" t="str">
        <f t="shared" si="147"/>
        <v>-</v>
      </c>
      <c r="R302" s="47" t="str">
        <f t="shared" si="147"/>
        <v>-</v>
      </c>
      <c r="S302" s="47" t="str">
        <f t="shared" si="147"/>
        <v>-</v>
      </c>
      <c r="T302" s="47" t="str">
        <f t="shared" si="147"/>
        <v>-</v>
      </c>
      <c r="U302" s="47" t="str">
        <f t="shared" si="147"/>
        <v>-</v>
      </c>
      <c r="V302" s="47" t="str">
        <f t="shared" si="147"/>
        <v>-</v>
      </c>
      <c r="W302" s="47" t="str">
        <f t="shared" si="147"/>
        <v>-</v>
      </c>
      <c r="X302" s="47" t="str">
        <f t="shared" si="147"/>
        <v>-</v>
      </c>
      <c r="Y302" s="47" t="str">
        <f t="shared" si="147"/>
        <v>-</v>
      </c>
    </row>
    <row r="303" spans="1:25" ht="14">
      <c r="A303" s="60" t="s">
        <v>84</v>
      </c>
      <c r="B303" s="61"/>
      <c r="C303" s="59"/>
      <c r="D303" s="59"/>
      <c r="E303" s="58">
        <f t="shared" ref="E303:Y303" si="160">SUM(E280:E302)</f>
        <v>41384.430000000015</v>
      </c>
      <c r="F303" s="58">
        <f t="shared" si="160"/>
        <v>40438.350000000013</v>
      </c>
      <c r="G303" s="58">
        <f t="shared" si="160"/>
        <v>40438.350000000013</v>
      </c>
      <c r="H303" s="58">
        <f t="shared" si="160"/>
        <v>40438.350000000013</v>
      </c>
      <c r="I303" s="58">
        <f t="shared" si="160"/>
        <v>40438.350000000013</v>
      </c>
      <c r="J303" s="58">
        <f t="shared" si="160"/>
        <v>35675.100000000006</v>
      </c>
      <c r="K303" s="58">
        <f t="shared" si="160"/>
        <v>35675.100000000006</v>
      </c>
      <c r="L303" s="58">
        <f t="shared" si="160"/>
        <v>35675.100000000006</v>
      </c>
      <c r="M303" s="58">
        <f t="shared" si="160"/>
        <v>35675.100000000006</v>
      </c>
      <c r="N303" s="58">
        <f t="shared" si="160"/>
        <v>35675.100000000006</v>
      </c>
      <c r="O303" s="58">
        <f t="shared" si="160"/>
        <v>35675.100000000006</v>
      </c>
      <c r="P303" s="58">
        <f t="shared" si="160"/>
        <v>34656.75</v>
      </c>
      <c r="Q303" s="58">
        <f t="shared" si="160"/>
        <v>29571.57</v>
      </c>
      <c r="R303" s="58">
        <f t="shared" si="160"/>
        <v>19085.850000000002</v>
      </c>
      <c r="S303" s="58">
        <f t="shared" si="160"/>
        <v>8731.5300000000007</v>
      </c>
      <c r="T303" s="58">
        <f t="shared" si="160"/>
        <v>0</v>
      </c>
      <c r="U303" s="58">
        <f t="shared" si="160"/>
        <v>0</v>
      </c>
      <c r="V303" s="58">
        <f t="shared" si="160"/>
        <v>0</v>
      </c>
      <c r="W303" s="58">
        <f t="shared" si="160"/>
        <v>0</v>
      </c>
      <c r="X303" s="58">
        <f t="shared" si="160"/>
        <v>0</v>
      </c>
      <c r="Y303" s="58">
        <f t="shared" si="160"/>
        <v>0</v>
      </c>
    </row>
    <row r="304" spans="1:25" ht="12"/>
    <row r="305" spans="1:25" ht="1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8">
      <c r="A306" s="57" t="s">
        <v>90</v>
      </c>
      <c r="B306" s="57"/>
      <c r="C306" s="57"/>
      <c r="D306" s="57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">
      <c r="A307" s="4"/>
      <c r="B307" s="7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">
      <c r="A308" s="4" t="s">
        <v>20</v>
      </c>
      <c r="B308" s="44">
        <v>0.75</v>
      </c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">
      <c r="A309" s="6" t="s">
        <v>21</v>
      </c>
      <c r="B309" s="25">
        <f>B308*365*24/1000</f>
        <v>6.57</v>
      </c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">
      <c r="A310" s="10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">
      <c r="A311" s="55" t="s">
        <v>102</v>
      </c>
      <c r="B311" s="56" t="s">
        <v>22</v>
      </c>
      <c r="C311" s="56" t="s">
        <v>23</v>
      </c>
      <c r="D311" s="56" t="s">
        <v>24</v>
      </c>
      <c r="E311" s="56">
        <v>2015</v>
      </c>
      <c r="F311" s="56">
        <v>2016</v>
      </c>
      <c r="G311" s="56">
        <v>2017</v>
      </c>
      <c r="H311" s="56">
        <v>2018</v>
      </c>
      <c r="I311" s="56">
        <v>2019</v>
      </c>
      <c r="J311" s="56">
        <v>2020</v>
      </c>
      <c r="K311" s="56">
        <v>2021</v>
      </c>
      <c r="L311" s="56">
        <v>2022</v>
      </c>
      <c r="M311" s="56">
        <v>2023</v>
      </c>
      <c r="N311" s="56">
        <v>2024</v>
      </c>
      <c r="O311" s="56">
        <v>2025</v>
      </c>
      <c r="P311" s="56">
        <v>2026</v>
      </c>
      <c r="Q311" s="56">
        <v>2027</v>
      </c>
      <c r="R311" s="56">
        <v>2028</v>
      </c>
      <c r="S311" s="56">
        <v>2029</v>
      </c>
      <c r="T311" s="56">
        <v>2030</v>
      </c>
      <c r="U311" s="56">
        <v>2031</v>
      </c>
      <c r="V311" s="56">
        <v>2032</v>
      </c>
      <c r="W311" s="56">
        <v>2033</v>
      </c>
      <c r="X311" s="56">
        <v>2034</v>
      </c>
      <c r="Y311" s="56">
        <v>2035</v>
      </c>
    </row>
    <row r="312" spans="1:25" ht="14">
      <c r="A312" s="1" t="str">
        <f t="shared" ref="A312:C312" si="161">A376</f>
        <v>Milner 1</v>
      </c>
      <c r="B312" s="1">
        <f t="shared" si="161"/>
        <v>144</v>
      </c>
      <c r="C312" s="1">
        <f t="shared" si="161"/>
        <v>1972</v>
      </c>
      <c r="D312" s="6">
        <f t="shared" ref="D312:D334" si="162">VLOOKUP($A312,$A$376:$K$398,10, FALSE)</f>
        <v>2015</v>
      </c>
      <c r="E312" s="5">
        <f t="shared" ref="E312:N321" si="163">IF(AND(E$311&lt;=$D312,E$311&gt;=$C312,$D312&lt;&gt;"N/A"),$B312*$B$309,"-")</f>
        <v>946.08</v>
      </c>
      <c r="F312" s="5" t="str">
        <f t="shared" si="163"/>
        <v>-</v>
      </c>
      <c r="G312" s="5" t="str">
        <f t="shared" si="163"/>
        <v>-</v>
      </c>
      <c r="H312" s="5" t="str">
        <f t="shared" si="163"/>
        <v>-</v>
      </c>
      <c r="I312" s="5" t="str">
        <f t="shared" si="163"/>
        <v>-</v>
      </c>
      <c r="J312" s="5" t="str">
        <f t="shared" si="163"/>
        <v>-</v>
      </c>
      <c r="K312" s="5" t="str">
        <f t="shared" si="163"/>
        <v>-</v>
      </c>
      <c r="L312" s="5" t="str">
        <f t="shared" si="163"/>
        <v>-</v>
      </c>
      <c r="M312" s="5" t="str">
        <f t="shared" si="163"/>
        <v>-</v>
      </c>
      <c r="N312" s="5" t="str">
        <f t="shared" si="163"/>
        <v>-</v>
      </c>
      <c r="O312" s="5" t="str">
        <f t="shared" ref="O312:Y321" si="164">IF(AND(O$311&lt;=$D312,O$311&gt;=$C312,$D312&lt;&gt;"N/A"),$B312*$B$309,"-")</f>
        <v>-</v>
      </c>
      <c r="P312" s="5" t="str">
        <f t="shared" si="164"/>
        <v>-</v>
      </c>
      <c r="Q312" s="5" t="str">
        <f t="shared" si="164"/>
        <v>-</v>
      </c>
      <c r="R312" s="5" t="str">
        <f t="shared" si="164"/>
        <v>-</v>
      </c>
      <c r="S312" s="5" t="str">
        <f t="shared" si="164"/>
        <v>-</v>
      </c>
      <c r="T312" s="5" t="str">
        <f t="shared" si="164"/>
        <v>-</v>
      </c>
      <c r="U312" s="5" t="str">
        <f t="shared" si="164"/>
        <v>-</v>
      </c>
      <c r="V312" s="5" t="str">
        <f t="shared" si="164"/>
        <v>-</v>
      </c>
      <c r="W312" s="5" t="str">
        <f t="shared" si="164"/>
        <v>-</v>
      </c>
      <c r="X312" s="5" t="str">
        <f t="shared" si="164"/>
        <v>-</v>
      </c>
      <c r="Y312" s="5" t="str">
        <f t="shared" si="164"/>
        <v>-</v>
      </c>
    </row>
    <row r="313" spans="1:25" ht="14">
      <c r="A313" s="1" t="str">
        <f t="shared" ref="A313:C313" si="165">A377</f>
        <v>Battle River 3</v>
      </c>
      <c r="B313" s="1">
        <f t="shared" si="165"/>
        <v>149</v>
      </c>
      <c r="C313" s="1">
        <f t="shared" si="165"/>
        <v>1969</v>
      </c>
      <c r="D313" s="6">
        <f t="shared" si="162"/>
        <v>2016</v>
      </c>
      <c r="E313" s="5">
        <f t="shared" si="163"/>
        <v>978.93000000000006</v>
      </c>
      <c r="F313" s="5">
        <f t="shared" si="163"/>
        <v>978.93000000000006</v>
      </c>
      <c r="G313" s="5" t="str">
        <f t="shared" si="163"/>
        <v>-</v>
      </c>
      <c r="H313" s="5" t="str">
        <f t="shared" si="163"/>
        <v>-</v>
      </c>
      <c r="I313" s="5" t="str">
        <f t="shared" si="163"/>
        <v>-</v>
      </c>
      <c r="J313" s="5" t="str">
        <f t="shared" si="163"/>
        <v>-</v>
      </c>
      <c r="K313" s="5" t="str">
        <f t="shared" si="163"/>
        <v>-</v>
      </c>
      <c r="L313" s="5" t="str">
        <f t="shared" si="163"/>
        <v>-</v>
      </c>
      <c r="M313" s="5" t="str">
        <f t="shared" si="163"/>
        <v>-</v>
      </c>
      <c r="N313" s="5" t="str">
        <f t="shared" si="163"/>
        <v>-</v>
      </c>
      <c r="O313" s="5" t="str">
        <f t="shared" si="164"/>
        <v>-</v>
      </c>
      <c r="P313" s="5" t="str">
        <f t="shared" si="164"/>
        <v>-</v>
      </c>
      <c r="Q313" s="5" t="str">
        <f t="shared" si="164"/>
        <v>-</v>
      </c>
      <c r="R313" s="5" t="str">
        <f t="shared" si="164"/>
        <v>-</v>
      </c>
      <c r="S313" s="5" t="str">
        <f t="shared" si="164"/>
        <v>-</v>
      </c>
      <c r="T313" s="5" t="str">
        <f t="shared" si="164"/>
        <v>-</v>
      </c>
      <c r="U313" s="5" t="str">
        <f t="shared" si="164"/>
        <v>-</v>
      </c>
      <c r="V313" s="5" t="str">
        <f t="shared" si="164"/>
        <v>-</v>
      </c>
      <c r="W313" s="5" t="str">
        <f t="shared" si="164"/>
        <v>-</v>
      </c>
      <c r="X313" s="5" t="str">
        <f t="shared" si="164"/>
        <v>-</v>
      </c>
      <c r="Y313" s="5" t="str">
        <f t="shared" si="164"/>
        <v>-</v>
      </c>
    </row>
    <row r="314" spans="1:25" ht="14">
      <c r="A314" s="1" t="str">
        <f t="shared" ref="A314:C314" si="166">A378</f>
        <v>Battle River 4</v>
      </c>
      <c r="B314" s="1">
        <f t="shared" si="166"/>
        <v>155</v>
      </c>
      <c r="C314" s="1">
        <f t="shared" si="166"/>
        <v>1975</v>
      </c>
      <c r="D314" s="6">
        <f t="shared" si="162"/>
        <v>2016</v>
      </c>
      <c r="E314" s="5">
        <f t="shared" si="163"/>
        <v>1018.35</v>
      </c>
      <c r="F314" s="5">
        <f t="shared" si="163"/>
        <v>1018.35</v>
      </c>
      <c r="G314" s="5" t="str">
        <f t="shared" si="163"/>
        <v>-</v>
      </c>
      <c r="H314" s="5" t="str">
        <f t="shared" si="163"/>
        <v>-</v>
      </c>
      <c r="I314" s="5" t="str">
        <f t="shared" si="163"/>
        <v>-</v>
      </c>
      <c r="J314" s="5" t="str">
        <f t="shared" si="163"/>
        <v>-</v>
      </c>
      <c r="K314" s="5" t="str">
        <f t="shared" si="163"/>
        <v>-</v>
      </c>
      <c r="L314" s="5" t="str">
        <f t="shared" si="163"/>
        <v>-</v>
      </c>
      <c r="M314" s="5" t="str">
        <f t="shared" si="163"/>
        <v>-</v>
      </c>
      <c r="N314" s="5" t="str">
        <f t="shared" si="163"/>
        <v>-</v>
      </c>
      <c r="O314" s="5" t="str">
        <f t="shared" si="164"/>
        <v>-</v>
      </c>
      <c r="P314" s="5" t="str">
        <f t="shared" si="164"/>
        <v>-</v>
      </c>
      <c r="Q314" s="5" t="str">
        <f t="shared" si="164"/>
        <v>-</v>
      </c>
      <c r="R314" s="5" t="str">
        <f t="shared" si="164"/>
        <v>-</v>
      </c>
      <c r="S314" s="5" t="str">
        <f t="shared" si="164"/>
        <v>-</v>
      </c>
      <c r="T314" s="5" t="str">
        <f t="shared" si="164"/>
        <v>-</v>
      </c>
      <c r="U314" s="5" t="str">
        <f t="shared" si="164"/>
        <v>-</v>
      </c>
      <c r="V314" s="5" t="str">
        <f t="shared" si="164"/>
        <v>-</v>
      </c>
      <c r="W314" s="5" t="str">
        <f t="shared" si="164"/>
        <v>-</v>
      </c>
      <c r="X314" s="5" t="str">
        <f t="shared" si="164"/>
        <v>-</v>
      </c>
      <c r="Y314" s="5" t="str">
        <f t="shared" si="164"/>
        <v>-</v>
      </c>
    </row>
    <row r="315" spans="1:25" ht="14">
      <c r="A315" s="1" t="str">
        <f t="shared" ref="A315:C315" si="167">A379</f>
        <v>Sundance 1</v>
      </c>
      <c r="B315" s="1">
        <f t="shared" si="167"/>
        <v>288</v>
      </c>
      <c r="C315" s="1">
        <f t="shared" si="167"/>
        <v>1970</v>
      </c>
      <c r="D315" s="6">
        <f t="shared" si="162"/>
        <v>2017</v>
      </c>
      <c r="E315" s="5">
        <f t="shared" si="163"/>
        <v>1892.16</v>
      </c>
      <c r="F315" s="5">
        <f t="shared" si="163"/>
        <v>1892.16</v>
      </c>
      <c r="G315" s="5">
        <f t="shared" si="163"/>
        <v>1892.16</v>
      </c>
      <c r="H315" s="5" t="str">
        <f t="shared" si="163"/>
        <v>-</v>
      </c>
      <c r="I315" s="5" t="str">
        <f t="shared" si="163"/>
        <v>-</v>
      </c>
      <c r="J315" s="5" t="str">
        <f t="shared" si="163"/>
        <v>-</v>
      </c>
      <c r="K315" s="5" t="str">
        <f t="shared" si="163"/>
        <v>-</v>
      </c>
      <c r="L315" s="5" t="str">
        <f t="shared" si="163"/>
        <v>-</v>
      </c>
      <c r="M315" s="5" t="str">
        <f t="shared" si="163"/>
        <v>-</v>
      </c>
      <c r="N315" s="5" t="str">
        <f t="shared" si="163"/>
        <v>-</v>
      </c>
      <c r="O315" s="5" t="str">
        <f t="shared" si="164"/>
        <v>-</v>
      </c>
      <c r="P315" s="5" t="str">
        <f t="shared" si="164"/>
        <v>-</v>
      </c>
      <c r="Q315" s="5" t="str">
        <f t="shared" si="164"/>
        <v>-</v>
      </c>
      <c r="R315" s="5" t="str">
        <f t="shared" si="164"/>
        <v>-</v>
      </c>
      <c r="S315" s="5" t="str">
        <f t="shared" si="164"/>
        <v>-</v>
      </c>
      <c r="T315" s="5" t="str">
        <f t="shared" si="164"/>
        <v>-</v>
      </c>
      <c r="U315" s="5" t="str">
        <f t="shared" si="164"/>
        <v>-</v>
      </c>
      <c r="V315" s="5" t="str">
        <f t="shared" si="164"/>
        <v>-</v>
      </c>
      <c r="W315" s="5" t="str">
        <f t="shared" si="164"/>
        <v>-</v>
      </c>
      <c r="X315" s="5" t="str">
        <f t="shared" si="164"/>
        <v>-</v>
      </c>
      <c r="Y315" s="5" t="str">
        <f t="shared" si="164"/>
        <v>-</v>
      </c>
    </row>
    <row r="316" spans="1:25" ht="14">
      <c r="A316" s="1" t="str">
        <f t="shared" ref="A316:C316" si="168">A380</f>
        <v>Sundance 2</v>
      </c>
      <c r="B316" s="1">
        <f t="shared" si="168"/>
        <v>288</v>
      </c>
      <c r="C316" s="1">
        <f t="shared" si="168"/>
        <v>1973</v>
      </c>
      <c r="D316" s="6">
        <f t="shared" si="162"/>
        <v>2017</v>
      </c>
      <c r="E316" s="5">
        <f t="shared" si="163"/>
        <v>1892.16</v>
      </c>
      <c r="F316" s="5">
        <f t="shared" si="163"/>
        <v>1892.16</v>
      </c>
      <c r="G316" s="5">
        <f t="shared" si="163"/>
        <v>1892.16</v>
      </c>
      <c r="H316" s="5" t="str">
        <f t="shared" si="163"/>
        <v>-</v>
      </c>
      <c r="I316" s="5" t="str">
        <f t="shared" si="163"/>
        <v>-</v>
      </c>
      <c r="J316" s="5" t="str">
        <f t="shared" si="163"/>
        <v>-</v>
      </c>
      <c r="K316" s="5" t="str">
        <f t="shared" si="163"/>
        <v>-</v>
      </c>
      <c r="L316" s="5" t="str">
        <f t="shared" si="163"/>
        <v>-</v>
      </c>
      <c r="M316" s="5" t="str">
        <f t="shared" si="163"/>
        <v>-</v>
      </c>
      <c r="N316" s="5" t="str">
        <f t="shared" si="163"/>
        <v>-</v>
      </c>
      <c r="O316" s="5" t="str">
        <f t="shared" si="164"/>
        <v>-</v>
      </c>
      <c r="P316" s="5" t="str">
        <f t="shared" si="164"/>
        <v>-</v>
      </c>
      <c r="Q316" s="5" t="str">
        <f t="shared" si="164"/>
        <v>-</v>
      </c>
      <c r="R316" s="5" t="str">
        <f t="shared" si="164"/>
        <v>-</v>
      </c>
      <c r="S316" s="5" t="str">
        <f t="shared" si="164"/>
        <v>-</v>
      </c>
      <c r="T316" s="5" t="str">
        <f t="shared" si="164"/>
        <v>-</v>
      </c>
      <c r="U316" s="5" t="str">
        <f t="shared" si="164"/>
        <v>-</v>
      </c>
      <c r="V316" s="5" t="str">
        <f t="shared" si="164"/>
        <v>-</v>
      </c>
      <c r="W316" s="5" t="str">
        <f t="shared" si="164"/>
        <v>-</v>
      </c>
      <c r="X316" s="5" t="str">
        <f t="shared" si="164"/>
        <v>-</v>
      </c>
      <c r="Y316" s="5" t="str">
        <f t="shared" si="164"/>
        <v>-</v>
      </c>
    </row>
    <row r="317" spans="1:25" ht="14">
      <c r="A317" s="1" t="str">
        <f t="shared" ref="A317:C317" si="169">A381</f>
        <v>Sundance 3</v>
      </c>
      <c r="B317" s="1">
        <f t="shared" si="169"/>
        <v>368</v>
      </c>
      <c r="C317" s="1">
        <f t="shared" si="169"/>
        <v>1976</v>
      </c>
      <c r="D317" s="6">
        <f t="shared" si="162"/>
        <v>2020</v>
      </c>
      <c r="E317" s="5">
        <f t="shared" si="163"/>
        <v>2417.7600000000002</v>
      </c>
      <c r="F317" s="5">
        <f t="shared" si="163"/>
        <v>2417.7600000000002</v>
      </c>
      <c r="G317" s="5">
        <f t="shared" si="163"/>
        <v>2417.7600000000002</v>
      </c>
      <c r="H317" s="5">
        <f t="shared" si="163"/>
        <v>2417.7600000000002</v>
      </c>
      <c r="I317" s="5">
        <f t="shared" si="163"/>
        <v>2417.7600000000002</v>
      </c>
      <c r="J317" s="5">
        <f t="shared" si="163"/>
        <v>2417.7600000000002</v>
      </c>
      <c r="K317" s="5" t="str">
        <f t="shared" si="163"/>
        <v>-</v>
      </c>
      <c r="L317" s="5" t="str">
        <f t="shared" si="163"/>
        <v>-</v>
      </c>
      <c r="M317" s="5" t="str">
        <f t="shared" si="163"/>
        <v>-</v>
      </c>
      <c r="N317" s="5" t="str">
        <f t="shared" si="163"/>
        <v>-</v>
      </c>
      <c r="O317" s="5" t="str">
        <f t="shared" si="164"/>
        <v>-</v>
      </c>
      <c r="P317" s="5" t="str">
        <f t="shared" si="164"/>
        <v>-</v>
      </c>
      <c r="Q317" s="5" t="str">
        <f t="shared" si="164"/>
        <v>-</v>
      </c>
      <c r="R317" s="5" t="str">
        <f t="shared" si="164"/>
        <v>-</v>
      </c>
      <c r="S317" s="5" t="str">
        <f t="shared" si="164"/>
        <v>-</v>
      </c>
      <c r="T317" s="5" t="str">
        <f t="shared" si="164"/>
        <v>-</v>
      </c>
      <c r="U317" s="5" t="str">
        <f t="shared" si="164"/>
        <v>-</v>
      </c>
      <c r="V317" s="5" t="str">
        <f t="shared" si="164"/>
        <v>-</v>
      </c>
      <c r="W317" s="5" t="str">
        <f t="shared" si="164"/>
        <v>-</v>
      </c>
      <c r="X317" s="5" t="str">
        <f t="shared" si="164"/>
        <v>-</v>
      </c>
      <c r="Y317" s="5" t="str">
        <f t="shared" si="164"/>
        <v>-</v>
      </c>
    </row>
    <row r="318" spans="1:25" ht="14">
      <c r="A318" s="1" t="str">
        <f t="shared" ref="A318:C318" si="170">A382</f>
        <v>Sundance 4</v>
      </c>
      <c r="B318" s="1">
        <f t="shared" si="170"/>
        <v>406</v>
      </c>
      <c r="C318" s="1">
        <f t="shared" si="170"/>
        <v>1977</v>
      </c>
      <c r="D318" s="6">
        <f t="shared" si="162"/>
        <v>2020</v>
      </c>
      <c r="E318" s="5">
        <f t="shared" si="163"/>
        <v>2667.42</v>
      </c>
      <c r="F318" s="5">
        <f t="shared" si="163"/>
        <v>2667.42</v>
      </c>
      <c r="G318" s="5">
        <f t="shared" si="163"/>
        <v>2667.42</v>
      </c>
      <c r="H318" s="5">
        <f t="shared" si="163"/>
        <v>2667.42</v>
      </c>
      <c r="I318" s="5">
        <f t="shared" si="163"/>
        <v>2667.42</v>
      </c>
      <c r="J318" s="5">
        <f t="shared" si="163"/>
        <v>2667.42</v>
      </c>
      <c r="K318" s="5" t="str">
        <f t="shared" si="163"/>
        <v>-</v>
      </c>
      <c r="L318" s="5" t="str">
        <f t="shared" si="163"/>
        <v>-</v>
      </c>
      <c r="M318" s="5" t="str">
        <f t="shared" si="163"/>
        <v>-</v>
      </c>
      <c r="N318" s="5" t="str">
        <f t="shared" si="163"/>
        <v>-</v>
      </c>
      <c r="O318" s="5" t="str">
        <f t="shared" si="164"/>
        <v>-</v>
      </c>
      <c r="P318" s="5" t="str">
        <f t="shared" si="164"/>
        <v>-</v>
      </c>
      <c r="Q318" s="5" t="str">
        <f t="shared" si="164"/>
        <v>-</v>
      </c>
      <c r="R318" s="5" t="str">
        <f t="shared" si="164"/>
        <v>-</v>
      </c>
      <c r="S318" s="5" t="str">
        <f t="shared" si="164"/>
        <v>-</v>
      </c>
      <c r="T318" s="5" t="str">
        <f t="shared" si="164"/>
        <v>-</v>
      </c>
      <c r="U318" s="5" t="str">
        <f t="shared" si="164"/>
        <v>-</v>
      </c>
      <c r="V318" s="5" t="str">
        <f t="shared" si="164"/>
        <v>-</v>
      </c>
      <c r="W318" s="5" t="str">
        <f t="shared" si="164"/>
        <v>-</v>
      </c>
      <c r="X318" s="5" t="str">
        <f t="shared" si="164"/>
        <v>-</v>
      </c>
      <c r="Y318" s="5" t="str">
        <f t="shared" si="164"/>
        <v>-</v>
      </c>
    </row>
    <row r="319" spans="1:25" ht="14">
      <c r="A319" s="1" t="str">
        <f t="shared" ref="A319:C319" si="171">A383</f>
        <v>Sundance 5</v>
      </c>
      <c r="B319" s="1">
        <f t="shared" si="171"/>
        <v>406</v>
      </c>
      <c r="C319" s="1">
        <f t="shared" si="171"/>
        <v>1978</v>
      </c>
      <c r="D319" s="6">
        <f t="shared" si="162"/>
        <v>2020</v>
      </c>
      <c r="E319" s="5">
        <f t="shared" si="163"/>
        <v>2667.42</v>
      </c>
      <c r="F319" s="5">
        <f t="shared" si="163"/>
        <v>2667.42</v>
      </c>
      <c r="G319" s="5">
        <f t="shared" si="163"/>
        <v>2667.42</v>
      </c>
      <c r="H319" s="5">
        <f t="shared" si="163"/>
        <v>2667.42</v>
      </c>
      <c r="I319" s="5">
        <f t="shared" si="163"/>
        <v>2667.42</v>
      </c>
      <c r="J319" s="5">
        <f t="shared" si="163"/>
        <v>2667.42</v>
      </c>
      <c r="K319" s="5" t="str">
        <f t="shared" si="163"/>
        <v>-</v>
      </c>
      <c r="L319" s="5" t="str">
        <f t="shared" si="163"/>
        <v>-</v>
      </c>
      <c r="M319" s="5" t="str">
        <f t="shared" si="163"/>
        <v>-</v>
      </c>
      <c r="N319" s="5" t="str">
        <f t="shared" si="163"/>
        <v>-</v>
      </c>
      <c r="O319" s="5" t="str">
        <f t="shared" si="164"/>
        <v>-</v>
      </c>
      <c r="P319" s="5" t="str">
        <f t="shared" si="164"/>
        <v>-</v>
      </c>
      <c r="Q319" s="5" t="str">
        <f t="shared" si="164"/>
        <v>-</v>
      </c>
      <c r="R319" s="5" t="str">
        <f t="shared" si="164"/>
        <v>-</v>
      </c>
      <c r="S319" s="5" t="str">
        <f t="shared" si="164"/>
        <v>-</v>
      </c>
      <c r="T319" s="5" t="str">
        <f t="shared" si="164"/>
        <v>-</v>
      </c>
      <c r="U319" s="5" t="str">
        <f t="shared" si="164"/>
        <v>-</v>
      </c>
      <c r="V319" s="5" t="str">
        <f t="shared" si="164"/>
        <v>-</v>
      </c>
      <c r="W319" s="5" t="str">
        <f t="shared" si="164"/>
        <v>-</v>
      </c>
      <c r="X319" s="5" t="str">
        <f t="shared" si="164"/>
        <v>-</v>
      </c>
      <c r="Y319" s="5" t="str">
        <f t="shared" si="164"/>
        <v>-</v>
      </c>
    </row>
    <row r="320" spans="1:25" ht="14">
      <c r="A320" s="1" t="str">
        <f t="shared" ref="A320:C320" si="172">A384</f>
        <v>Sundance 6</v>
      </c>
      <c r="B320" s="1">
        <f t="shared" si="172"/>
        <v>401</v>
      </c>
      <c r="C320" s="1">
        <f t="shared" si="172"/>
        <v>1980</v>
      </c>
      <c r="D320" s="6">
        <f t="shared" si="162"/>
        <v>2020</v>
      </c>
      <c r="E320" s="5">
        <f t="shared" si="163"/>
        <v>2634.57</v>
      </c>
      <c r="F320" s="5">
        <f t="shared" si="163"/>
        <v>2634.57</v>
      </c>
      <c r="G320" s="5">
        <f t="shared" si="163"/>
        <v>2634.57</v>
      </c>
      <c r="H320" s="5">
        <f t="shared" si="163"/>
        <v>2634.57</v>
      </c>
      <c r="I320" s="5">
        <f t="shared" si="163"/>
        <v>2634.57</v>
      </c>
      <c r="J320" s="5">
        <f t="shared" si="163"/>
        <v>2634.57</v>
      </c>
      <c r="K320" s="5" t="str">
        <f t="shared" si="163"/>
        <v>-</v>
      </c>
      <c r="L320" s="5" t="str">
        <f t="shared" si="163"/>
        <v>-</v>
      </c>
      <c r="M320" s="5" t="str">
        <f t="shared" si="163"/>
        <v>-</v>
      </c>
      <c r="N320" s="5" t="str">
        <f t="shared" si="163"/>
        <v>-</v>
      </c>
      <c r="O320" s="5" t="str">
        <f t="shared" si="164"/>
        <v>-</v>
      </c>
      <c r="P320" s="5" t="str">
        <f t="shared" si="164"/>
        <v>-</v>
      </c>
      <c r="Q320" s="5" t="str">
        <f t="shared" si="164"/>
        <v>-</v>
      </c>
      <c r="R320" s="5" t="str">
        <f t="shared" si="164"/>
        <v>-</v>
      </c>
      <c r="S320" s="5" t="str">
        <f t="shared" si="164"/>
        <v>-</v>
      </c>
      <c r="T320" s="5" t="str">
        <f t="shared" si="164"/>
        <v>-</v>
      </c>
      <c r="U320" s="5" t="str">
        <f t="shared" si="164"/>
        <v>-</v>
      </c>
      <c r="V320" s="5" t="str">
        <f t="shared" si="164"/>
        <v>-</v>
      </c>
      <c r="W320" s="5" t="str">
        <f t="shared" si="164"/>
        <v>-</v>
      </c>
      <c r="X320" s="5" t="str">
        <f t="shared" si="164"/>
        <v>-</v>
      </c>
      <c r="Y320" s="5" t="str">
        <f t="shared" si="164"/>
        <v>-</v>
      </c>
    </row>
    <row r="321" spans="1:25" ht="14">
      <c r="A321" s="1" t="str">
        <f t="shared" ref="A321:C321" si="173">A385</f>
        <v>Battle River 5</v>
      </c>
      <c r="B321" s="1">
        <f t="shared" si="173"/>
        <v>385</v>
      </c>
      <c r="C321" s="1">
        <f t="shared" si="173"/>
        <v>1981</v>
      </c>
      <c r="D321" s="6">
        <f t="shared" si="162"/>
        <v>2021</v>
      </c>
      <c r="E321" s="5">
        <f t="shared" si="163"/>
        <v>2529.4500000000003</v>
      </c>
      <c r="F321" s="5">
        <f t="shared" si="163"/>
        <v>2529.4500000000003</v>
      </c>
      <c r="G321" s="5">
        <f t="shared" si="163"/>
        <v>2529.4500000000003</v>
      </c>
      <c r="H321" s="5">
        <f t="shared" si="163"/>
        <v>2529.4500000000003</v>
      </c>
      <c r="I321" s="5">
        <f t="shared" si="163"/>
        <v>2529.4500000000003</v>
      </c>
      <c r="J321" s="5">
        <f t="shared" si="163"/>
        <v>2529.4500000000003</v>
      </c>
      <c r="K321" s="5">
        <f t="shared" si="163"/>
        <v>2529.4500000000003</v>
      </c>
      <c r="L321" s="5" t="str">
        <f t="shared" si="163"/>
        <v>-</v>
      </c>
      <c r="M321" s="5" t="str">
        <f t="shared" si="163"/>
        <v>-</v>
      </c>
      <c r="N321" s="5" t="str">
        <f t="shared" si="163"/>
        <v>-</v>
      </c>
      <c r="O321" s="5" t="str">
        <f t="shared" si="164"/>
        <v>-</v>
      </c>
      <c r="P321" s="5" t="str">
        <f t="shared" si="164"/>
        <v>-</v>
      </c>
      <c r="Q321" s="5" t="str">
        <f t="shared" si="164"/>
        <v>-</v>
      </c>
      <c r="R321" s="5" t="str">
        <f t="shared" si="164"/>
        <v>-</v>
      </c>
      <c r="S321" s="5" t="str">
        <f t="shared" si="164"/>
        <v>-</v>
      </c>
      <c r="T321" s="5" t="str">
        <f t="shared" si="164"/>
        <v>-</v>
      </c>
      <c r="U321" s="5" t="str">
        <f t="shared" si="164"/>
        <v>-</v>
      </c>
      <c r="V321" s="5" t="str">
        <f t="shared" si="164"/>
        <v>-</v>
      </c>
      <c r="W321" s="5" t="str">
        <f t="shared" si="164"/>
        <v>-</v>
      </c>
      <c r="X321" s="5" t="str">
        <f t="shared" si="164"/>
        <v>-</v>
      </c>
      <c r="Y321" s="5" t="str">
        <f t="shared" si="164"/>
        <v>-</v>
      </c>
    </row>
    <row r="322" spans="1:25" ht="14">
      <c r="A322" s="1" t="str">
        <f t="shared" ref="A322:C322" si="174">A386</f>
        <v>Keephills 1</v>
      </c>
      <c r="B322" s="1">
        <f t="shared" si="174"/>
        <v>395</v>
      </c>
      <c r="C322" s="1">
        <f t="shared" si="174"/>
        <v>1983</v>
      </c>
      <c r="D322" s="6">
        <f t="shared" si="162"/>
        <v>2023</v>
      </c>
      <c r="E322" s="5">
        <f t="shared" ref="E322:N334" si="175">IF(AND(E$311&lt;=$D322,E$311&gt;=$C322,$D322&lt;&gt;"N/A"),$B322*$B$309,"-")</f>
        <v>2595.15</v>
      </c>
      <c r="F322" s="5">
        <f t="shared" si="175"/>
        <v>2595.15</v>
      </c>
      <c r="G322" s="5">
        <f t="shared" si="175"/>
        <v>2595.15</v>
      </c>
      <c r="H322" s="5">
        <f t="shared" si="175"/>
        <v>2595.15</v>
      </c>
      <c r="I322" s="5">
        <f t="shared" si="175"/>
        <v>2595.15</v>
      </c>
      <c r="J322" s="5">
        <f t="shared" si="175"/>
        <v>2595.15</v>
      </c>
      <c r="K322" s="5">
        <f t="shared" si="175"/>
        <v>2595.15</v>
      </c>
      <c r="L322" s="5">
        <f t="shared" si="175"/>
        <v>2595.15</v>
      </c>
      <c r="M322" s="5">
        <f t="shared" si="175"/>
        <v>2595.15</v>
      </c>
      <c r="N322" s="5" t="str">
        <f t="shared" si="175"/>
        <v>-</v>
      </c>
      <c r="O322" s="5" t="str">
        <f t="shared" ref="O322:Y334" si="176">IF(AND(O$311&lt;=$D322,O$311&gt;=$C322,$D322&lt;&gt;"N/A"),$B322*$B$309,"-")</f>
        <v>-</v>
      </c>
      <c r="P322" s="5" t="str">
        <f t="shared" si="176"/>
        <v>-</v>
      </c>
      <c r="Q322" s="5" t="str">
        <f t="shared" si="176"/>
        <v>-</v>
      </c>
      <c r="R322" s="5" t="str">
        <f t="shared" si="176"/>
        <v>-</v>
      </c>
      <c r="S322" s="5" t="str">
        <f t="shared" si="176"/>
        <v>-</v>
      </c>
      <c r="T322" s="5" t="str">
        <f t="shared" si="176"/>
        <v>-</v>
      </c>
      <c r="U322" s="5" t="str">
        <f t="shared" si="176"/>
        <v>-</v>
      </c>
      <c r="V322" s="5" t="str">
        <f t="shared" si="176"/>
        <v>-</v>
      </c>
      <c r="W322" s="5" t="str">
        <f t="shared" si="176"/>
        <v>-</v>
      </c>
      <c r="X322" s="5" t="str">
        <f t="shared" si="176"/>
        <v>-</v>
      </c>
      <c r="Y322" s="5" t="str">
        <f t="shared" si="176"/>
        <v>-</v>
      </c>
    </row>
    <row r="323" spans="1:25" ht="14">
      <c r="A323" s="1" t="str">
        <f t="shared" ref="A323:C323" si="177">A387</f>
        <v>Keephills 2</v>
      </c>
      <c r="B323" s="1">
        <f t="shared" si="177"/>
        <v>395</v>
      </c>
      <c r="C323" s="1">
        <f t="shared" si="177"/>
        <v>1983</v>
      </c>
      <c r="D323" s="6">
        <f t="shared" si="162"/>
        <v>2023</v>
      </c>
      <c r="E323" s="5">
        <f t="shared" si="175"/>
        <v>2595.15</v>
      </c>
      <c r="F323" s="5">
        <f t="shared" si="175"/>
        <v>2595.15</v>
      </c>
      <c r="G323" s="5">
        <f t="shared" si="175"/>
        <v>2595.15</v>
      </c>
      <c r="H323" s="5">
        <f t="shared" si="175"/>
        <v>2595.15</v>
      </c>
      <c r="I323" s="5">
        <f t="shared" si="175"/>
        <v>2595.15</v>
      </c>
      <c r="J323" s="5">
        <f t="shared" si="175"/>
        <v>2595.15</v>
      </c>
      <c r="K323" s="5">
        <f t="shared" si="175"/>
        <v>2595.15</v>
      </c>
      <c r="L323" s="5">
        <f t="shared" si="175"/>
        <v>2595.15</v>
      </c>
      <c r="M323" s="5">
        <f t="shared" si="175"/>
        <v>2595.15</v>
      </c>
      <c r="N323" s="5" t="str">
        <f t="shared" si="175"/>
        <v>-</v>
      </c>
      <c r="O323" s="5" t="str">
        <f t="shared" si="176"/>
        <v>-</v>
      </c>
      <c r="P323" s="5" t="str">
        <f t="shared" si="176"/>
        <v>-</v>
      </c>
      <c r="Q323" s="5" t="str">
        <f t="shared" si="176"/>
        <v>-</v>
      </c>
      <c r="R323" s="5" t="str">
        <f t="shared" si="176"/>
        <v>-</v>
      </c>
      <c r="S323" s="5" t="str">
        <f t="shared" si="176"/>
        <v>-</v>
      </c>
      <c r="T323" s="5" t="str">
        <f t="shared" si="176"/>
        <v>-</v>
      </c>
      <c r="U323" s="5" t="str">
        <f t="shared" si="176"/>
        <v>-</v>
      </c>
      <c r="V323" s="5" t="str">
        <f t="shared" si="176"/>
        <v>-</v>
      </c>
      <c r="W323" s="5" t="str">
        <f t="shared" si="176"/>
        <v>-</v>
      </c>
      <c r="X323" s="5" t="str">
        <f t="shared" si="176"/>
        <v>-</v>
      </c>
      <c r="Y323" s="5" t="str">
        <f t="shared" si="176"/>
        <v>-</v>
      </c>
    </row>
    <row r="324" spans="1:25" ht="14">
      <c r="A324" s="1" t="str">
        <f t="shared" ref="A324:C324" si="178">A388</f>
        <v>Sheerness 1</v>
      </c>
      <c r="B324" s="1">
        <f t="shared" si="178"/>
        <v>400</v>
      </c>
      <c r="C324" s="1">
        <f t="shared" si="178"/>
        <v>1986</v>
      </c>
      <c r="D324" s="6">
        <f t="shared" si="162"/>
        <v>2026</v>
      </c>
      <c r="E324" s="5">
        <f t="shared" si="175"/>
        <v>2628</v>
      </c>
      <c r="F324" s="5">
        <f t="shared" si="175"/>
        <v>2628</v>
      </c>
      <c r="G324" s="5">
        <f t="shared" si="175"/>
        <v>2628</v>
      </c>
      <c r="H324" s="5">
        <f t="shared" si="175"/>
        <v>2628</v>
      </c>
      <c r="I324" s="5">
        <f t="shared" si="175"/>
        <v>2628</v>
      </c>
      <c r="J324" s="5">
        <f t="shared" si="175"/>
        <v>2628</v>
      </c>
      <c r="K324" s="5">
        <f t="shared" si="175"/>
        <v>2628</v>
      </c>
      <c r="L324" s="5">
        <f t="shared" si="175"/>
        <v>2628</v>
      </c>
      <c r="M324" s="5">
        <f t="shared" si="175"/>
        <v>2628</v>
      </c>
      <c r="N324" s="5">
        <f t="shared" si="175"/>
        <v>2628</v>
      </c>
      <c r="O324" s="5">
        <f t="shared" si="176"/>
        <v>2628</v>
      </c>
      <c r="P324" s="5">
        <f t="shared" si="176"/>
        <v>2628</v>
      </c>
      <c r="Q324" s="5" t="str">
        <f t="shared" si="176"/>
        <v>-</v>
      </c>
      <c r="R324" s="5" t="str">
        <f t="shared" si="176"/>
        <v>-</v>
      </c>
      <c r="S324" s="5" t="str">
        <f t="shared" si="176"/>
        <v>-</v>
      </c>
      <c r="T324" s="5" t="str">
        <f t="shared" si="176"/>
        <v>-</v>
      </c>
      <c r="U324" s="5" t="str">
        <f t="shared" si="176"/>
        <v>-</v>
      </c>
      <c r="V324" s="5" t="str">
        <f t="shared" si="176"/>
        <v>-</v>
      </c>
      <c r="W324" s="5" t="str">
        <f t="shared" si="176"/>
        <v>-</v>
      </c>
      <c r="X324" s="5" t="str">
        <f t="shared" si="176"/>
        <v>-</v>
      </c>
      <c r="Y324" s="5" t="str">
        <f t="shared" si="176"/>
        <v>-</v>
      </c>
    </row>
    <row r="325" spans="1:25" ht="14">
      <c r="A325" s="1" t="str">
        <f t="shared" ref="A325:C325" si="179">A389</f>
        <v>Sheerness 2</v>
      </c>
      <c r="B325" s="1">
        <f t="shared" si="179"/>
        <v>390</v>
      </c>
      <c r="C325" s="1">
        <f t="shared" si="179"/>
        <v>1990</v>
      </c>
      <c r="D325" s="6">
        <f t="shared" si="162"/>
        <v>2026</v>
      </c>
      <c r="E325" s="5">
        <f t="shared" si="175"/>
        <v>2562.3000000000002</v>
      </c>
      <c r="F325" s="5">
        <f t="shared" si="175"/>
        <v>2562.3000000000002</v>
      </c>
      <c r="G325" s="5">
        <f t="shared" si="175"/>
        <v>2562.3000000000002</v>
      </c>
      <c r="H325" s="5">
        <f t="shared" si="175"/>
        <v>2562.3000000000002</v>
      </c>
      <c r="I325" s="5">
        <f t="shared" si="175"/>
        <v>2562.3000000000002</v>
      </c>
      <c r="J325" s="5">
        <f t="shared" si="175"/>
        <v>2562.3000000000002</v>
      </c>
      <c r="K325" s="5">
        <f t="shared" si="175"/>
        <v>2562.3000000000002</v>
      </c>
      <c r="L325" s="5">
        <f t="shared" si="175"/>
        <v>2562.3000000000002</v>
      </c>
      <c r="M325" s="5">
        <f t="shared" si="175"/>
        <v>2562.3000000000002</v>
      </c>
      <c r="N325" s="5">
        <f t="shared" si="175"/>
        <v>2562.3000000000002</v>
      </c>
      <c r="O325" s="5">
        <f t="shared" si="176"/>
        <v>2562.3000000000002</v>
      </c>
      <c r="P325" s="5">
        <f t="shared" si="176"/>
        <v>2562.3000000000002</v>
      </c>
      <c r="Q325" s="5" t="str">
        <f t="shared" si="176"/>
        <v>-</v>
      </c>
      <c r="R325" s="5" t="str">
        <f t="shared" si="176"/>
        <v>-</v>
      </c>
      <c r="S325" s="5" t="str">
        <f t="shared" si="176"/>
        <v>-</v>
      </c>
      <c r="T325" s="5" t="str">
        <f t="shared" si="176"/>
        <v>-</v>
      </c>
      <c r="U325" s="5" t="str">
        <f t="shared" si="176"/>
        <v>-</v>
      </c>
      <c r="V325" s="5" t="str">
        <f t="shared" si="176"/>
        <v>-</v>
      </c>
      <c r="W325" s="5" t="str">
        <f t="shared" si="176"/>
        <v>-</v>
      </c>
      <c r="X325" s="5" t="str">
        <f t="shared" si="176"/>
        <v>-</v>
      </c>
      <c r="Y325" s="5" t="str">
        <f t="shared" si="176"/>
        <v>-</v>
      </c>
    </row>
    <row r="326" spans="1:25" ht="14">
      <c r="A326" s="1" t="str">
        <f t="shared" ref="A326:C326" si="180">A390</f>
        <v>Genesee 1</v>
      </c>
      <c r="B326" s="1">
        <f t="shared" si="180"/>
        <v>400</v>
      </c>
      <c r="C326" s="1">
        <f t="shared" si="180"/>
        <v>1989</v>
      </c>
      <c r="D326" s="6">
        <f t="shared" si="162"/>
        <v>2029</v>
      </c>
      <c r="E326" s="5">
        <f t="shared" si="175"/>
        <v>2628</v>
      </c>
      <c r="F326" s="5">
        <f t="shared" si="175"/>
        <v>2628</v>
      </c>
      <c r="G326" s="5">
        <f t="shared" si="175"/>
        <v>2628</v>
      </c>
      <c r="H326" s="5">
        <f t="shared" si="175"/>
        <v>2628</v>
      </c>
      <c r="I326" s="5">
        <f t="shared" si="175"/>
        <v>2628</v>
      </c>
      <c r="J326" s="5">
        <f t="shared" si="175"/>
        <v>2628</v>
      </c>
      <c r="K326" s="5">
        <f t="shared" si="175"/>
        <v>2628</v>
      </c>
      <c r="L326" s="5">
        <f t="shared" si="175"/>
        <v>2628</v>
      </c>
      <c r="M326" s="5">
        <f t="shared" si="175"/>
        <v>2628</v>
      </c>
      <c r="N326" s="5">
        <f t="shared" si="175"/>
        <v>2628</v>
      </c>
      <c r="O326" s="5">
        <f t="shared" si="176"/>
        <v>2628</v>
      </c>
      <c r="P326" s="5">
        <f t="shared" si="176"/>
        <v>2628</v>
      </c>
      <c r="Q326" s="5">
        <f t="shared" si="176"/>
        <v>2628</v>
      </c>
      <c r="R326" s="5">
        <f t="shared" si="176"/>
        <v>2628</v>
      </c>
      <c r="S326" s="5">
        <f t="shared" si="176"/>
        <v>2628</v>
      </c>
      <c r="T326" s="5" t="str">
        <f t="shared" si="176"/>
        <v>-</v>
      </c>
      <c r="U326" s="5" t="str">
        <f t="shared" si="176"/>
        <v>-</v>
      </c>
      <c r="V326" s="5" t="str">
        <f t="shared" si="176"/>
        <v>-</v>
      </c>
      <c r="W326" s="5" t="str">
        <f t="shared" si="176"/>
        <v>-</v>
      </c>
      <c r="X326" s="5" t="str">
        <f t="shared" si="176"/>
        <v>-</v>
      </c>
      <c r="Y326" s="5" t="str">
        <f t="shared" si="176"/>
        <v>-</v>
      </c>
    </row>
    <row r="327" spans="1:25" ht="14">
      <c r="A327" s="1" t="str">
        <f t="shared" ref="A327:C327" si="181">A391</f>
        <v>Genesee 2</v>
      </c>
      <c r="B327" s="1">
        <f t="shared" si="181"/>
        <v>400</v>
      </c>
      <c r="C327" s="1">
        <f t="shared" si="181"/>
        <v>1994</v>
      </c>
      <c r="D327" s="6">
        <f t="shared" si="162"/>
        <v>2029</v>
      </c>
      <c r="E327" s="5">
        <f t="shared" si="175"/>
        <v>2628</v>
      </c>
      <c r="F327" s="5">
        <f t="shared" si="175"/>
        <v>2628</v>
      </c>
      <c r="G327" s="5">
        <f t="shared" si="175"/>
        <v>2628</v>
      </c>
      <c r="H327" s="5">
        <f t="shared" si="175"/>
        <v>2628</v>
      </c>
      <c r="I327" s="5">
        <f t="shared" si="175"/>
        <v>2628</v>
      </c>
      <c r="J327" s="5">
        <f t="shared" si="175"/>
        <v>2628</v>
      </c>
      <c r="K327" s="5">
        <f t="shared" si="175"/>
        <v>2628</v>
      </c>
      <c r="L327" s="5">
        <f t="shared" si="175"/>
        <v>2628</v>
      </c>
      <c r="M327" s="5">
        <f t="shared" si="175"/>
        <v>2628</v>
      </c>
      <c r="N327" s="5">
        <f t="shared" si="175"/>
        <v>2628</v>
      </c>
      <c r="O327" s="5">
        <f t="shared" si="176"/>
        <v>2628</v>
      </c>
      <c r="P327" s="5">
        <f t="shared" si="176"/>
        <v>2628</v>
      </c>
      <c r="Q327" s="5">
        <f t="shared" si="176"/>
        <v>2628</v>
      </c>
      <c r="R327" s="5">
        <f t="shared" si="176"/>
        <v>2628</v>
      </c>
      <c r="S327" s="5">
        <f t="shared" si="176"/>
        <v>2628</v>
      </c>
      <c r="T327" s="5" t="str">
        <f t="shared" si="176"/>
        <v>-</v>
      </c>
      <c r="U327" s="5" t="str">
        <f t="shared" si="176"/>
        <v>-</v>
      </c>
      <c r="V327" s="5" t="str">
        <f t="shared" si="176"/>
        <v>-</v>
      </c>
      <c r="W327" s="5" t="str">
        <f t="shared" si="176"/>
        <v>-</v>
      </c>
      <c r="X327" s="5" t="str">
        <f t="shared" si="176"/>
        <v>-</v>
      </c>
      <c r="Y327" s="5" t="str">
        <f t="shared" si="176"/>
        <v>-</v>
      </c>
    </row>
    <row r="328" spans="1:25" ht="14">
      <c r="A328" s="45" t="str">
        <f t="shared" ref="A328:C328" si="182">A392</f>
        <v>Genesee 3</v>
      </c>
      <c r="B328" s="45">
        <f t="shared" si="182"/>
        <v>466</v>
      </c>
      <c r="C328" s="45">
        <f t="shared" si="182"/>
        <v>2005</v>
      </c>
      <c r="D328" s="46">
        <f t="shared" si="162"/>
        <v>2029</v>
      </c>
      <c r="E328" s="47">
        <f t="shared" si="175"/>
        <v>3061.6200000000003</v>
      </c>
      <c r="F328" s="47">
        <f t="shared" si="175"/>
        <v>3061.6200000000003</v>
      </c>
      <c r="G328" s="47">
        <f t="shared" si="175"/>
        <v>3061.6200000000003</v>
      </c>
      <c r="H328" s="47">
        <f t="shared" si="175"/>
        <v>3061.6200000000003</v>
      </c>
      <c r="I328" s="47">
        <f t="shared" si="175"/>
        <v>3061.6200000000003</v>
      </c>
      <c r="J328" s="47">
        <f t="shared" si="175"/>
        <v>3061.6200000000003</v>
      </c>
      <c r="K328" s="47">
        <f t="shared" si="175"/>
        <v>3061.6200000000003</v>
      </c>
      <c r="L328" s="47">
        <f t="shared" si="175"/>
        <v>3061.6200000000003</v>
      </c>
      <c r="M328" s="47">
        <f t="shared" si="175"/>
        <v>3061.6200000000003</v>
      </c>
      <c r="N328" s="47">
        <f t="shared" si="175"/>
        <v>3061.6200000000003</v>
      </c>
      <c r="O328" s="47">
        <f t="shared" si="176"/>
        <v>3061.6200000000003</v>
      </c>
      <c r="P328" s="47">
        <f t="shared" si="176"/>
        <v>3061.6200000000003</v>
      </c>
      <c r="Q328" s="47">
        <f t="shared" si="176"/>
        <v>3061.6200000000003</v>
      </c>
      <c r="R328" s="47">
        <f t="shared" si="176"/>
        <v>3061.6200000000003</v>
      </c>
      <c r="S328" s="47">
        <f t="shared" si="176"/>
        <v>3061.6200000000003</v>
      </c>
      <c r="T328" s="47" t="str">
        <f t="shared" si="176"/>
        <v>-</v>
      </c>
      <c r="U328" s="47" t="str">
        <f t="shared" si="176"/>
        <v>-</v>
      </c>
      <c r="V328" s="47" t="str">
        <f t="shared" si="176"/>
        <v>-</v>
      </c>
      <c r="W328" s="47" t="str">
        <f t="shared" si="176"/>
        <v>-</v>
      </c>
      <c r="X328" s="47" t="str">
        <f t="shared" si="176"/>
        <v>-</v>
      </c>
      <c r="Y328" s="47" t="str">
        <f t="shared" si="176"/>
        <v>-</v>
      </c>
    </row>
    <row r="329" spans="1:25" ht="14">
      <c r="A329" s="45" t="str">
        <f t="shared" ref="A329:C329" si="183">A393</f>
        <v>Keephills 3</v>
      </c>
      <c r="B329" s="45">
        <f t="shared" si="183"/>
        <v>463</v>
      </c>
      <c r="C329" s="45">
        <f t="shared" si="183"/>
        <v>2011</v>
      </c>
      <c r="D329" s="46">
        <f t="shared" si="162"/>
        <v>2029</v>
      </c>
      <c r="E329" s="47">
        <f t="shared" si="175"/>
        <v>3041.9100000000003</v>
      </c>
      <c r="F329" s="47">
        <f t="shared" si="175"/>
        <v>3041.9100000000003</v>
      </c>
      <c r="G329" s="47">
        <f t="shared" si="175"/>
        <v>3041.9100000000003</v>
      </c>
      <c r="H329" s="47">
        <f t="shared" si="175"/>
        <v>3041.9100000000003</v>
      </c>
      <c r="I329" s="47">
        <f t="shared" si="175"/>
        <v>3041.9100000000003</v>
      </c>
      <c r="J329" s="47">
        <f t="shared" si="175"/>
        <v>3041.9100000000003</v>
      </c>
      <c r="K329" s="47">
        <f t="shared" si="175"/>
        <v>3041.9100000000003</v>
      </c>
      <c r="L329" s="47">
        <f t="shared" si="175"/>
        <v>3041.9100000000003</v>
      </c>
      <c r="M329" s="47">
        <f t="shared" si="175"/>
        <v>3041.9100000000003</v>
      </c>
      <c r="N329" s="47">
        <f t="shared" si="175"/>
        <v>3041.9100000000003</v>
      </c>
      <c r="O329" s="47">
        <f t="shared" si="176"/>
        <v>3041.9100000000003</v>
      </c>
      <c r="P329" s="47">
        <f t="shared" si="176"/>
        <v>3041.9100000000003</v>
      </c>
      <c r="Q329" s="47">
        <f t="shared" si="176"/>
        <v>3041.9100000000003</v>
      </c>
      <c r="R329" s="47">
        <f t="shared" si="176"/>
        <v>3041.9100000000003</v>
      </c>
      <c r="S329" s="47">
        <f t="shared" si="176"/>
        <v>3041.9100000000003</v>
      </c>
      <c r="T329" s="47" t="str">
        <f t="shared" si="176"/>
        <v>-</v>
      </c>
      <c r="U329" s="47" t="str">
        <f t="shared" si="176"/>
        <v>-</v>
      </c>
      <c r="V329" s="47" t="str">
        <f t="shared" si="176"/>
        <v>-</v>
      </c>
      <c r="W329" s="47" t="str">
        <f t="shared" si="176"/>
        <v>-</v>
      </c>
      <c r="X329" s="47" t="str">
        <f t="shared" si="176"/>
        <v>-</v>
      </c>
      <c r="Y329" s="47" t="str">
        <f t="shared" si="176"/>
        <v>-</v>
      </c>
    </row>
    <row r="330" spans="1:25" ht="14">
      <c r="A330" s="45" t="str">
        <f t="shared" ref="A330:C330" si="184">A394</f>
        <v>Swan Hills</v>
      </c>
      <c r="B330" s="45">
        <f t="shared" si="184"/>
        <v>319</v>
      </c>
      <c r="C330" s="45">
        <f t="shared" si="184"/>
        <v>2015</v>
      </c>
      <c r="D330" s="46" t="str">
        <f t="shared" si="162"/>
        <v>N/A</v>
      </c>
      <c r="E330" s="47" t="str">
        <f t="shared" si="175"/>
        <v>-</v>
      </c>
      <c r="F330" s="47" t="str">
        <f t="shared" si="175"/>
        <v>-</v>
      </c>
      <c r="G330" s="47" t="str">
        <f t="shared" si="175"/>
        <v>-</v>
      </c>
      <c r="H330" s="47" t="str">
        <f t="shared" si="175"/>
        <v>-</v>
      </c>
      <c r="I330" s="47" t="str">
        <f t="shared" si="175"/>
        <v>-</v>
      </c>
      <c r="J330" s="47" t="str">
        <f t="shared" si="175"/>
        <v>-</v>
      </c>
      <c r="K330" s="47" t="str">
        <f t="shared" si="175"/>
        <v>-</v>
      </c>
      <c r="L330" s="47" t="str">
        <f t="shared" si="175"/>
        <v>-</v>
      </c>
      <c r="M330" s="47" t="str">
        <f t="shared" si="175"/>
        <v>-</v>
      </c>
      <c r="N330" s="47" t="str">
        <f t="shared" si="175"/>
        <v>-</v>
      </c>
      <c r="O330" s="47" t="str">
        <f t="shared" si="176"/>
        <v>-</v>
      </c>
      <c r="P330" s="47" t="str">
        <f t="shared" si="176"/>
        <v>-</v>
      </c>
      <c r="Q330" s="47" t="str">
        <f t="shared" si="176"/>
        <v>-</v>
      </c>
      <c r="R330" s="47" t="str">
        <f t="shared" si="176"/>
        <v>-</v>
      </c>
      <c r="S330" s="47" t="str">
        <f t="shared" si="176"/>
        <v>-</v>
      </c>
      <c r="T330" s="47" t="str">
        <f t="shared" si="176"/>
        <v>-</v>
      </c>
      <c r="U330" s="47" t="str">
        <f t="shared" si="176"/>
        <v>-</v>
      </c>
      <c r="V330" s="47" t="str">
        <f t="shared" si="176"/>
        <v>-</v>
      </c>
      <c r="W330" s="47" t="str">
        <f t="shared" si="176"/>
        <v>-</v>
      </c>
      <c r="X330" s="47" t="str">
        <f t="shared" si="176"/>
        <v>-</v>
      </c>
      <c r="Y330" s="47" t="str">
        <f t="shared" si="176"/>
        <v>-</v>
      </c>
    </row>
    <row r="331" spans="1:25" ht="14">
      <c r="A331" s="45" t="str">
        <f t="shared" ref="A331:C331" si="185">A395</f>
        <v>Milner 2</v>
      </c>
      <c r="B331" s="45">
        <f t="shared" si="185"/>
        <v>450</v>
      </c>
      <c r="C331" s="45">
        <f t="shared" si="185"/>
        <v>2018</v>
      </c>
      <c r="D331" s="46" t="str">
        <f t="shared" si="162"/>
        <v>N/A</v>
      </c>
      <c r="E331" s="47" t="str">
        <f t="shared" si="175"/>
        <v>-</v>
      </c>
      <c r="F331" s="47" t="str">
        <f t="shared" si="175"/>
        <v>-</v>
      </c>
      <c r="G331" s="47" t="str">
        <f t="shared" si="175"/>
        <v>-</v>
      </c>
      <c r="H331" s="47" t="str">
        <f t="shared" si="175"/>
        <v>-</v>
      </c>
      <c r="I331" s="47" t="str">
        <f t="shared" si="175"/>
        <v>-</v>
      </c>
      <c r="J331" s="47" t="str">
        <f t="shared" si="175"/>
        <v>-</v>
      </c>
      <c r="K331" s="47" t="str">
        <f t="shared" si="175"/>
        <v>-</v>
      </c>
      <c r="L331" s="47" t="str">
        <f t="shared" si="175"/>
        <v>-</v>
      </c>
      <c r="M331" s="47" t="str">
        <f t="shared" si="175"/>
        <v>-</v>
      </c>
      <c r="N331" s="47" t="str">
        <f t="shared" si="175"/>
        <v>-</v>
      </c>
      <c r="O331" s="47" t="str">
        <f t="shared" si="176"/>
        <v>-</v>
      </c>
      <c r="P331" s="47" t="str">
        <f t="shared" si="176"/>
        <v>-</v>
      </c>
      <c r="Q331" s="47" t="str">
        <f t="shared" si="176"/>
        <v>-</v>
      </c>
      <c r="R331" s="47" t="str">
        <f t="shared" si="176"/>
        <v>-</v>
      </c>
      <c r="S331" s="47" t="str">
        <f t="shared" si="176"/>
        <v>-</v>
      </c>
      <c r="T331" s="47" t="str">
        <f t="shared" si="176"/>
        <v>-</v>
      </c>
      <c r="U331" s="47" t="str">
        <f t="shared" si="176"/>
        <v>-</v>
      </c>
      <c r="V331" s="47" t="str">
        <f t="shared" si="176"/>
        <v>-</v>
      </c>
      <c r="W331" s="47" t="str">
        <f t="shared" si="176"/>
        <v>-</v>
      </c>
      <c r="X331" s="47" t="str">
        <f t="shared" si="176"/>
        <v>-</v>
      </c>
      <c r="Y331" s="47" t="str">
        <f t="shared" si="176"/>
        <v>-</v>
      </c>
    </row>
    <row r="332" spans="1:25" ht="14">
      <c r="A332" s="45" t="str">
        <f t="shared" ref="A332:C332" si="186">A396</f>
        <v>Endogenous Advanced Coal 1</v>
      </c>
      <c r="B332" s="45">
        <f t="shared" si="186"/>
        <v>400</v>
      </c>
      <c r="C332" s="45">
        <f t="shared" si="186"/>
        <v>2033</v>
      </c>
      <c r="D332" s="46" t="str">
        <f t="shared" si="162"/>
        <v>N/A</v>
      </c>
      <c r="E332" s="47" t="str">
        <f t="shared" si="175"/>
        <v>-</v>
      </c>
      <c r="F332" s="47" t="str">
        <f t="shared" si="175"/>
        <v>-</v>
      </c>
      <c r="G332" s="47" t="str">
        <f t="shared" si="175"/>
        <v>-</v>
      </c>
      <c r="H332" s="47" t="str">
        <f t="shared" si="175"/>
        <v>-</v>
      </c>
      <c r="I332" s="47" t="str">
        <f t="shared" si="175"/>
        <v>-</v>
      </c>
      <c r="J332" s="47" t="str">
        <f t="shared" si="175"/>
        <v>-</v>
      </c>
      <c r="K332" s="47" t="str">
        <f t="shared" si="175"/>
        <v>-</v>
      </c>
      <c r="L332" s="47" t="str">
        <f t="shared" si="175"/>
        <v>-</v>
      </c>
      <c r="M332" s="47" t="str">
        <f t="shared" si="175"/>
        <v>-</v>
      </c>
      <c r="N332" s="47" t="str">
        <f t="shared" si="175"/>
        <v>-</v>
      </c>
      <c r="O332" s="47" t="str">
        <f t="shared" si="176"/>
        <v>-</v>
      </c>
      <c r="P332" s="47" t="str">
        <f t="shared" si="176"/>
        <v>-</v>
      </c>
      <c r="Q332" s="47" t="str">
        <f t="shared" si="176"/>
        <v>-</v>
      </c>
      <c r="R332" s="47" t="str">
        <f t="shared" si="176"/>
        <v>-</v>
      </c>
      <c r="S332" s="47" t="str">
        <f t="shared" si="176"/>
        <v>-</v>
      </c>
      <c r="T332" s="47" t="str">
        <f t="shared" si="176"/>
        <v>-</v>
      </c>
      <c r="U332" s="47" t="str">
        <f t="shared" si="176"/>
        <v>-</v>
      </c>
      <c r="V332" s="47" t="str">
        <f t="shared" si="176"/>
        <v>-</v>
      </c>
      <c r="W332" s="47" t="str">
        <f t="shared" si="176"/>
        <v>-</v>
      </c>
      <c r="X332" s="47" t="str">
        <f t="shared" si="176"/>
        <v>-</v>
      </c>
      <c r="Y332" s="47" t="str">
        <f t="shared" si="176"/>
        <v>-</v>
      </c>
    </row>
    <row r="333" spans="1:25" ht="14">
      <c r="A333" s="45" t="str">
        <f t="shared" ref="A333:C333" si="187">A397</f>
        <v>Endogenous Advanced Coal 2</v>
      </c>
      <c r="B333" s="45">
        <f t="shared" si="187"/>
        <v>400</v>
      </c>
      <c r="C333" s="45">
        <f t="shared" si="187"/>
        <v>2034</v>
      </c>
      <c r="D333" s="46" t="str">
        <f t="shared" si="162"/>
        <v>N/A</v>
      </c>
      <c r="E333" s="47" t="str">
        <f t="shared" si="175"/>
        <v>-</v>
      </c>
      <c r="F333" s="47" t="str">
        <f t="shared" si="175"/>
        <v>-</v>
      </c>
      <c r="G333" s="47" t="str">
        <f t="shared" si="175"/>
        <v>-</v>
      </c>
      <c r="H333" s="47" t="str">
        <f t="shared" si="175"/>
        <v>-</v>
      </c>
      <c r="I333" s="47" t="str">
        <f t="shared" si="175"/>
        <v>-</v>
      </c>
      <c r="J333" s="47" t="str">
        <f t="shared" si="175"/>
        <v>-</v>
      </c>
      <c r="K333" s="47" t="str">
        <f t="shared" si="175"/>
        <v>-</v>
      </c>
      <c r="L333" s="47" t="str">
        <f t="shared" si="175"/>
        <v>-</v>
      </c>
      <c r="M333" s="47" t="str">
        <f t="shared" si="175"/>
        <v>-</v>
      </c>
      <c r="N333" s="47" t="str">
        <f t="shared" si="175"/>
        <v>-</v>
      </c>
      <c r="O333" s="47" t="str">
        <f t="shared" si="176"/>
        <v>-</v>
      </c>
      <c r="P333" s="47" t="str">
        <f t="shared" si="176"/>
        <v>-</v>
      </c>
      <c r="Q333" s="47" t="str">
        <f t="shared" si="176"/>
        <v>-</v>
      </c>
      <c r="R333" s="47" t="str">
        <f t="shared" si="176"/>
        <v>-</v>
      </c>
      <c r="S333" s="47" t="str">
        <f t="shared" si="176"/>
        <v>-</v>
      </c>
      <c r="T333" s="47" t="str">
        <f t="shared" si="176"/>
        <v>-</v>
      </c>
      <c r="U333" s="47" t="str">
        <f t="shared" si="176"/>
        <v>-</v>
      </c>
      <c r="V333" s="47" t="str">
        <f t="shared" si="176"/>
        <v>-</v>
      </c>
      <c r="W333" s="47" t="str">
        <f t="shared" si="176"/>
        <v>-</v>
      </c>
      <c r="X333" s="47" t="str">
        <f t="shared" si="176"/>
        <v>-</v>
      </c>
      <c r="Y333" s="47" t="str">
        <f t="shared" si="176"/>
        <v>-</v>
      </c>
    </row>
    <row r="334" spans="1:25" ht="14">
      <c r="A334" s="45" t="str">
        <f t="shared" ref="A334:C334" si="188">A398</f>
        <v>Endogenous Advanced Coal 3</v>
      </c>
      <c r="B334" s="45">
        <f t="shared" si="188"/>
        <v>400</v>
      </c>
      <c r="C334" s="45">
        <f t="shared" si="188"/>
        <v>2035</v>
      </c>
      <c r="D334" s="46" t="str">
        <f t="shared" si="162"/>
        <v>N/A</v>
      </c>
      <c r="E334" s="47" t="str">
        <f t="shared" si="175"/>
        <v>-</v>
      </c>
      <c r="F334" s="47" t="str">
        <f t="shared" si="175"/>
        <v>-</v>
      </c>
      <c r="G334" s="47" t="str">
        <f t="shared" si="175"/>
        <v>-</v>
      </c>
      <c r="H334" s="47" t="str">
        <f t="shared" si="175"/>
        <v>-</v>
      </c>
      <c r="I334" s="47" t="str">
        <f t="shared" si="175"/>
        <v>-</v>
      </c>
      <c r="J334" s="47" t="str">
        <f t="shared" si="175"/>
        <v>-</v>
      </c>
      <c r="K334" s="47" t="str">
        <f t="shared" si="175"/>
        <v>-</v>
      </c>
      <c r="L334" s="47" t="str">
        <f t="shared" si="175"/>
        <v>-</v>
      </c>
      <c r="M334" s="47" t="str">
        <f t="shared" si="175"/>
        <v>-</v>
      </c>
      <c r="N334" s="47" t="str">
        <f t="shared" si="175"/>
        <v>-</v>
      </c>
      <c r="O334" s="47" t="str">
        <f t="shared" si="176"/>
        <v>-</v>
      </c>
      <c r="P334" s="47" t="str">
        <f t="shared" si="176"/>
        <v>-</v>
      </c>
      <c r="Q334" s="47" t="str">
        <f t="shared" si="176"/>
        <v>-</v>
      </c>
      <c r="R334" s="47" t="str">
        <f t="shared" si="176"/>
        <v>-</v>
      </c>
      <c r="S334" s="47" t="str">
        <f t="shared" si="176"/>
        <v>-</v>
      </c>
      <c r="T334" s="47" t="str">
        <f t="shared" si="176"/>
        <v>-</v>
      </c>
      <c r="U334" s="47" t="str">
        <f t="shared" si="176"/>
        <v>-</v>
      </c>
      <c r="V334" s="47" t="str">
        <f t="shared" si="176"/>
        <v>-</v>
      </c>
      <c r="W334" s="47" t="str">
        <f t="shared" si="176"/>
        <v>-</v>
      </c>
      <c r="X334" s="47" t="str">
        <f t="shared" si="176"/>
        <v>-</v>
      </c>
      <c r="Y334" s="47" t="str">
        <f t="shared" si="176"/>
        <v>-</v>
      </c>
    </row>
    <row r="335" spans="1:25" ht="14">
      <c r="A335" s="60" t="s">
        <v>84</v>
      </c>
      <c r="B335" s="61"/>
      <c r="C335" s="59"/>
      <c r="D335" s="59"/>
      <c r="E335" s="58">
        <f t="shared" ref="E335:Y335" si="189">SUM(E312:E334)</f>
        <v>41384.430000000015</v>
      </c>
      <c r="F335" s="58">
        <f t="shared" si="189"/>
        <v>40438.350000000013</v>
      </c>
      <c r="G335" s="58">
        <f t="shared" si="189"/>
        <v>38441.070000000007</v>
      </c>
      <c r="H335" s="58">
        <f t="shared" si="189"/>
        <v>34656.75</v>
      </c>
      <c r="I335" s="58">
        <f t="shared" si="189"/>
        <v>34656.75</v>
      </c>
      <c r="J335" s="58">
        <f t="shared" si="189"/>
        <v>34656.75</v>
      </c>
      <c r="K335" s="58">
        <f t="shared" si="189"/>
        <v>24269.579999999998</v>
      </c>
      <c r="L335" s="58">
        <f t="shared" si="189"/>
        <v>21740.13</v>
      </c>
      <c r="M335" s="58">
        <f t="shared" si="189"/>
        <v>21740.13</v>
      </c>
      <c r="N335" s="58">
        <f t="shared" si="189"/>
        <v>16549.830000000002</v>
      </c>
      <c r="O335" s="58">
        <f t="shared" si="189"/>
        <v>16549.830000000002</v>
      </c>
      <c r="P335" s="58">
        <f t="shared" si="189"/>
        <v>16549.830000000002</v>
      </c>
      <c r="Q335" s="58">
        <f t="shared" si="189"/>
        <v>11359.53</v>
      </c>
      <c r="R335" s="58">
        <f t="shared" si="189"/>
        <v>11359.53</v>
      </c>
      <c r="S335" s="58">
        <f t="shared" si="189"/>
        <v>11359.53</v>
      </c>
      <c r="T335" s="58">
        <f t="shared" si="189"/>
        <v>0</v>
      </c>
      <c r="U335" s="58">
        <f t="shared" si="189"/>
        <v>0</v>
      </c>
      <c r="V335" s="58">
        <f t="shared" si="189"/>
        <v>0</v>
      </c>
      <c r="W335" s="58">
        <f t="shared" si="189"/>
        <v>0</v>
      </c>
      <c r="X335" s="58">
        <f t="shared" si="189"/>
        <v>0</v>
      </c>
      <c r="Y335" s="58">
        <f t="shared" si="189"/>
        <v>0</v>
      </c>
    </row>
    <row r="336" spans="1:25" ht="14">
      <c r="A336" s="10"/>
      <c r="B336" s="9"/>
      <c r="C336" s="18"/>
      <c r="D336" s="18"/>
      <c r="E336" s="9"/>
      <c r="F336" s="9"/>
      <c r="G336" s="9"/>
      <c r="H336" s="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8">
      <c r="A338" s="57" t="s">
        <v>91</v>
      </c>
      <c r="B338" s="57"/>
      <c r="C338" s="57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/>
    <row r="340" spans="1:25" ht="12">
      <c r="A340" t="s">
        <v>92</v>
      </c>
    </row>
    <row r="341" spans="1:25" ht="12"/>
    <row r="342" spans="1:25" ht="14">
      <c r="A342" s="4" t="s">
        <v>20</v>
      </c>
      <c r="B342" s="44">
        <v>0.75</v>
      </c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">
      <c r="A343" s="6" t="s">
        <v>21</v>
      </c>
      <c r="B343" s="25">
        <f>B342*365*24/1000</f>
        <v>6.57</v>
      </c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">
      <c r="A344" s="10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">
      <c r="A345" s="55" t="s">
        <v>102</v>
      </c>
      <c r="B345" s="56" t="s">
        <v>22</v>
      </c>
      <c r="C345" s="56" t="s">
        <v>23</v>
      </c>
      <c r="D345" s="56" t="s">
        <v>24</v>
      </c>
      <c r="E345" s="56">
        <v>2015</v>
      </c>
      <c r="F345" s="56">
        <v>2016</v>
      </c>
      <c r="G345" s="56">
        <v>2017</v>
      </c>
      <c r="H345" s="56">
        <v>2018</v>
      </c>
      <c r="I345" s="56">
        <v>2019</v>
      </c>
      <c r="J345" s="56">
        <v>2020</v>
      </c>
      <c r="K345" s="56">
        <v>2021</v>
      </c>
      <c r="L345" s="56">
        <v>2022</v>
      </c>
      <c r="M345" s="56">
        <v>2023</v>
      </c>
      <c r="N345" s="56">
        <v>2024</v>
      </c>
      <c r="O345" s="56">
        <v>2025</v>
      </c>
      <c r="P345" s="56">
        <v>2026</v>
      </c>
      <c r="Q345" s="56">
        <v>2027</v>
      </c>
      <c r="R345" s="56">
        <v>2028</v>
      </c>
      <c r="S345" s="56">
        <v>2029</v>
      </c>
      <c r="T345" s="56">
        <v>2030</v>
      </c>
      <c r="U345" s="56">
        <v>2031</v>
      </c>
      <c r="V345" s="56">
        <v>2032</v>
      </c>
      <c r="W345" s="56">
        <v>2033</v>
      </c>
      <c r="X345" s="56">
        <v>2034</v>
      </c>
      <c r="Y345" s="56">
        <v>2035</v>
      </c>
    </row>
    <row r="346" spans="1:25" ht="14">
      <c r="A346" s="1" t="str">
        <f t="shared" ref="A346:C346" si="190">A376</f>
        <v>Milner 1</v>
      </c>
      <c r="B346" s="1">
        <f t="shared" si="190"/>
        <v>144</v>
      </c>
      <c r="C346" s="1">
        <f t="shared" si="190"/>
        <v>1972</v>
      </c>
      <c r="D346" s="6">
        <f t="shared" ref="D346:D368" si="191">VLOOKUP($A346,$A$376:$K$398,11, FALSE)</f>
        <v>2015</v>
      </c>
      <c r="E346" s="5">
        <f t="shared" ref="E346:N355" si="192">IF(AND(E$345&lt;=$D346,E$345&gt;=$C346,$D346&lt;&gt;"N/A"),$B346*$B$343,"-")</f>
        <v>946.08</v>
      </c>
      <c r="F346" s="5" t="str">
        <f t="shared" si="192"/>
        <v>-</v>
      </c>
      <c r="G346" s="5" t="str">
        <f t="shared" si="192"/>
        <v>-</v>
      </c>
      <c r="H346" s="5" t="str">
        <f t="shared" si="192"/>
        <v>-</v>
      </c>
      <c r="I346" s="5" t="str">
        <f t="shared" si="192"/>
        <v>-</v>
      </c>
      <c r="J346" s="5" t="str">
        <f t="shared" si="192"/>
        <v>-</v>
      </c>
      <c r="K346" s="5" t="str">
        <f t="shared" si="192"/>
        <v>-</v>
      </c>
      <c r="L346" s="5" t="str">
        <f t="shared" si="192"/>
        <v>-</v>
      </c>
      <c r="M346" s="5" t="str">
        <f t="shared" si="192"/>
        <v>-</v>
      </c>
      <c r="N346" s="5" t="str">
        <f t="shared" si="192"/>
        <v>-</v>
      </c>
      <c r="O346" s="5" t="str">
        <f t="shared" ref="O346:Y355" si="193">IF(AND(O$345&lt;=$D346,O$345&gt;=$C346,$D346&lt;&gt;"N/A"),$B346*$B$343,"-")</f>
        <v>-</v>
      </c>
      <c r="P346" s="5" t="str">
        <f t="shared" si="193"/>
        <v>-</v>
      </c>
      <c r="Q346" s="5" t="str">
        <f t="shared" si="193"/>
        <v>-</v>
      </c>
      <c r="R346" s="5" t="str">
        <f t="shared" si="193"/>
        <v>-</v>
      </c>
      <c r="S346" s="5" t="str">
        <f t="shared" si="193"/>
        <v>-</v>
      </c>
      <c r="T346" s="5" t="str">
        <f t="shared" si="193"/>
        <v>-</v>
      </c>
      <c r="U346" s="5" t="str">
        <f t="shared" si="193"/>
        <v>-</v>
      </c>
      <c r="V346" s="5" t="str">
        <f t="shared" si="193"/>
        <v>-</v>
      </c>
      <c r="W346" s="5" t="str">
        <f t="shared" si="193"/>
        <v>-</v>
      </c>
      <c r="X346" s="5" t="str">
        <f t="shared" si="193"/>
        <v>-</v>
      </c>
      <c r="Y346" s="5" t="str">
        <f t="shared" si="193"/>
        <v>-</v>
      </c>
    </row>
    <row r="347" spans="1:25" ht="14">
      <c r="A347" s="1" t="str">
        <f t="shared" ref="A347:C347" si="194">A377</f>
        <v>Battle River 3</v>
      </c>
      <c r="B347" s="1">
        <f t="shared" si="194"/>
        <v>149</v>
      </c>
      <c r="C347" s="1">
        <f t="shared" si="194"/>
        <v>1969</v>
      </c>
      <c r="D347" s="6">
        <f t="shared" si="191"/>
        <v>2019</v>
      </c>
      <c r="E347" s="5">
        <f t="shared" si="192"/>
        <v>978.93000000000006</v>
      </c>
      <c r="F347" s="5">
        <f t="shared" si="192"/>
        <v>978.93000000000006</v>
      </c>
      <c r="G347" s="5">
        <f t="shared" si="192"/>
        <v>978.93000000000006</v>
      </c>
      <c r="H347" s="5">
        <f t="shared" si="192"/>
        <v>978.93000000000006</v>
      </c>
      <c r="I347" s="5">
        <f t="shared" si="192"/>
        <v>978.93000000000006</v>
      </c>
      <c r="J347" s="5" t="str">
        <f t="shared" si="192"/>
        <v>-</v>
      </c>
      <c r="K347" s="5" t="str">
        <f t="shared" si="192"/>
        <v>-</v>
      </c>
      <c r="L347" s="5" t="str">
        <f t="shared" si="192"/>
        <v>-</v>
      </c>
      <c r="M347" s="5" t="str">
        <f t="shared" si="192"/>
        <v>-</v>
      </c>
      <c r="N347" s="5" t="str">
        <f t="shared" si="192"/>
        <v>-</v>
      </c>
      <c r="O347" s="5" t="str">
        <f t="shared" si="193"/>
        <v>-</v>
      </c>
      <c r="P347" s="5" t="str">
        <f t="shared" si="193"/>
        <v>-</v>
      </c>
      <c r="Q347" s="5" t="str">
        <f t="shared" si="193"/>
        <v>-</v>
      </c>
      <c r="R347" s="5" t="str">
        <f t="shared" si="193"/>
        <v>-</v>
      </c>
      <c r="S347" s="5" t="str">
        <f t="shared" si="193"/>
        <v>-</v>
      </c>
      <c r="T347" s="5" t="str">
        <f t="shared" si="193"/>
        <v>-</v>
      </c>
      <c r="U347" s="5" t="str">
        <f t="shared" si="193"/>
        <v>-</v>
      </c>
      <c r="V347" s="5" t="str">
        <f t="shared" si="193"/>
        <v>-</v>
      </c>
      <c r="W347" s="5" t="str">
        <f t="shared" si="193"/>
        <v>-</v>
      </c>
      <c r="X347" s="5" t="str">
        <f t="shared" si="193"/>
        <v>-</v>
      </c>
      <c r="Y347" s="5" t="str">
        <f t="shared" si="193"/>
        <v>-</v>
      </c>
    </row>
    <row r="348" spans="1:25" ht="14">
      <c r="A348" s="1" t="str">
        <f t="shared" ref="A348:C348" si="195">A378</f>
        <v>Battle River 4</v>
      </c>
      <c r="B348" s="1">
        <f t="shared" si="195"/>
        <v>155</v>
      </c>
      <c r="C348" s="1">
        <f t="shared" si="195"/>
        <v>1975</v>
      </c>
      <c r="D348" s="6">
        <f t="shared" si="191"/>
        <v>2019</v>
      </c>
      <c r="E348" s="5">
        <f t="shared" si="192"/>
        <v>1018.35</v>
      </c>
      <c r="F348" s="5">
        <f t="shared" si="192"/>
        <v>1018.35</v>
      </c>
      <c r="G348" s="5">
        <f t="shared" si="192"/>
        <v>1018.35</v>
      </c>
      <c r="H348" s="5">
        <f t="shared" si="192"/>
        <v>1018.35</v>
      </c>
      <c r="I348" s="5">
        <f t="shared" si="192"/>
        <v>1018.35</v>
      </c>
      <c r="J348" s="5" t="str">
        <f t="shared" si="192"/>
        <v>-</v>
      </c>
      <c r="K348" s="5" t="str">
        <f t="shared" si="192"/>
        <v>-</v>
      </c>
      <c r="L348" s="5" t="str">
        <f t="shared" si="192"/>
        <v>-</v>
      </c>
      <c r="M348" s="5" t="str">
        <f t="shared" si="192"/>
        <v>-</v>
      </c>
      <c r="N348" s="5" t="str">
        <f t="shared" si="192"/>
        <v>-</v>
      </c>
      <c r="O348" s="5" t="str">
        <f t="shared" si="193"/>
        <v>-</v>
      </c>
      <c r="P348" s="5" t="str">
        <f t="shared" si="193"/>
        <v>-</v>
      </c>
      <c r="Q348" s="5" t="str">
        <f t="shared" si="193"/>
        <v>-</v>
      </c>
      <c r="R348" s="5" t="str">
        <f t="shared" si="193"/>
        <v>-</v>
      </c>
      <c r="S348" s="5" t="str">
        <f t="shared" si="193"/>
        <v>-</v>
      </c>
      <c r="T348" s="5" t="str">
        <f t="shared" si="193"/>
        <v>-</v>
      </c>
      <c r="U348" s="5" t="str">
        <f t="shared" si="193"/>
        <v>-</v>
      </c>
      <c r="V348" s="5" t="str">
        <f t="shared" si="193"/>
        <v>-</v>
      </c>
      <c r="W348" s="5" t="str">
        <f t="shared" si="193"/>
        <v>-</v>
      </c>
      <c r="X348" s="5" t="str">
        <f t="shared" si="193"/>
        <v>-</v>
      </c>
      <c r="Y348" s="5" t="str">
        <f t="shared" si="193"/>
        <v>-</v>
      </c>
    </row>
    <row r="349" spans="1:25" ht="14">
      <c r="A349" s="1" t="str">
        <f t="shared" ref="A349:C349" si="196">A379</f>
        <v>Sundance 1</v>
      </c>
      <c r="B349" s="1">
        <f t="shared" si="196"/>
        <v>288</v>
      </c>
      <c r="C349" s="1">
        <f t="shared" si="196"/>
        <v>1970</v>
      </c>
      <c r="D349" s="6">
        <f t="shared" si="191"/>
        <v>2019</v>
      </c>
      <c r="E349" s="5">
        <f t="shared" si="192"/>
        <v>1892.16</v>
      </c>
      <c r="F349" s="5">
        <f t="shared" si="192"/>
        <v>1892.16</v>
      </c>
      <c r="G349" s="5">
        <f t="shared" si="192"/>
        <v>1892.16</v>
      </c>
      <c r="H349" s="5">
        <f t="shared" si="192"/>
        <v>1892.16</v>
      </c>
      <c r="I349" s="5">
        <f t="shared" si="192"/>
        <v>1892.16</v>
      </c>
      <c r="J349" s="5" t="str">
        <f t="shared" si="192"/>
        <v>-</v>
      </c>
      <c r="K349" s="5" t="str">
        <f t="shared" si="192"/>
        <v>-</v>
      </c>
      <c r="L349" s="5" t="str">
        <f t="shared" si="192"/>
        <v>-</v>
      </c>
      <c r="M349" s="5" t="str">
        <f t="shared" si="192"/>
        <v>-</v>
      </c>
      <c r="N349" s="5" t="str">
        <f t="shared" si="192"/>
        <v>-</v>
      </c>
      <c r="O349" s="5" t="str">
        <f t="shared" si="193"/>
        <v>-</v>
      </c>
      <c r="P349" s="5" t="str">
        <f t="shared" si="193"/>
        <v>-</v>
      </c>
      <c r="Q349" s="5" t="str">
        <f t="shared" si="193"/>
        <v>-</v>
      </c>
      <c r="R349" s="5" t="str">
        <f t="shared" si="193"/>
        <v>-</v>
      </c>
      <c r="S349" s="5" t="str">
        <f t="shared" si="193"/>
        <v>-</v>
      </c>
      <c r="T349" s="5" t="str">
        <f t="shared" si="193"/>
        <v>-</v>
      </c>
      <c r="U349" s="5" t="str">
        <f t="shared" si="193"/>
        <v>-</v>
      </c>
      <c r="V349" s="5" t="str">
        <f t="shared" si="193"/>
        <v>-</v>
      </c>
      <c r="W349" s="5" t="str">
        <f t="shared" si="193"/>
        <v>-</v>
      </c>
      <c r="X349" s="5" t="str">
        <f t="shared" si="193"/>
        <v>-</v>
      </c>
      <c r="Y349" s="5" t="str">
        <f t="shared" si="193"/>
        <v>-</v>
      </c>
    </row>
    <row r="350" spans="1:25" ht="14">
      <c r="A350" s="1" t="str">
        <f t="shared" ref="A350:C350" si="197">A380</f>
        <v>Sundance 2</v>
      </c>
      <c r="B350" s="1">
        <f t="shared" si="197"/>
        <v>288</v>
      </c>
      <c r="C350" s="1">
        <f t="shared" si="197"/>
        <v>1973</v>
      </c>
      <c r="D350" s="6">
        <f t="shared" si="191"/>
        <v>2019</v>
      </c>
      <c r="E350" s="5">
        <f t="shared" si="192"/>
        <v>1892.16</v>
      </c>
      <c r="F350" s="5">
        <f t="shared" si="192"/>
        <v>1892.16</v>
      </c>
      <c r="G350" s="5">
        <f t="shared" si="192"/>
        <v>1892.16</v>
      </c>
      <c r="H350" s="5">
        <f t="shared" si="192"/>
        <v>1892.16</v>
      </c>
      <c r="I350" s="5">
        <f t="shared" si="192"/>
        <v>1892.16</v>
      </c>
      <c r="J350" s="5" t="str">
        <f t="shared" si="192"/>
        <v>-</v>
      </c>
      <c r="K350" s="5" t="str">
        <f t="shared" si="192"/>
        <v>-</v>
      </c>
      <c r="L350" s="5" t="str">
        <f t="shared" si="192"/>
        <v>-</v>
      </c>
      <c r="M350" s="5" t="str">
        <f t="shared" si="192"/>
        <v>-</v>
      </c>
      <c r="N350" s="5" t="str">
        <f t="shared" si="192"/>
        <v>-</v>
      </c>
      <c r="O350" s="5" t="str">
        <f t="shared" si="193"/>
        <v>-</v>
      </c>
      <c r="P350" s="5" t="str">
        <f t="shared" si="193"/>
        <v>-</v>
      </c>
      <c r="Q350" s="5" t="str">
        <f t="shared" si="193"/>
        <v>-</v>
      </c>
      <c r="R350" s="5" t="str">
        <f t="shared" si="193"/>
        <v>-</v>
      </c>
      <c r="S350" s="5" t="str">
        <f t="shared" si="193"/>
        <v>-</v>
      </c>
      <c r="T350" s="5" t="str">
        <f t="shared" si="193"/>
        <v>-</v>
      </c>
      <c r="U350" s="5" t="str">
        <f t="shared" si="193"/>
        <v>-</v>
      </c>
      <c r="V350" s="5" t="str">
        <f t="shared" si="193"/>
        <v>-</v>
      </c>
      <c r="W350" s="5" t="str">
        <f t="shared" si="193"/>
        <v>-</v>
      </c>
      <c r="X350" s="5" t="str">
        <f t="shared" si="193"/>
        <v>-</v>
      </c>
      <c r="Y350" s="5" t="str">
        <f t="shared" si="193"/>
        <v>-</v>
      </c>
    </row>
    <row r="351" spans="1:25" ht="14">
      <c r="A351" s="1" t="str">
        <f t="shared" ref="A351:C351" si="198">A381</f>
        <v>Sundance 3</v>
      </c>
      <c r="B351" s="1">
        <f t="shared" si="198"/>
        <v>368</v>
      </c>
      <c r="C351" s="1">
        <f t="shared" si="198"/>
        <v>1976</v>
      </c>
      <c r="D351" s="6">
        <f t="shared" si="191"/>
        <v>2020</v>
      </c>
      <c r="E351" s="5">
        <f t="shared" si="192"/>
        <v>2417.7600000000002</v>
      </c>
      <c r="F351" s="5">
        <f t="shared" si="192"/>
        <v>2417.7600000000002</v>
      </c>
      <c r="G351" s="5">
        <f t="shared" si="192"/>
        <v>2417.7600000000002</v>
      </c>
      <c r="H351" s="5">
        <f t="shared" si="192"/>
        <v>2417.7600000000002</v>
      </c>
      <c r="I351" s="5">
        <f t="shared" si="192"/>
        <v>2417.7600000000002</v>
      </c>
      <c r="J351" s="5">
        <f t="shared" si="192"/>
        <v>2417.7600000000002</v>
      </c>
      <c r="K351" s="5" t="str">
        <f t="shared" si="192"/>
        <v>-</v>
      </c>
      <c r="L351" s="5" t="str">
        <f t="shared" si="192"/>
        <v>-</v>
      </c>
      <c r="M351" s="5" t="str">
        <f t="shared" si="192"/>
        <v>-</v>
      </c>
      <c r="N351" s="5" t="str">
        <f t="shared" si="192"/>
        <v>-</v>
      </c>
      <c r="O351" s="5" t="str">
        <f t="shared" si="193"/>
        <v>-</v>
      </c>
      <c r="P351" s="5" t="str">
        <f t="shared" si="193"/>
        <v>-</v>
      </c>
      <c r="Q351" s="5" t="str">
        <f t="shared" si="193"/>
        <v>-</v>
      </c>
      <c r="R351" s="5" t="str">
        <f t="shared" si="193"/>
        <v>-</v>
      </c>
      <c r="S351" s="5" t="str">
        <f t="shared" si="193"/>
        <v>-</v>
      </c>
      <c r="T351" s="5" t="str">
        <f t="shared" si="193"/>
        <v>-</v>
      </c>
      <c r="U351" s="5" t="str">
        <f t="shared" si="193"/>
        <v>-</v>
      </c>
      <c r="V351" s="5" t="str">
        <f t="shared" si="193"/>
        <v>-</v>
      </c>
      <c r="W351" s="5" t="str">
        <f t="shared" si="193"/>
        <v>-</v>
      </c>
      <c r="X351" s="5" t="str">
        <f t="shared" si="193"/>
        <v>-</v>
      </c>
      <c r="Y351" s="5" t="str">
        <f t="shared" si="193"/>
        <v>-</v>
      </c>
    </row>
    <row r="352" spans="1:25" ht="14">
      <c r="A352" s="1" t="str">
        <f t="shared" ref="A352:C352" si="199">A382</f>
        <v>Sundance 4</v>
      </c>
      <c r="B352" s="1">
        <f t="shared" si="199"/>
        <v>406</v>
      </c>
      <c r="C352" s="1">
        <f t="shared" si="199"/>
        <v>1977</v>
      </c>
      <c r="D352" s="6">
        <f t="shared" si="191"/>
        <v>2020</v>
      </c>
      <c r="E352" s="5">
        <f t="shared" si="192"/>
        <v>2667.42</v>
      </c>
      <c r="F352" s="5">
        <f t="shared" si="192"/>
        <v>2667.42</v>
      </c>
      <c r="G352" s="5">
        <f t="shared" si="192"/>
        <v>2667.42</v>
      </c>
      <c r="H352" s="5">
        <f t="shared" si="192"/>
        <v>2667.42</v>
      </c>
      <c r="I352" s="5">
        <f t="shared" si="192"/>
        <v>2667.42</v>
      </c>
      <c r="J352" s="5">
        <f t="shared" si="192"/>
        <v>2667.42</v>
      </c>
      <c r="K352" s="5" t="str">
        <f t="shared" si="192"/>
        <v>-</v>
      </c>
      <c r="L352" s="5" t="str">
        <f t="shared" si="192"/>
        <v>-</v>
      </c>
      <c r="M352" s="5" t="str">
        <f t="shared" si="192"/>
        <v>-</v>
      </c>
      <c r="N352" s="5" t="str">
        <f t="shared" si="192"/>
        <v>-</v>
      </c>
      <c r="O352" s="5" t="str">
        <f t="shared" si="193"/>
        <v>-</v>
      </c>
      <c r="P352" s="5" t="str">
        <f t="shared" si="193"/>
        <v>-</v>
      </c>
      <c r="Q352" s="5" t="str">
        <f t="shared" si="193"/>
        <v>-</v>
      </c>
      <c r="R352" s="5" t="str">
        <f t="shared" si="193"/>
        <v>-</v>
      </c>
      <c r="S352" s="5" t="str">
        <f t="shared" si="193"/>
        <v>-</v>
      </c>
      <c r="T352" s="5" t="str">
        <f t="shared" si="193"/>
        <v>-</v>
      </c>
      <c r="U352" s="5" t="str">
        <f t="shared" si="193"/>
        <v>-</v>
      </c>
      <c r="V352" s="5" t="str">
        <f t="shared" si="193"/>
        <v>-</v>
      </c>
      <c r="W352" s="5" t="str">
        <f t="shared" si="193"/>
        <v>-</v>
      </c>
      <c r="X352" s="5" t="str">
        <f t="shared" si="193"/>
        <v>-</v>
      </c>
      <c r="Y352" s="5" t="str">
        <f t="shared" si="193"/>
        <v>-</v>
      </c>
    </row>
    <row r="353" spans="1:25" ht="14">
      <c r="A353" s="1" t="str">
        <f t="shared" ref="A353:C353" si="200">A383</f>
        <v>Sundance 5</v>
      </c>
      <c r="B353" s="1">
        <f t="shared" si="200"/>
        <v>406</v>
      </c>
      <c r="C353" s="1">
        <f t="shared" si="200"/>
        <v>1978</v>
      </c>
      <c r="D353" s="6">
        <f t="shared" si="191"/>
        <v>2020</v>
      </c>
      <c r="E353" s="5">
        <f t="shared" si="192"/>
        <v>2667.42</v>
      </c>
      <c r="F353" s="5">
        <f t="shared" si="192"/>
        <v>2667.42</v>
      </c>
      <c r="G353" s="5">
        <f t="shared" si="192"/>
        <v>2667.42</v>
      </c>
      <c r="H353" s="5">
        <f t="shared" si="192"/>
        <v>2667.42</v>
      </c>
      <c r="I353" s="5">
        <f t="shared" si="192"/>
        <v>2667.42</v>
      </c>
      <c r="J353" s="5">
        <f t="shared" si="192"/>
        <v>2667.42</v>
      </c>
      <c r="K353" s="5" t="str">
        <f t="shared" si="192"/>
        <v>-</v>
      </c>
      <c r="L353" s="5" t="str">
        <f t="shared" si="192"/>
        <v>-</v>
      </c>
      <c r="M353" s="5" t="str">
        <f t="shared" si="192"/>
        <v>-</v>
      </c>
      <c r="N353" s="5" t="str">
        <f t="shared" si="192"/>
        <v>-</v>
      </c>
      <c r="O353" s="5" t="str">
        <f t="shared" si="193"/>
        <v>-</v>
      </c>
      <c r="P353" s="5" t="str">
        <f t="shared" si="193"/>
        <v>-</v>
      </c>
      <c r="Q353" s="5" t="str">
        <f t="shared" si="193"/>
        <v>-</v>
      </c>
      <c r="R353" s="5" t="str">
        <f t="shared" si="193"/>
        <v>-</v>
      </c>
      <c r="S353" s="5" t="str">
        <f t="shared" si="193"/>
        <v>-</v>
      </c>
      <c r="T353" s="5" t="str">
        <f t="shared" si="193"/>
        <v>-</v>
      </c>
      <c r="U353" s="5" t="str">
        <f t="shared" si="193"/>
        <v>-</v>
      </c>
      <c r="V353" s="5" t="str">
        <f t="shared" si="193"/>
        <v>-</v>
      </c>
      <c r="W353" s="5" t="str">
        <f t="shared" si="193"/>
        <v>-</v>
      </c>
      <c r="X353" s="5" t="str">
        <f t="shared" si="193"/>
        <v>-</v>
      </c>
      <c r="Y353" s="5" t="str">
        <f t="shared" si="193"/>
        <v>-</v>
      </c>
    </row>
    <row r="354" spans="1:25" ht="14">
      <c r="A354" s="1" t="str">
        <f t="shared" ref="A354:C354" si="201">A384</f>
        <v>Sundance 6</v>
      </c>
      <c r="B354" s="1">
        <f t="shared" si="201"/>
        <v>401</v>
      </c>
      <c r="C354" s="1">
        <f t="shared" si="201"/>
        <v>1980</v>
      </c>
      <c r="D354" s="6">
        <f t="shared" si="191"/>
        <v>2020</v>
      </c>
      <c r="E354" s="5">
        <f t="shared" si="192"/>
        <v>2634.57</v>
      </c>
      <c r="F354" s="5">
        <f t="shared" si="192"/>
        <v>2634.57</v>
      </c>
      <c r="G354" s="5">
        <f t="shared" si="192"/>
        <v>2634.57</v>
      </c>
      <c r="H354" s="5">
        <f t="shared" si="192"/>
        <v>2634.57</v>
      </c>
      <c r="I354" s="5">
        <f t="shared" si="192"/>
        <v>2634.57</v>
      </c>
      <c r="J354" s="5">
        <f t="shared" si="192"/>
        <v>2634.57</v>
      </c>
      <c r="K354" s="5" t="str">
        <f t="shared" si="192"/>
        <v>-</v>
      </c>
      <c r="L354" s="5" t="str">
        <f t="shared" si="192"/>
        <v>-</v>
      </c>
      <c r="M354" s="5" t="str">
        <f t="shared" si="192"/>
        <v>-</v>
      </c>
      <c r="N354" s="5" t="str">
        <f t="shared" si="192"/>
        <v>-</v>
      </c>
      <c r="O354" s="5" t="str">
        <f t="shared" si="193"/>
        <v>-</v>
      </c>
      <c r="P354" s="5" t="str">
        <f t="shared" si="193"/>
        <v>-</v>
      </c>
      <c r="Q354" s="5" t="str">
        <f t="shared" si="193"/>
        <v>-</v>
      </c>
      <c r="R354" s="5" t="str">
        <f t="shared" si="193"/>
        <v>-</v>
      </c>
      <c r="S354" s="5" t="str">
        <f t="shared" si="193"/>
        <v>-</v>
      </c>
      <c r="T354" s="5" t="str">
        <f t="shared" si="193"/>
        <v>-</v>
      </c>
      <c r="U354" s="5" t="str">
        <f t="shared" si="193"/>
        <v>-</v>
      </c>
      <c r="V354" s="5" t="str">
        <f t="shared" si="193"/>
        <v>-</v>
      </c>
      <c r="W354" s="5" t="str">
        <f t="shared" si="193"/>
        <v>-</v>
      </c>
      <c r="X354" s="5" t="str">
        <f t="shared" si="193"/>
        <v>-</v>
      </c>
      <c r="Y354" s="5" t="str">
        <f t="shared" si="193"/>
        <v>-</v>
      </c>
    </row>
    <row r="355" spans="1:25" ht="14">
      <c r="A355" s="1" t="str">
        <f t="shared" ref="A355:C355" si="202">A385</f>
        <v>Battle River 5</v>
      </c>
      <c r="B355" s="1">
        <f t="shared" si="202"/>
        <v>385</v>
      </c>
      <c r="C355" s="1">
        <f t="shared" si="202"/>
        <v>1981</v>
      </c>
      <c r="D355" s="6">
        <f t="shared" si="191"/>
        <v>2021</v>
      </c>
      <c r="E355" s="5">
        <f t="shared" si="192"/>
        <v>2529.4500000000003</v>
      </c>
      <c r="F355" s="5">
        <f t="shared" si="192"/>
        <v>2529.4500000000003</v>
      </c>
      <c r="G355" s="5">
        <f t="shared" si="192"/>
        <v>2529.4500000000003</v>
      </c>
      <c r="H355" s="5">
        <f t="shared" si="192"/>
        <v>2529.4500000000003</v>
      </c>
      <c r="I355" s="5">
        <f t="shared" si="192"/>
        <v>2529.4500000000003</v>
      </c>
      <c r="J355" s="5">
        <f t="shared" si="192"/>
        <v>2529.4500000000003</v>
      </c>
      <c r="K355" s="5">
        <f t="shared" si="192"/>
        <v>2529.4500000000003</v>
      </c>
      <c r="L355" s="5" t="str">
        <f t="shared" si="192"/>
        <v>-</v>
      </c>
      <c r="M355" s="5" t="str">
        <f t="shared" si="192"/>
        <v>-</v>
      </c>
      <c r="N355" s="5" t="str">
        <f t="shared" si="192"/>
        <v>-</v>
      </c>
      <c r="O355" s="5" t="str">
        <f t="shared" si="193"/>
        <v>-</v>
      </c>
      <c r="P355" s="5" t="str">
        <f t="shared" si="193"/>
        <v>-</v>
      </c>
      <c r="Q355" s="5" t="str">
        <f t="shared" si="193"/>
        <v>-</v>
      </c>
      <c r="R355" s="5" t="str">
        <f t="shared" si="193"/>
        <v>-</v>
      </c>
      <c r="S355" s="5" t="str">
        <f t="shared" si="193"/>
        <v>-</v>
      </c>
      <c r="T355" s="5" t="str">
        <f t="shared" si="193"/>
        <v>-</v>
      </c>
      <c r="U355" s="5" t="str">
        <f t="shared" si="193"/>
        <v>-</v>
      </c>
      <c r="V355" s="5" t="str">
        <f t="shared" si="193"/>
        <v>-</v>
      </c>
      <c r="W355" s="5" t="str">
        <f t="shared" si="193"/>
        <v>-</v>
      </c>
      <c r="X355" s="5" t="str">
        <f t="shared" si="193"/>
        <v>-</v>
      </c>
      <c r="Y355" s="5" t="str">
        <f t="shared" si="193"/>
        <v>-</v>
      </c>
    </row>
    <row r="356" spans="1:25" ht="14">
      <c r="A356" s="1" t="str">
        <f t="shared" ref="A356:C356" si="203">A386</f>
        <v>Keephills 1</v>
      </c>
      <c r="B356" s="1">
        <f t="shared" si="203"/>
        <v>395</v>
      </c>
      <c r="C356" s="1">
        <f t="shared" si="203"/>
        <v>1983</v>
      </c>
      <c r="D356" s="6">
        <f t="shared" si="191"/>
        <v>2023</v>
      </c>
      <c r="E356" s="5">
        <f t="shared" ref="E356:N368" si="204">IF(AND(E$345&lt;=$D356,E$345&gt;=$C356,$D356&lt;&gt;"N/A"),$B356*$B$343,"-")</f>
        <v>2595.15</v>
      </c>
      <c r="F356" s="5">
        <f t="shared" si="204"/>
        <v>2595.15</v>
      </c>
      <c r="G356" s="5">
        <f t="shared" si="204"/>
        <v>2595.15</v>
      </c>
      <c r="H356" s="5">
        <f t="shared" si="204"/>
        <v>2595.15</v>
      </c>
      <c r="I356" s="5">
        <f t="shared" si="204"/>
        <v>2595.15</v>
      </c>
      <c r="J356" s="5">
        <f t="shared" si="204"/>
        <v>2595.15</v>
      </c>
      <c r="K356" s="5">
        <f t="shared" si="204"/>
        <v>2595.15</v>
      </c>
      <c r="L356" s="5">
        <f t="shared" si="204"/>
        <v>2595.15</v>
      </c>
      <c r="M356" s="5">
        <f t="shared" si="204"/>
        <v>2595.15</v>
      </c>
      <c r="N356" s="5" t="str">
        <f t="shared" si="204"/>
        <v>-</v>
      </c>
      <c r="O356" s="5" t="str">
        <f t="shared" ref="O356:Y368" si="205">IF(AND(O$345&lt;=$D356,O$345&gt;=$C356,$D356&lt;&gt;"N/A"),$B356*$B$343,"-")</f>
        <v>-</v>
      </c>
      <c r="P356" s="5" t="str">
        <f t="shared" si="205"/>
        <v>-</v>
      </c>
      <c r="Q356" s="5" t="str">
        <f t="shared" si="205"/>
        <v>-</v>
      </c>
      <c r="R356" s="5" t="str">
        <f t="shared" si="205"/>
        <v>-</v>
      </c>
      <c r="S356" s="5" t="str">
        <f t="shared" si="205"/>
        <v>-</v>
      </c>
      <c r="T356" s="5" t="str">
        <f t="shared" si="205"/>
        <v>-</v>
      </c>
      <c r="U356" s="5" t="str">
        <f t="shared" si="205"/>
        <v>-</v>
      </c>
      <c r="V356" s="5" t="str">
        <f t="shared" si="205"/>
        <v>-</v>
      </c>
      <c r="W356" s="5" t="str">
        <f t="shared" si="205"/>
        <v>-</v>
      </c>
      <c r="X356" s="5" t="str">
        <f t="shared" si="205"/>
        <v>-</v>
      </c>
      <c r="Y356" s="5" t="str">
        <f t="shared" si="205"/>
        <v>-</v>
      </c>
    </row>
    <row r="357" spans="1:25" ht="14">
      <c r="A357" s="1" t="str">
        <f t="shared" ref="A357:C357" si="206">A387</f>
        <v>Keephills 2</v>
      </c>
      <c r="B357" s="1">
        <f t="shared" si="206"/>
        <v>395</v>
      </c>
      <c r="C357" s="1">
        <f t="shared" si="206"/>
        <v>1983</v>
      </c>
      <c r="D357" s="6">
        <f t="shared" si="191"/>
        <v>2024</v>
      </c>
      <c r="E357" s="5">
        <f t="shared" si="204"/>
        <v>2595.15</v>
      </c>
      <c r="F357" s="5">
        <f t="shared" si="204"/>
        <v>2595.15</v>
      </c>
      <c r="G357" s="5">
        <f t="shared" si="204"/>
        <v>2595.15</v>
      </c>
      <c r="H357" s="5">
        <f t="shared" si="204"/>
        <v>2595.15</v>
      </c>
      <c r="I357" s="5">
        <f t="shared" si="204"/>
        <v>2595.15</v>
      </c>
      <c r="J357" s="5">
        <f t="shared" si="204"/>
        <v>2595.15</v>
      </c>
      <c r="K357" s="5">
        <f t="shared" si="204"/>
        <v>2595.15</v>
      </c>
      <c r="L357" s="5">
        <f t="shared" si="204"/>
        <v>2595.15</v>
      </c>
      <c r="M357" s="5">
        <f t="shared" si="204"/>
        <v>2595.15</v>
      </c>
      <c r="N357" s="5">
        <f t="shared" si="204"/>
        <v>2595.15</v>
      </c>
      <c r="O357" s="5" t="str">
        <f t="shared" si="205"/>
        <v>-</v>
      </c>
      <c r="P357" s="5" t="str">
        <f t="shared" si="205"/>
        <v>-</v>
      </c>
      <c r="Q357" s="5" t="str">
        <f t="shared" si="205"/>
        <v>-</v>
      </c>
      <c r="R357" s="5" t="str">
        <f t="shared" si="205"/>
        <v>-</v>
      </c>
      <c r="S357" s="5" t="str">
        <f t="shared" si="205"/>
        <v>-</v>
      </c>
      <c r="T357" s="5" t="str">
        <f t="shared" si="205"/>
        <v>-</v>
      </c>
      <c r="U357" s="5" t="str">
        <f t="shared" si="205"/>
        <v>-</v>
      </c>
      <c r="V357" s="5" t="str">
        <f t="shared" si="205"/>
        <v>-</v>
      </c>
      <c r="W357" s="5" t="str">
        <f t="shared" si="205"/>
        <v>-</v>
      </c>
      <c r="X357" s="5" t="str">
        <f t="shared" si="205"/>
        <v>-</v>
      </c>
      <c r="Y357" s="5" t="str">
        <f t="shared" si="205"/>
        <v>-</v>
      </c>
    </row>
    <row r="358" spans="1:25" ht="14">
      <c r="A358" s="1" t="str">
        <f t="shared" ref="A358:C358" si="207">A388</f>
        <v>Sheerness 1</v>
      </c>
      <c r="B358" s="1">
        <f t="shared" si="207"/>
        <v>400</v>
      </c>
      <c r="C358" s="1">
        <f t="shared" si="207"/>
        <v>1986</v>
      </c>
      <c r="D358" s="6">
        <f t="shared" si="191"/>
        <v>2026</v>
      </c>
      <c r="E358" s="5">
        <f t="shared" si="204"/>
        <v>2628</v>
      </c>
      <c r="F358" s="5">
        <f t="shared" si="204"/>
        <v>2628</v>
      </c>
      <c r="G358" s="5">
        <f t="shared" si="204"/>
        <v>2628</v>
      </c>
      <c r="H358" s="5">
        <f t="shared" si="204"/>
        <v>2628</v>
      </c>
      <c r="I358" s="5">
        <f t="shared" si="204"/>
        <v>2628</v>
      </c>
      <c r="J358" s="5">
        <f t="shared" si="204"/>
        <v>2628</v>
      </c>
      <c r="K358" s="5">
        <f t="shared" si="204"/>
        <v>2628</v>
      </c>
      <c r="L358" s="5">
        <f t="shared" si="204"/>
        <v>2628</v>
      </c>
      <c r="M358" s="5">
        <f t="shared" si="204"/>
        <v>2628</v>
      </c>
      <c r="N358" s="5">
        <f t="shared" si="204"/>
        <v>2628</v>
      </c>
      <c r="O358" s="5">
        <f t="shared" si="205"/>
        <v>2628</v>
      </c>
      <c r="P358" s="5">
        <f t="shared" si="205"/>
        <v>2628</v>
      </c>
      <c r="Q358" s="5" t="str">
        <f t="shared" si="205"/>
        <v>-</v>
      </c>
      <c r="R358" s="5" t="str">
        <f t="shared" si="205"/>
        <v>-</v>
      </c>
      <c r="S358" s="5" t="str">
        <f t="shared" si="205"/>
        <v>-</v>
      </c>
      <c r="T358" s="5" t="str">
        <f t="shared" si="205"/>
        <v>-</v>
      </c>
      <c r="U358" s="5" t="str">
        <f t="shared" si="205"/>
        <v>-</v>
      </c>
      <c r="V358" s="5" t="str">
        <f t="shared" si="205"/>
        <v>-</v>
      </c>
      <c r="W358" s="5" t="str">
        <f t="shared" si="205"/>
        <v>-</v>
      </c>
      <c r="X358" s="5" t="str">
        <f t="shared" si="205"/>
        <v>-</v>
      </c>
      <c r="Y358" s="5" t="str">
        <f t="shared" si="205"/>
        <v>-</v>
      </c>
    </row>
    <row r="359" spans="1:25" ht="14">
      <c r="A359" s="1" t="str">
        <f t="shared" ref="A359:C359" si="208">A389</f>
        <v>Sheerness 2</v>
      </c>
      <c r="B359" s="1">
        <f t="shared" si="208"/>
        <v>390</v>
      </c>
      <c r="C359" s="1">
        <f t="shared" si="208"/>
        <v>1990</v>
      </c>
      <c r="D359" s="6">
        <f t="shared" si="191"/>
        <v>2027</v>
      </c>
      <c r="E359" s="5">
        <f t="shared" si="204"/>
        <v>2562.3000000000002</v>
      </c>
      <c r="F359" s="5">
        <f t="shared" si="204"/>
        <v>2562.3000000000002</v>
      </c>
      <c r="G359" s="5">
        <f t="shared" si="204"/>
        <v>2562.3000000000002</v>
      </c>
      <c r="H359" s="5">
        <f t="shared" si="204"/>
        <v>2562.3000000000002</v>
      </c>
      <c r="I359" s="5">
        <f t="shared" si="204"/>
        <v>2562.3000000000002</v>
      </c>
      <c r="J359" s="5">
        <f t="shared" si="204"/>
        <v>2562.3000000000002</v>
      </c>
      <c r="K359" s="5">
        <f t="shared" si="204"/>
        <v>2562.3000000000002</v>
      </c>
      <c r="L359" s="5">
        <f t="shared" si="204"/>
        <v>2562.3000000000002</v>
      </c>
      <c r="M359" s="5">
        <f t="shared" si="204"/>
        <v>2562.3000000000002</v>
      </c>
      <c r="N359" s="5">
        <f t="shared" si="204"/>
        <v>2562.3000000000002</v>
      </c>
      <c r="O359" s="5">
        <f t="shared" si="205"/>
        <v>2562.3000000000002</v>
      </c>
      <c r="P359" s="5">
        <f t="shared" si="205"/>
        <v>2562.3000000000002</v>
      </c>
      <c r="Q359" s="5">
        <f t="shared" si="205"/>
        <v>2562.3000000000002</v>
      </c>
      <c r="R359" s="5" t="str">
        <f t="shared" si="205"/>
        <v>-</v>
      </c>
      <c r="S359" s="5" t="str">
        <f t="shared" si="205"/>
        <v>-</v>
      </c>
      <c r="T359" s="5" t="str">
        <f t="shared" si="205"/>
        <v>-</v>
      </c>
      <c r="U359" s="5" t="str">
        <f t="shared" si="205"/>
        <v>-</v>
      </c>
      <c r="V359" s="5" t="str">
        <f t="shared" si="205"/>
        <v>-</v>
      </c>
      <c r="W359" s="5" t="str">
        <f t="shared" si="205"/>
        <v>-</v>
      </c>
      <c r="X359" s="5" t="str">
        <f t="shared" si="205"/>
        <v>-</v>
      </c>
      <c r="Y359" s="5" t="str">
        <f t="shared" si="205"/>
        <v>-</v>
      </c>
    </row>
    <row r="360" spans="1:25" ht="14">
      <c r="A360" s="1" t="str">
        <f t="shared" ref="A360:C360" si="209">A390</f>
        <v>Genesee 1</v>
      </c>
      <c r="B360" s="1">
        <f t="shared" si="209"/>
        <v>400</v>
      </c>
      <c r="C360" s="1">
        <f t="shared" si="209"/>
        <v>1989</v>
      </c>
      <c r="D360" s="6">
        <f t="shared" si="191"/>
        <v>2028</v>
      </c>
      <c r="E360" s="5">
        <f t="shared" si="204"/>
        <v>2628</v>
      </c>
      <c r="F360" s="5">
        <f t="shared" si="204"/>
        <v>2628</v>
      </c>
      <c r="G360" s="5">
        <f t="shared" si="204"/>
        <v>2628</v>
      </c>
      <c r="H360" s="5">
        <f t="shared" si="204"/>
        <v>2628</v>
      </c>
      <c r="I360" s="5">
        <f t="shared" si="204"/>
        <v>2628</v>
      </c>
      <c r="J360" s="5">
        <f t="shared" si="204"/>
        <v>2628</v>
      </c>
      <c r="K360" s="5">
        <f t="shared" si="204"/>
        <v>2628</v>
      </c>
      <c r="L360" s="5">
        <f t="shared" si="204"/>
        <v>2628</v>
      </c>
      <c r="M360" s="5">
        <f t="shared" si="204"/>
        <v>2628</v>
      </c>
      <c r="N360" s="5">
        <f t="shared" si="204"/>
        <v>2628</v>
      </c>
      <c r="O360" s="5">
        <f t="shared" si="205"/>
        <v>2628</v>
      </c>
      <c r="P360" s="5">
        <f t="shared" si="205"/>
        <v>2628</v>
      </c>
      <c r="Q360" s="5">
        <f t="shared" si="205"/>
        <v>2628</v>
      </c>
      <c r="R360" s="5">
        <f t="shared" si="205"/>
        <v>2628</v>
      </c>
      <c r="S360" s="5" t="str">
        <f t="shared" si="205"/>
        <v>-</v>
      </c>
      <c r="T360" s="5" t="str">
        <f t="shared" si="205"/>
        <v>-</v>
      </c>
      <c r="U360" s="5" t="str">
        <f t="shared" si="205"/>
        <v>-</v>
      </c>
      <c r="V360" s="5" t="str">
        <f t="shared" si="205"/>
        <v>-</v>
      </c>
      <c r="W360" s="5" t="str">
        <f t="shared" si="205"/>
        <v>-</v>
      </c>
      <c r="X360" s="5" t="str">
        <f t="shared" si="205"/>
        <v>-</v>
      </c>
      <c r="Y360" s="5" t="str">
        <f t="shared" si="205"/>
        <v>-</v>
      </c>
    </row>
    <row r="361" spans="1:25" ht="14">
      <c r="A361" s="1" t="str">
        <f t="shared" ref="A361:C361" si="210">A391</f>
        <v>Genesee 2</v>
      </c>
      <c r="B361" s="1">
        <f t="shared" si="210"/>
        <v>400</v>
      </c>
      <c r="C361" s="1">
        <f t="shared" si="210"/>
        <v>1994</v>
      </c>
      <c r="D361" s="6">
        <f t="shared" si="191"/>
        <v>2026</v>
      </c>
      <c r="E361" s="5">
        <f t="shared" si="204"/>
        <v>2628</v>
      </c>
      <c r="F361" s="5">
        <f t="shared" si="204"/>
        <v>2628</v>
      </c>
      <c r="G361" s="5">
        <f t="shared" si="204"/>
        <v>2628</v>
      </c>
      <c r="H361" s="5">
        <f t="shared" si="204"/>
        <v>2628</v>
      </c>
      <c r="I361" s="5">
        <f t="shared" si="204"/>
        <v>2628</v>
      </c>
      <c r="J361" s="5">
        <f t="shared" si="204"/>
        <v>2628</v>
      </c>
      <c r="K361" s="5">
        <f t="shared" si="204"/>
        <v>2628</v>
      </c>
      <c r="L361" s="5">
        <f t="shared" si="204"/>
        <v>2628</v>
      </c>
      <c r="M361" s="5">
        <f t="shared" si="204"/>
        <v>2628</v>
      </c>
      <c r="N361" s="5">
        <f t="shared" si="204"/>
        <v>2628</v>
      </c>
      <c r="O361" s="5">
        <f t="shared" si="205"/>
        <v>2628</v>
      </c>
      <c r="P361" s="5">
        <f t="shared" si="205"/>
        <v>2628</v>
      </c>
      <c r="Q361" s="5" t="str">
        <f t="shared" si="205"/>
        <v>-</v>
      </c>
      <c r="R361" s="5" t="str">
        <f t="shared" si="205"/>
        <v>-</v>
      </c>
      <c r="S361" s="5" t="str">
        <f t="shared" si="205"/>
        <v>-</v>
      </c>
      <c r="T361" s="5" t="str">
        <f t="shared" si="205"/>
        <v>-</v>
      </c>
      <c r="U361" s="5" t="str">
        <f t="shared" si="205"/>
        <v>-</v>
      </c>
      <c r="V361" s="5" t="str">
        <f t="shared" si="205"/>
        <v>-</v>
      </c>
      <c r="W361" s="5" t="str">
        <f t="shared" si="205"/>
        <v>-</v>
      </c>
      <c r="X361" s="5" t="str">
        <f t="shared" si="205"/>
        <v>-</v>
      </c>
      <c r="Y361" s="5" t="str">
        <f t="shared" si="205"/>
        <v>-</v>
      </c>
    </row>
    <row r="362" spans="1:25" ht="14">
      <c r="A362" s="1" t="str">
        <f t="shared" ref="A362:C362" si="211">A392</f>
        <v>Genesee 3</v>
      </c>
      <c r="B362" s="1">
        <f t="shared" si="211"/>
        <v>466</v>
      </c>
      <c r="C362" s="1">
        <f t="shared" si="211"/>
        <v>2005</v>
      </c>
      <c r="D362" s="6">
        <f t="shared" si="191"/>
        <v>2029</v>
      </c>
      <c r="E362" s="5">
        <f t="shared" si="204"/>
        <v>3061.6200000000003</v>
      </c>
      <c r="F362" s="5">
        <f t="shared" si="204"/>
        <v>3061.6200000000003</v>
      </c>
      <c r="G362" s="5">
        <f t="shared" si="204"/>
        <v>3061.6200000000003</v>
      </c>
      <c r="H362" s="5">
        <f t="shared" si="204"/>
        <v>3061.6200000000003</v>
      </c>
      <c r="I362" s="5">
        <f t="shared" si="204"/>
        <v>3061.6200000000003</v>
      </c>
      <c r="J362" s="5">
        <f t="shared" si="204"/>
        <v>3061.6200000000003</v>
      </c>
      <c r="K362" s="5">
        <f t="shared" si="204"/>
        <v>3061.6200000000003</v>
      </c>
      <c r="L362" s="5">
        <f t="shared" si="204"/>
        <v>3061.6200000000003</v>
      </c>
      <c r="M362" s="5">
        <f t="shared" si="204"/>
        <v>3061.6200000000003</v>
      </c>
      <c r="N362" s="5">
        <f t="shared" si="204"/>
        <v>3061.6200000000003</v>
      </c>
      <c r="O362" s="5">
        <f t="shared" si="205"/>
        <v>3061.6200000000003</v>
      </c>
      <c r="P362" s="5">
        <f t="shared" si="205"/>
        <v>3061.6200000000003</v>
      </c>
      <c r="Q362" s="5">
        <f t="shared" si="205"/>
        <v>3061.6200000000003</v>
      </c>
      <c r="R362" s="5">
        <f t="shared" si="205"/>
        <v>3061.6200000000003</v>
      </c>
      <c r="S362" s="5">
        <f t="shared" si="205"/>
        <v>3061.6200000000003</v>
      </c>
      <c r="T362" s="5" t="str">
        <f t="shared" si="205"/>
        <v>-</v>
      </c>
      <c r="U362" s="5" t="str">
        <f t="shared" si="205"/>
        <v>-</v>
      </c>
      <c r="V362" s="5" t="str">
        <f t="shared" si="205"/>
        <v>-</v>
      </c>
      <c r="W362" s="5" t="str">
        <f t="shared" si="205"/>
        <v>-</v>
      </c>
      <c r="X362" s="5" t="str">
        <f t="shared" si="205"/>
        <v>-</v>
      </c>
      <c r="Y362" s="5" t="str">
        <f t="shared" si="205"/>
        <v>-</v>
      </c>
    </row>
    <row r="363" spans="1:25" ht="14">
      <c r="A363" s="1" t="str">
        <f t="shared" ref="A363:C363" si="212">A393</f>
        <v>Keephills 3</v>
      </c>
      <c r="B363" s="1">
        <f t="shared" si="212"/>
        <v>463</v>
      </c>
      <c r="C363" s="1">
        <f t="shared" si="212"/>
        <v>2011</v>
      </c>
      <c r="D363" s="6">
        <f t="shared" si="191"/>
        <v>2029</v>
      </c>
      <c r="E363" s="5">
        <f t="shared" si="204"/>
        <v>3041.9100000000003</v>
      </c>
      <c r="F363" s="5">
        <f t="shared" si="204"/>
        <v>3041.9100000000003</v>
      </c>
      <c r="G363" s="5">
        <f t="shared" si="204"/>
        <v>3041.9100000000003</v>
      </c>
      <c r="H363" s="5">
        <f t="shared" si="204"/>
        <v>3041.9100000000003</v>
      </c>
      <c r="I363" s="5">
        <f t="shared" si="204"/>
        <v>3041.9100000000003</v>
      </c>
      <c r="J363" s="5">
        <f t="shared" si="204"/>
        <v>3041.9100000000003</v>
      </c>
      <c r="K363" s="5">
        <f t="shared" si="204"/>
        <v>3041.9100000000003</v>
      </c>
      <c r="L363" s="5">
        <f t="shared" si="204"/>
        <v>3041.9100000000003</v>
      </c>
      <c r="M363" s="5">
        <f t="shared" si="204"/>
        <v>3041.9100000000003</v>
      </c>
      <c r="N363" s="5">
        <f t="shared" si="204"/>
        <v>3041.9100000000003</v>
      </c>
      <c r="O363" s="5">
        <f t="shared" si="205"/>
        <v>3041.9100000000003</v>
      </c>
      <c r="P363" s="5">
        <f t="shared" si="205"/>
        <v>3041.9100000000003</v>
      </c>
      <c r="Q363" s="5">
        <f t="shared" si="205"/>
        <v>3041.9100000000003</v>
      </c>
      <c r="R363" s="5">
        <f t="shared" si="205"/>
        <v>3041.9100000000003</v>
      </c>
      <c r="S363" s="5">
        <f t="shared" si="205"/>
        <v>3041.9100000000003</v>
      </c>
      <c r="T363" s="5" t="str">
        <f t="shared" si="205"/>
        <v>-</v>
      </c>
      <c r="U363" s="5" t="str">
        <f t="shared" si="205"/>
        <v>-</v>
      </c>
      <c r="V363" s="5" t="str">
        <f t="shared" si="205"/>
        <v>-</v>
      </c>
      <c r="W363" s="5" t="str">
        <f t="shared" si="205"/>
        <v>-</v>
      </c>
      <c r="X363" s="5" t="str">
        <f t="shared" si="205"/>
        <v>-</v>
      </c>
      <c r="Y363" s="5" t="str">
        <f t="shared" si="205"/>
        <v>-</v>
      </c>
    </row>
    <row r="364" spans="1:25" ht="14">
      <c r="A364" s="45" t="str">
        <f t="shared" ref="A364:C364" si="213">A394</f>
        <v>Swan Hills</v>
      </c>
      <c r="B364" s="45">
        <f t="shared" si="213"/>
        <v>319</v>
      </c>
      <c r="C364" s="45">
        <f t="shared" si="213"/>
        <v>2015</v>
      </c>
      <c r="D364" s="46" t="str">
        <f t="shared" si="191"/>
        <v>N/A</v>
      </c>
      <c r="E364" s="47" t="str">
        <f t="shared" si="204"/>
        <v>-</v>
      </c>
      <c r="F364" s="47" t="str">
        <f t="shared" si="204"/>
        <v>-</v>
      </c>
      <c r="G364" s="47" t="str">
        <f t="shared" si="204"/>
        <v>-</v>
      </c>
      <c r="H364" s="47" t="str">
        <f t="shared" si="204"/>
        <v>-</v>
      </c>
      <c r="I364" s="47" t="str">
        <f t="shared" si="204"/>
        <v>-</v>
      </c>
      <c r="J364" s="47" t="str">
        <f t="shared" si="204"/>
        <v>-</v>
      </c>
      <c r="K364" s="47" t="str">
        <f t="shared" si="204"/>
        <v>-</v>
      </c>
      <c r="L364" s="47" t="str">
        <f t="shared" si="204"/>
        <v>-</v>
      </c>
      <c r="M364" s="47" t="str">
        <f t="shared" si="204"/>
        <v>-</v>
      </c>
      <c r="N364" s="47" t="str">
        <f t="shared" si="204"/>
        <v>-</v>
      </c>
      <c r="O364" s="47" t="str">
        <f t="shared" si="205"/>
        <v>-</v>
      </c>
      <c r="P364" s="47" t="str">
        <f t="shared" si="205"/>
        <v>-</v>
      </c>
      <c r="Q364" s="47" t="str">
        <f t="shared" si="205"/>
        <v>-</v>
      </c>
      <c r="R364" s="47" t="str">
        <f t="shared" si="205"/>
        <v>-</v>
      </c>
      <c r="S364" s="47" t="str">
        <f t="shared" si="205"/>
        <v>-</v>
      </c>
      <c r="T364" s="47" t="str">
        <f t="shared" si="205"/>
        <v>-</v>
      </c>
      <c r="U364" s="47" t="str">
        <f t="shared" si="205"/>
        <v>-</v>
      </c>
      <c r="V364" s="47" t="str">
        <f t="shared" si="205"/>
        <v>-</v>
      </c>
      <c r="W364" s="47" t="str">
        <f t="shared" si="205"/>
        <v>-</v>
      </c>
      <c r="X364" s="47" t="str">
        <f t="shared" si="205"/>
        <v>-</v>
      </c>
      <c r="Y364" s="47" t="str">
        <f t="shared" si="205"/>
        <v>-</v>
      </c>
    </row>
    <row r="365" spans="1:25" ht="14">
      <c r="A365" s="45" t="str">
        <f t="shared" ref="A365:C365" si="214">A395</f>
        <v>Milner 2</v>
      </c>
      <c r="B365" s="45">
        <f t="shared" si="214"/>
        <v>450</v>
      </c>
      <c r="C365" s="45">
        <f t="shared" si="214"/>
        <v>2018</v>
      </c>
      <c r="D365" s="46" t="str">
        <f t="shared" si="191"/>
        <v>N/A</v>
      </c>
      <c r="E365" s="47" t="str">
        <f t="shared" si="204"/>
        <v>-</v>
      </c>
      <c r="F365" s="47" t="str">
        <f t="shared" si="204"/>
        <v>-</v>
      </c>
      <c r="G365" s="47" t="str">
        <f t="shared" si="204"/>
        <v>-</v>
      </c>
      <c r="H365" s="47" t="str">
        <f t="shared" si="204"/>
        <v>-</v>
      </c>
      <c r="I365" s="47" t="str">
        <f t="shared" si="204"/>
        <v>-</v>
      </c>
      <c r="J365" s="47" t="str">
        <f t="shared" si="204"/>
        <v>-</v>
      </c>
      <c r="K365" s="47" t="str">
        <f t="shared" si="204"/>
        <v>-</v>
      </c>
      <c r="L365" s="47" t="str">
        <f t="shared" si="204"/>
        <v>-</v>
      </c>
      <c r="M365" s="47" t="str">
        <f t="shared" si="204"/>
        <v>-</v>
      </c>
      <c r="N365" s="47" t="str">
        <f t="shared" si="204"/>
        <v>-</v>
      </c>
      <c r="O365" s="47" t="str">
        <f t="shared" si="205"/>
        <v>-</v>
      </c>
      <c r="P365" s="47" t="str">
        <f t="shared" si="205"/>
        <v>-</v>
      </c>
      <c r="Q365" s="47" t="str">
        <f t="shared" si="205"/>
        <v>-</v>
      </c>
      <c r="R365" s="47" t="str">
        <f t="shared" si="205"/>
        <v>-</v>
      </c>
      <c r="S365" s="47" t="str">
        <f t="shared" si="205"/>
        <v>-</v>
      </c>
      <c r="T365" s="47" t="str">
        <f t="shared" si="205"/>
        <v>-</v>
      </c>
      <c r="U365" s="47" t="str">
        <f t="shared" si="205"/>
        <v>-</v>
      </c>
      <c r="V365" s="47" t="str">
        <f t="shared" si="205"/>
        <v>-</v>
      </c>
      <c r="W365" s="47" t="str">
        <f t="shared" si="205"/>
        <v>-</v>
      </c>
      <c r="X365" s="47" t="str">
        <f t="shared" si="205"/>
        <v>-</v>
      </c>
      <c r="Y365" s="47" t="str">
        <f t="shared" si="205"/>
        <v>-</v>
      </c>
    </row>
    <row r="366" spans="1:25" ht="14">
      <c r="A366" s="45" t="str">
        <f t="shared" ref="A366:C366" si="215">A396</f>
        <v>Endogenous Advanced Coal 1</v>
      </c>
      <c r="B366" s="45">
        <f t="shared" si="215"/>
        <v>400</v>
      </c>
      <c r="C366" s="45">
        <f t="shared" si="215"/>
        <v>2033</v>
      </c>
      <c r="D366" s="46" t="str">
        <f t="shared" si="191"/>
        <v>N/A</v>
      </c>
      <c r="E366" s="47" t="str">
        <f t="shared" si="204"/>
        <v>-</v>
      </c>
      <c r="F366" s="47" t="str">
        <f t="shared" si="204"/>
        <v>-</v>
      </c>
      <c r="G366" s="47" t="str">
        <f t="shared" si="204"/>
        <v>-</v>
      </c>
      <c r="H366" s="47" t="str">
        <f t="shared" si="204"/>
        <v>-</v>
      </c>
      <c r="I366" s="47" t="str">
        <f t="shared" si="204"/>
        <v>-</v>
      </c>
      <c r="J366" s="47" t="str">
        <f t="shared" si="204"/>
        <v>-</v>
      </c>
      <c r="K366" s="47" t="str">
        <f t="shared" si="204"/>
        <v>-</v>
      </c>
      <c r="L366" s="47" t="str">
        <f t="shared" si="204"/>
        <v>-</v>
      </c>
      <c r="M366" s="47" t="str">
        <f t="shared" si="204"/>
        <v>-</v>
      </c>
      <c r="N366" s="47" t="str">
        <f t="shared" si="204"/>
        <v>-</v>
      </c>
      <c r="O366" s="47" t="str">
        <f t="shared" si="205"/>
        <v>-</v>
      </c>
      <c r="P366" s="47" t="str">
        <f t="shared" si="205"/>
        <v>-</v>
      </c>
      <c r="Q366" s="47" t="str">
        <f t="shared" si="205"/>
        <v>-</v>
      </c>
      <c r="R366" s="47" t="str">
        <f t="shared" si="205"/>
        <v>-</v>
      </c>
      <c r="S366" s="47" t="str">
        <f t="shared" si="205"/>
        <v>-</v>
      </c>
      <c r="T366" s="47" t="str">
        <f t="shared" si="205"/>
        <v>-</v>
      </c>
      <c r="U366" s="47" t="str">
        <f t="shared" si="205"/>
        <v>-</v>
      </c>
      <c r="V366" s="47" t="str">
        <f t="shared" si="205"/>
        <v>-</v>
      </c>
      <c r="W366" s="47" t="str">
        <f t="shared" si="205"/>
        <v>-</v>
      </c>
      <c r="X366" s="47" t="str">
        <f t="shared" si="205"/>
        <v>-</v>
      </c>
      <c r="Y366" s="47" t="str">
        <f t="shared" si="205"/>
        <v>-</v>
      </c>
    </row>
    <row r="367" spans="1:25" ht="14">
      <c r="A367" s="45" t="str">
        <f t="shared" ref="A367:C367" si="216">A397</f>
        <v>Endogenous Advanced Coal 2</v>
      </c>
      <c r="B367" s="45">
        <f t="shared" si="216"/>
        <v>400</v>
      </c>
      <c r="C367" s="45">
        <f t="shared" si="216"/>
        <v>2034</v>
      </c>
      <c r="D367" s="46" t="str">
        <f t="shared" si="191"/>
        <v>N/A</v>
      </c>
      <c r="E367" s="47" t="str">
        <f t="shared" si="204"/>
        <v>-</v>
      </c>
      <c r="F367" s="47" t="str">
        <f t="shared" si="204"/>
        <v>-</v>
      </c>
      <c r="G367" s="47" t="str">
        <f t="shared" si="204"/>
        <v>-</v>
      </c>
      <c r="H367" s="47" t="str">
        <f t="shared" si="204"/>
        <v>-</v>
      </c>
      <c r="I367" s="47" t="str">
        <f t="shared" si="204"/>
        <v>-</v>
      </c>
      <c r="J367" s="47" t="str">
        <f t="shared" si="204"/>
        <v>-</v>
      </c>
      <c r="K367" s="47" t="str">
        <f t="shared" si="204"/>
        <v>-</v>
      </c>
      <c r="L367" s="47" t="str">
        <f t="shared" si="204"/>
        <v>-</v>
      </c>
      <c r="M367" s="47" t="str">
        <f t="shared" si="204"/>
        <v>-</v>
      </c>
      <c r="N367" s="47" t="str">
        <f t="shared" si="204"/>
        <v>-</v>
      </c>
      <c r="O367" s="47" t="str">
        <f t="shared" si="205"/>
        <v>-</v>
      </c>
      <c r="P367" s="47" t="str">
        <f t="shared" si="205"/>
        <v>-</v>
      </c>
      <c r="Q367" s="47" t="str">
        <f t="shared" si="205"/>
        <v>-</v>
      </c>
      <c r="R367" s="47" t="str">
        <f t="shared" si="205"/>
        <v>-</v>
      </c>
      <c r="S367" s="47" t="str">
        <f t="shared" si="205"/>
        <v>-</v>
      </c>
      <c r="T367" s="47" t="str">
        <f t="shared" si="205"/>
        <v>-</v>
      </c>
      <c r="U367" s="47" t="str">
        <f t="shared" si="205"/>
        <v>-</v>
      </c>
      <c r="V367" s="47" t="str">
        <f t="shared" si="205"/>
        <v>-</v>
      </c>
      <c r="W367" s="47" t="str">
        <f t="shared" si="205"/>
        <v>-</v>
      </c>
      <c r="X367" s="47" t="str">
        <f t="shared" si="205"/>
        <v>-</v>
      </c>
      <c r="Y367" s="47" t="str">
        <f t="shared" si="205"/>
        <v>-</v>
      </c>
    </row>
    <row r="368" spans="1:25" ht="14">
      <c r="A368" s="45" t="str">
        <f t="shared" ref="A368:C368" si="217">A398</f>
        <v>Endogenous Advanced Coal 3</v>
      </c>
      <c r="B368" s="45">
        <f t="shared" si="217"/>
        <v>400</v>
      </c>
      <c r="C368" s="45">
        <f t="shared" si="217"/>
        <v>2035</v>
      </c>
      <c r="D368" s="46" t="str">
        <f t="shared" si="191"/>
        <v>N/A</v>
      </c>
      <c r="E368" s="47" t="str">
        <f t="shared" si="204"/>
        <v>-</v>
      </c>
      <c r="F368" s="47" t="str">
        <f t="shared" si="204"/>
        <v>-</v>
      </c>
      <c r="G368" s="47" t="str">
        <f t="shared" si="204"/>
        <v>-</v>
      </c>
      <c r="H368" s="47" t="str">
        <f t="shared" si="204"/>
        <v>-</v>
      </c>
      <c r="I368" s="47" t="str">
        <f t="shared" si="204"/>
        <v>-</v>
      </c>
      <c r="J368" s="47" t="str">
        <f t="shared" si="204"/>
        <v>-</v>
      </c>
      <c r="K368" s="47" t="str">
        <f t="shared" si="204"/>
        <v>-</v>
      </c>
      <c r="L368" s="47" t="str">
        <f t="shared" si="204"/>
        <v>-</v>
      </c>
      <c r="M368" s="47" t="str">
        <f t="shared" si="204"/>
        <v>-</v>
      </c>
      <c r="N368" s="47" t="str">
        <f t="shared" si="204"/>
        <v>-</v>
      </c>
      <c r="O368" s="47" t="str">
        <f t="shared" si="205"/>
        <v>-</v>
      </c>
      <c r="P368" s="47" t="str">
        <f t="shared" si="205"/>
        <v>-</v>
      </c>
      <c r="Q368" s="47" t="str">
        <f t="shared" si="205"/>
        <v>-</v>
      </c>
      <c r="R368" s="47" t="str">
        <f t="shared" si="205"/>
        <v>-</v>
      </c>
      <c r="S368" s="47" t="str">
        <f t="shared" si="205"/>
        <v>-</v>
      </c>
      <c r="T368" s="47" t="str">
        <f t="shared" si="205"/>
        <v>-</v>
      </c>
      <c r="U368" s="47" t="str">
        <f t="shared" si="205"/>
        <v>-</v>
      </c>
      <c r="V368" s="47" t="str">
        <f t="shared" si="205"/>
        <v>-</v>
      </c>
      <c r="W368" s="47" t="str">
        <f t="shared" si="205"/>
        <v>-</v>
      </c>
      <c r="X368" s="47" t="str">
        <f t="shared" si="205"/>
        <v>-</v>
      </c>
      <c r="Y368" s="47" t="str">
        <f t="shared" si="205"/>
        <v>-</v>
      </c>
    </row>
    <row r="369" spans="1:26" ht="14">
      <c r="A369" s="60" t="s">
        <v>84</v>
      </c>
      <c r="B369" s="61"/>
      <c r="C369" s="59"/>
      <c r="D369" s="59"/>
      <c r="E369" s="58">
        <f t="shared" ref="E369:Y369" si="218">SUM(E346:E368)</f>
        <v>41384.430000000015</v>
      </c>
      <c r="F369" s="58">
        <f t="shared" si="218"/>
        <v>40438.350000000013</v>
      </c>
      <c r="G369" s="58">
        <f t="shared" si="218"/>
        <v>40438.350000000013</v>
      </c>
      <c r="H369" s="58">
        <f t="shared" si="218"/>
        <v>40438.350000000013</v>
      </c>
      <c r="I369" s="58">
        <f t="shared" si="218"/>
        <v>40438.350000000013</v>
      </c>
      <c r="J369" s="58">
        <f t="shared" si="218"/>
        <v>34656.75</v>
      </c>
      <c r="K369" s="58">
        <f t="shared" si="218"/>
        <v>24269.579999999998</v>
      </c>
      <c r="L369" s="58">
        <f t="shared" si="218"/>
        <v>21740.13</v>
      </c>
      <c r="M369" s="58">
        <f t="shared" si="218"/>
        <v>21740.13</v>
      </c>
      <c r="N369" s="58">
        <f t="shared" si="218"/>
        <v>19144.980000000003</v>
      </c>
      <c r="O369" s="58">
        <f t="shared" si="218"/>
        <v>16549.830000000002</v>
      </c>
      <c r="P369" s="58">
        <f t="shared" si="218"/>
        <v>16549.830000000002</v>
      </c>
      <c r="Q369" s="58">
        <f t="shared" si="218"/>
        <v>11293.83</v>
      </c>
      <c r="R369" s="58">
        <f t="shared" si="218"/>
        <v>8731.5300000000007</v>
      </c>
      <c r="S369" s="58">
        <f t="shared" si="218"/>
        <v>6103.5300000000007</v>
      </c>
      <c r="T369" s="58">
        <f t="shared" si="218"/>
        <v>0</v>
      </c>
      <c r="U369" s="58">
        <f t="shared" si="218"/>
        <v>0</v>
      </c>
      <c r="V369" s="58">
        <f t="shared" si="218"/>
        <v>0</v>
      </c>
      <c r="W369" s="58">
        <f t="shared" si="218"/>
        <v>0</v>
      </c>
      <c r="X369" s="58">
        <f t="shared" si="218"/>
        <v>0</v>
      </c>
      <c r="Y369" s="58">
        <f t="shared" si="218"/>
        <v>0</v>
      </c>
    </row>
    <row r="370" spans="1:26" ht="12"/>
    <row r="371" spans="1:26" ht="1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6" ht="24.75" customHeight="1">
      <c r="A372" s="40" t="s">
        <v>31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4" customHeight="1">
      <c r="A374" s="9"/>
      <c r="B374" s="9"/>
      <c r="C374" s="10"/>
      <c r="D374" s="9"/>
      <c r="E374" s="86" t="s">
        <v>32</v>
      </c>
      <c r="F374" s="86"/>
      <c r="G374" s="86"/>
      <c r="H374" s="86"/>
      <c r="I374" s="86"/>
      <c r="J374" s="86"/>
      <c r="K374" s="86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75" customHeight="1">
      <c r="A375" s="55" t="s">
        <v>102</v>
      </c>
      <c r="B375" s="55" t="s">
        <v>22</v>
      </c>
      <c r="C375" s="55" t="s">
        <v>33</v>
      </c>
      <c r="D375" s="55" t="s">
        <v>95</v>
      </c>
      <c r="E375" s="55" t="s">
        <v>73</v>
      </c>
      <c r="F375" s="55" t="s">
        <v>74</v>
      </c>
      <c r="G375" s="55" t="s">
        <v>77</v>
      </c>
      <c r="H375" s="55" t="s">
        <v>78</v>
      </c>
      <c r="I375" s="55" t="s">
        <v>79</v>
      </c>
      <c r="J375" s="55" t="s">
        <v>30</v>
      </c>
      <c r="K375" s="55" t="s">
        <v>80</v>
      </c>
      <c r="L375" s="9"/>
      <c r="M375" s="10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4">
      <c r="A376" s="6" t="s">
        <v>34</v>
      </c>
      <c r="B376" s="6">
        <v>144</v>
      </c>
      <c r="C376" s="7">
        <v>1972</v>
      </c>
      <c r="D376" s="7">
        <v>2019</v>
      </c>
      <c r="E376" s="8">
        <v>2044</v>
      </c>
      <c r="F376" s="7">
        <v>2019</v>
      </c>
      <c r="G376" s="74">
        <v>2015</v>
      </c>
      <c r="H376" s="74">
        <v>2015</v>
      </c>
      <c r="I376" s="74">
        <v>2015</v>
      </c>
      <c r="J376" s="74">
        <v>2015</v>
      </c>
      <c r="K376" s="74">
        <v>2015</v>
      </c>
      <c r="L376" s="9"/>
      <c r="M376" s="10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4">
      <c r="A377" s="6" t="s">
        <v>35</v>
      </c>
      <c r="B377" s="6">
        <v>149</v>
      </c>
      <c r="C377" s="7">
        <v>1969</v>
      </c>
      <c r="D377" s="7">
        <v>2019</v>
      </c>
      <c r="E377" s="8">
        <v>2044</v>
      </c>
      <c r="F377" s="7">
        <v>2019</v>
      </c>
      <c r="G377" s="8">
        <v>2044</v>
      </c>
      <c r="H377" s="7">
        <v>2019</v>
      </c>
      <c r="I377" s="7">
        <v>2019</v>
      </c>
      <c r="J377" s="8">
        <v>2016</v>
      </c>
      <c r="K377" s="7">
        <v>2019</v>
      </c>
      <c r="L377" s="9"/>
      <c r="M377" s="10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4">
      <c r="A378" s="6" t="s">
        <v>36</v>
      </c>
      <c r="B378" s="6">
        <v>155</v>
      </c>
      <c r="C378" s="7">
        <v>1975</v>
      </c>
      <c r="D378" s="7">
        <v>2025</v>
      </c>
      <c r="E378" s="8">
        <v>2050</v>
      </c>
      <c r="F378" s="7">
        <v>2025</v>
      </c>
      <c r="G378" s="8">
        <v>2050</v>
      </c>
      <c r="H378" s="7">
        <v>2025</v>
      </c>
      <c r="I378" s="7">
        <v>2025</v>
      </c>
      <c r="J378" s="8">
        <v>2016</v>
      </c>
      <c r="K378" s="7">
        <v>2019</v>
      </c>
      <c r="L378" s="9"/>
      <c r="M378" s="10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4">
      <c r="A379" s="6" t="s">
        <v>37</v>
      </c>
      <c r="B379" s="6">
        <v>288</v>
      </c>
      <c r="C379" s="7">
        <v>1970</v>
      </c>
      <c r="D379" s="7">
        <v>2019</v>
      </c>
      <c r="E379" s="8">
        <v>2011</v>
      </c>
      <c r="F379" s="8">
        <v>2011</v>
      </c>
      <c r="G379" s="8">
        <v>2044</v>
      </c>
      <c r="H379" s="7">
        <v>2019</v>
      </c>
      <c r="I379" s="7">
        <v>2019</v>
      </c>
      <c r="J379" s="8">
        <v>2017</v>
      </c>
      <c r="K379" s="7">
        <v>2019</v>
      </c>
      <c r="L379" s="9"/>
      <c r="M379" s="10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4">
      <c r="A380" s="6" t="s">
        <v>38</v>
      </c>
      <c r="B380" s="6">
        <v>288</v>
      </c>
      <c r="C380" s="7">
        <v>1973</v>
      </c>
      <c r="D380" s="7">
        <v>2019</v>
      </c>
      <c r="E380" s="8">
        <v>2011</v>
      </c>
      <c r="F380" s="8">
        <v>2011</v>
      </c>
      <c r="G380" s="8">
        <v>2044</v>
      </c>
      <c r="H380" s="7">
        <v>2019</v>
      </c>
      <c r="I380" s="7">
        <v>2019</v>
      </c>
      <c r="J380" s="8">
        <v>2017</v>
      </c>
      <c r="K380" s="7">
        <v>2019</v>
      </c>
      <c r="L380" s="9"/>
      <c r="M380" s="10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4">
      <c r="A381" s="6" t="s">
        <v>39</v>
      </c>
      <c r="B381" s="6">
        <v>368</v>
      </c>
      <c r="C381" s="7">
        <v>1976</v>
      </c>
      <c r="D381" s="7">
        <v>2026</v>
      </c>
      <c r="E381" s="8">
        <v>2051</v>
      </c>
      <c r="F381" s="8">
        <v>2026</v>
      </c>
      <c r="G381" s="8">
        <v>2051</v>
      </c>
      <c r="H381" s="8">
        <v>2026</v>
      </c>
      <c r="I381" s="7">
        <v>2026</v>
      </c>
      <c r="J381" s="8">
        <v>2020</v>
      </c>
      <c r="K381" s="8">
        <v>2020</v>
      </c>
      <c r="L381" s="9"/>
      <c r="M381" s="10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4">
      <c r="A382" s="6" t="s">
        <v>40</v>
      </c>
      <c r="B382" s="6">
        <v>406</v>
      </c>
      <c r="C382" s="7">
        <v>1977</v>
      </c>
      <c r="D382" s="7">
        <v>2027</v>
      </c>
      <c r="E382" s="8">
        <v>2052</v>
      </c>
      <c r="F382" s="8">
        <v>2027</v>
      </c>
      <c r="G382" s="8">
        <v>2052</v>
      </c>
      <c r="H382" s="8">
        <v>2027</v>
      </c>
      <c r="I382" s="7">
        <v>2026</v>
      </c>
      <c r="J382" s="8">
        <v>2020</v>
      </c>
      <c r="K382" s="8">
        <v>2020</v>
      </c>
      <c r="L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4">
      <c r="A383" s="6" t="s">
        <v>41</v>
      </c>
      <c r="B383" s="6">
        <v>406</v>
      </c>
      <c r="C383" s="7">
        <v>1978</v>
      </c>
      <c r="D383" s="7">
        <v>2028</v>
      </c>
      <c r="E383" s="8">
        <v>2053</v>
      </c>
      <c r="F383" s="8">
        <v>2028</v>
      </c>
      <c r="G383" s="8">
        <v>2053</v>
      </c>
      <c r="H383" s="8">
        <v>2028</v>
      </c>
      <c r="I383" s="7">
        <v>2027</v>
      </c>
      <c r="J383" s="8">
        <v>2020</v>
      </c>
      <c r="K383" s="8">
        <v>2020</v>
      </c>
      <c r="L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4">
      <c r="A384" s="6" t="s">
        <v>42</v>
      </c>
      <c r="B384" s="6">
        <v>401</v>
      </c>
      <c r="C384" s="7">
        <v>1980</v>
      </c>
      <c r="D384" s="7">
        <v>2029</v>
      </c>
      <c r="E384" s="8">
        <v>2054</v>
      </c>
      <c r="F384" s="8">
        <v>2029</v>
      </c>
      <c r="G384" s="8">
        <v>2054</v>
      </c>
      <c r="H384" s="8">
        <v>2029</v>
      </c>
      <c r="I384" s="7">
        <v>2028</v>
      </c>
      <c r="J384" s="8">
        <v>2020</v>
      </c>
      <c r="K384" s="8">
        <v>2020</v>
      </c>
      <c r="L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4">
      <c r="A385" s="6" t="s">
        <v>43</v>
      </c>
      <c r="B385" s="6">
        <v>385</v>
      </c>
      <c r="C385" s="7">
        <v>1981</v>
      </c>
      <c r="D385" s="7">
        <v>2029</v>
      </c>
      <c r="E385" s="8">
        <v>2054</v>
      </c>
      <c r="F385" s="8">
        <v>2029</v>
      </c>
      <c r="G385" s="8">
        <v>2054</v>
      </c>
      <c r="H385" s="8">
        <v>2029</v>
      </c>
      <c r="I385" s="7">
        <v>2028</v>
      </c>
      <c r="J385" s="8">
        <v>2021</v>
      </c>
      <c r="K385" s="7">
        <v>2021</v>
      </c>
      <c r="L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4">
      <c r="A386" s="6" t="s">
        <v>44</v>
      </c>
      <c r="B386" s="6">
        <v>395</v>
      </c>
      <c r="C386" s="7">
        <v>1983</v>
      </c>
      <c r="D386" s="7">
        <v>2029</v>
      </c>
      <c r="E386" s="8">
        <v>2054</v>
      </c>
      <c r="F386" s="8">
        <v>2029</v>
      </c>
      <c r="G386" s="8">
        <v>2054</v>
      </c>
      <c r="H386" s="8">
        <v>2029</v>
      </c>
      <c r="I386" s="7">
        <v>2028</v>
      </c>
      <c r="J386" s="8">
        <v>2023</v>
      </c>
      <c r="K386" s="7">
        <v>2023</v>
      </c>
      <c r="L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4">
      <c r="A387" s="6" t="s">
        <v>45</v>
      </c>
      <c r="B387" s="6">
        <v>395</v>
      </c>
      <c r="C387" s="7">
        <v>1983</v>
      </c>
      <c r="D387" s="7">
        <v>2029</v>
      </c>
      <c r="E387" s="8">
        <v>2054</v>
      </c>
      <c r="F387" s="8">
        <v>2029</v>
      </c>
      <c r="G387" s="8">
        <v>2054</v>
      </c>
      <c r="H387" s="8">
        <v>2029</v>
      </c>
      <c r="I387" s="7">
        <v>2028</v>
      </c>
      <c r="J387" s="8">
        <v>2023</v>
      </c>
      <c r="K387" s="7">
        <v>2024</v>
      </c>
      <c r="L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4">
      <c r="A388" s="6" t="s">
        <v>46</v>
      </c>
      <c r="B388" s="6">
        <v>400</v>
      </c>
      <c r="C388" s="7">
        <v>1986</v>
      </c>
      <c r="D388" s="7">
        <v>2036</v>
      </c>
      <c r="E388" s="8">
        <v>2061</v>
      </c>
      <c r="F388" s="8">
        <v>2036</v>
      </c>
      <c r="G388" s="8">
        <v>2061</v>
      </c>
      <c r="H388" s="8">
        <v>2036</v>
      </c>
      <c r="I388" s="7">
        <v>2027</v>
      </c>
      <c r="J388" s="8">
        <v>2026</v>
      </c>
      <c r="K388" s="7">
        <v>2026</v>
      </c>
      <c r="L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4">
      <c r="A389" s="6" t="s">
        <v>47</v>
      </c>
      <c r="B389" s="6">
        <v>390</v>
      </c>
      <c r="C389" s="7">
        <v>1990</v>
      </c>
      <c r="D389" s="7">
        <v>2040</v>
      </c>
      <c r="E389" s="8">
        <v>2065</v>
      </c>
      <c r="F389" s="8">
        <v>2040</v>
      </c>
      <c r="G389" s="8">
        <v>2065</v>
      </c>
      <c r="H389" s="8">
        <v>2040</v>
      </c>
      <c r="I389" s="7">
        <v>2027</v>
      </c>
      <c r="J389" s="8">
        <v>2026</v>
      </c>
      <c r="K389" s="7">
        <v>2027</v>
      </c>
      <c r="L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4">
      <c r="A390" s="6" t="s">
        <v>48</v>
      </c>
      <c r="B390" s="6">
        <v>400</v>
      </c>
      <c r="C390" s="7">
        <v>1989</v>
      </c>
      <c r="D390" s="7">
        <v>2039</v>
      </c>
      <c r="E390" s="8">
        <v>2064</v>
      </c>
      <c r="F390" s="8">
        <v>2039</v>
      </c>
      <c r="G390" s="8">
        <v>2064</v>
      </c>
      <c r="H390" s="8">
        <v>2039</v>
      </c>
      <c r="I390" s="7">
        <v>2029</v>
      </c>
      <c r="J390" s="8">
        <v>2029</v>
      </c>
      <c r="K390" s="7">
        <v>2028</v>
      </c>
      <c r="L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4">
      <c r="A391" s="6" t="s">
        <v>49</v>
      </c>
      <c r="B391" s="6">
        <v>400</v>
      </c>
      <c r="C391" s="7">
        <v>1994</v>
      </c>
      <c r="D391" s="7">
        <v>2044</v>
      </c>
      <c r="E391" s="8">
        <v>2069</v>
      </c>
      <c r="F391" s="8">
        <v>2044</v>
      </c>
      <c r="G391" s="8">
        <v>2069</v>
      </c>
      <c r="H391" s="8">
        <v>2044</v>
      </c>
      <c r="I391" s="7">
        <v>2027</v>
      </c>
      <c r="J391" s="8">
        <v>2029</v>
      </c>
      <c r="K391" s="7">
        <v>2026</v>
      </c>
      <c r="L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4">
      <c r="A392" s="6" t="s">
        <v>50</v>
      </c>
      <c r="B392" s="6">
        <v>466</v>
      </c>
      <c r="C392" s="7">
        <v>2005</v>
      </c>
      <c r="D392" s="7">
        <v>2055</v>
      </c>
      <c r="E392" s="8">
        <v>2080</v>
      </c>
      <c r="F392" s="8">
        <v>2055</v>
      </c>
      <c r="G392" s="8">
        <v>2080</v>
      </c>
      <c r="H392" s="8">
        <v>2055</v>
      </c>
      <c r="I392" s="7">
        <v>2029</v>
      </c>
      <c r="J392" s="75">
        <v>2029</v>
      </c>
      <c r="K392" s="7">
        <v>2029</v>
      </c>
      <c r="L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4">
      <c r="A393" s="6" t="s">
        <v>51</v>
      </c>
      <c r="B393" s="6">
        <v>463</v>
      </c>
      <c r="C393" s="7">
        <v>2011</v>
      </c>
      <c r="D393" s="7">
        <v>2061</v>
      </c>
      <c r="E393" s="8">
        <v>2086</v>
      </c>
      <c r="F393" s="8">
        <v>2061</v>
      </c>
      <c r="G393" s="8">
        <v>2086</v>
      </c>
      <c r="H393" s="8">
        <v>2061</v>
      </c>
      <c r="I393" s="7">
        <v>2029</v>
      </c>
      <c r="J393" s="75">
        <v>2029</v>
      </c>
      <c r="K393" s="7">
        <v>2029</v>
      </c>
      <c r="L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4">
      <c r="A394" s="69" t="s">
        <v>52</v>
      </c>
      <c r="B394" s="70">
        <v>319</v>
      </c>
      <c r="C394" s="71">
        <v>2015</v>
      </c>
      <c r="D394" s="71" t="s">
        <v>53</v>
      </c>
      <c r="E394" s="72">
        <v>2065</v>
      </c>
      <c r="F394" s="71">
        <v>2065</v>
      </c>
      <c r="G394" s="71" t="s">
        <v>53</v>
      </c>
      <c r="H394" s="71" t="s">
        <v>53</v>
      </c>
      <c r="I394" s="71" t="s">
        <v>53</v>
      </c>
      <c r="J394" s="71" t="s">
        <v>53</v>
      </c>
      <c r="K394" s="71" t="s">
        <v>53</v>
      </c>
      <c r="L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4">
      <c r="A395" s="73" t="s">
        <v>54</v>
      </c>
      <c r="B395" s="70">
        <v>450</v>
      </c>
      <c r="C395" s="71">
        <v>2018</v>
      </c>
      <c r="D395" s="71" t="s">
        <v>53</v>
      </c>
      <c r="E395" s="72">
        <v>2068</v>
      </c>
      <c r="F395" s="71" t="s">
        <v>53</v>
      </c>
      <c r="G395" s="71" t="s">
        <v>53</v>
      </c>
      <c r="H395" s="71" t="s">
        <v>53</v>
      </c>
      <c r="I395" s="71" t="s">
        <v>53</v>
      </c>
      <c r="J395" s="71" t="s">
        <v>53</v>
      </c>
      <c r="K395" s="71" t="s">
        <v>53</v>
      </c>
      <c r="L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4">
      <c r="A396" s="73" t="s">
        <v>55</v>
      </c>
      <c r="B396" s="70">
        <v>400</v>
      </c>
      <c r="C396" s="71">
        <v>2033</v>
      </c>
      <c r="D396" s="71" t="s">
        <v>53</v>
      </c>
      <c r="E396" s="72">
        <v>2083</v>
      </c>
      <c r="F396" s="71" t="s">
        <v>53</v>
      </c>
      <c r="G396" s="71" t="s">
        <v>53</v>
      </c>
      <c r="H396" s="71" t="s">
        <v>53</v>
      </c>
      <c r="I396" s="71" t="s">
        <v>53</v>
      </c>
      <c r="J396" s="71" t="s">
        <v>53</v>
      </c>
      <c r="K396" s="71" t="s">
        <v>53</v>
      </c>
      <c r="L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4">
      <c r="A397" s="73" t="s">
        <v>56</v>
      </c>
      <c r="B397" s="70">
        <v>400</v>
      </c>
      <c r="C397" s="71">
        <v>2034</v>
      </c>
      <c r="D397" s="71" t="s">
        <v>53</v>
      </c>
      <c r="E397" s="72">
        <v>2084</v>
      </c>
      <c r="F397" s="71" t="s">
        <v>53</v>
      </c>
      <c r="G397" s="71" t="s">
        <v>53</v>
      </c>
      <c r="H397" s="71" t="s">
        <v>53</v>
      </c>
      <c r="I397" s="71" t="s">
        <v>53</v>
      </c>
      <c r="J397" s="71" t="s">
        <v>53</v>
      </c>
      <c r="K397" s="71" t="s">
        <v>53</v>
      </c>
      <c r="L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4">
      <c r="A398" s="73" t="s">
        <v>57</v>
      </c>
      <c r="B398" s="70">
        <v>400</v>
      </c>
      <c r="C398" s="71">
        <v>2035</v>
      </c>
      <c r="D398" s="71" t="s">
        <v>53</v>
      </c>
      <c r="E398" s="72">
        <v>2085</v>
      </c>
      <c r="F398" s="71" t="s">
        <v>53</v>
      </c>
      <c r="G398" s="71" t="s">
        <v>53</v>
      </c>
      <c r="H398" s="71" t="s">
        <v>53</v>
      </c>
      <c r="I398" s="71" t="s">
        <v>53</v>
      </c>
      <c r="J398" s="71" t="s">
        <v>53</v>
      </c>
      <c r="K398" s="71" t="s">
        <v>53</v>
      </c>
      <c r="L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"/>
    <row r="400" spans="1:26" ht="14">
      <c r="A400" s="39" t="s">
        <v>98</v>
      </c>
    </row>
    <row r="401" spans="1:26" ht="28">
      <c r="A401" s="76" t="s">
        <v>100</v>
      </c>
    </row>
    <row r="402" spans="1:26" ht="42">
      <c r="A402" s="77" t="s">
        <v>99</v>
      </c>
    </row>
    <row r="403" spans="1:26" ht="14">
      <c r="A403" s="1"/>
    </row>
    <row r="404" spans="1:26" ht="14">
      <c r="A404" s="39" t="s">
        <v>93</v>
      </c>
      <c r="B404" s="6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4">
      <c r="A405" s="41" t="s">
        <v>96</v>
      </c>
      <c r="B405" s="6"/>
      <c r="C405" s="9"/>
      <c r="D405" s="9"/>
      <c r="E405" s="9"/>
      <c r="F405" s="9"/>
      <c r="G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4">
      <c r="A406" s="41" t="s">
        <v>94</v>
      </c>
      <c r="B406" s="6"/>
      <c r="C406" s="9"/>
      <c r="D406" s="9"/>
      <c r="E406" s="9"/>
      <c r="F406" s="9"/>
      <c r="G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4">
      <c r="A407" s="1" t="s">
        <v>97</v>
      </c>
      <c r="B407" s="6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4">
      <c r="A408" s="16"/>
      <c r="B408" s="6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4">
      <c r="A409" s="9"/>
      <c r="B409" s="6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4">
      <c r="A410" s="16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</sheetData>
  <mergeCells count="4">
    <mergeCell ref="C198:E198"/>
    <mergeCell ref="A3:F4"/>
    <mergeCell ref="A10:F10"/>
    <mergeCell ref="E374:K37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Modelling health impacts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Kelly O'Connor</cp:lastModifiedBy>
  <dcterms:created xsi:type="dcterms:W3CDTF">2016-09-13T20:03:46Z</dcterms:created>
  <dcterms:modified xsi:type="dcterms:W3CDTF">2016-09-13T20:28:30Z</dcterms:modified>
</cp:coreProperties>
</file>