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ml.chartshapes+xml"/>
  <Override PartName="/xl/comments2.xml" ContentType="application/vnd.openxmlformats-officedocument.spreadsheetml.comments+xml"/>
  <Override PartName="/xl/drawings/drawing13.xml" ContentType="application/vnd.openxmlformats-officedocument.drawing+xml"/>
  <Override PartName="/xl/tables/table1.xml" ContentType="application/vnd.openxmlformats-officedocument.spreadsheetml.tab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xml" ContentType="application/vnd.openxmlformats-officedocument.spreadsheetml.pivotTable+xml"/>
  <Override PartName="/xl/drawings/drawing1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xml" ContentType="application/vnd.openxmlformats-officedocument.spreadsheetml.pivotTable+xml"/>
  <Override PartName="/xl/drawings/drawing15.xml" ContentType="application/vnd.openxmlformats-officedocument.drawing+xml"/>
  <Override PartName="/xl/slicers/slicer1.xml" ContentType="application/vnd.ms-excel.slicer+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filterPrivacy="1" hidePivotFieldList="1" defaultThemeVersion="166925"/>
  <xr:revisionPtr revIDLastSave="54" documentId="8_{FFCB922D-9D6F-43B0-8EBF-4CCF1B52DFB1}" xr6:coauthVersionLast="47" xr6:coauthVersionMax="47" xr10:uidLastSave="{B7B82C03-5B67-BE4D-A915-CAFAACC52478}"/>
  <bookViews>
    <workbookView xWindow="6200" yWindow="780" windowWidth="29040" windowHeight="15840" tabRatio="864" xr2:uid="{76A2F883-DA62-4ECC-BFAB-97D4E256563F}"/>
  </bookViews>
  <sheets>
    <sheet name="Cover" sheetId="65" r:id="rId1"/>
    <sheet name="Model Notes" sheetId="51" r:id="rId2"/>
    <sheet name="Summary" sheetId="56" r:id="rId3"/>
    <sheet name="Figures " sheetId="60" r:id="rId4"/>
    <sheet name="AB Data" sheetId="40" r:id="rId5"/>
    <sheet name="NS Data" sheetId="45" r:id="rId6"/>
    <sheet name="SK Data" sheetId="49" r:id="rId7"/>
    <sheet name="NB Data" sheetId="53" r:id="rId8"/>
    <sheet name="Assumptions" sheetId="38" r:id="rId9"/>
    <sheet name="Constants" sheetId="2" r:id="rId10"/>
    <sheet name="lookup_lists" sheetId="37" r:id="rId11"/>
    <sheet name="Schedule" sheetId="34" r:id="rId12"/>
    <sheet name="2020-ECCC_Large Facilities" sheetId="43" r:id="rId13"/>
    <sheet name="2020-ECCC-PIVOT" sheetId="42" r:id="rId14"/>
    <sheet name="AB_Facilities" sheetId="39" r:id="rId15"/>
    <sheet name="AB Pivot Table" sheetId="64" r:id="rId16"/>
    <sheet name="NIR-2021-Elecricity" sheetId="48" r:id="rId17"/>
    <sheet name="StasCan Gen(2005-2019)" sheetId="63"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2" hidden="1">'2020-ECCC_Large Facilities'!$B$53:$H$299</definedName>
    <definedName name="_xlnm._FilterDatabase" localSheetId="14" hidden="1">AB_Facilities!$A$10:$N$809</definedName>
    <definedName name="_xlnm._FilterDatabase" localSheetId="10" hidden="1">lookup_lists!$B$6:$C$40</definedName>
    <definedName name="_xlnm._FilterDatabase" localSheetId="16" hidden="1">'NIR-2021-Elecricity'!$A$23:$AA$485</definedName>
    <definedName name="_xlnm._FilterDatabase" localSheetId="11" hidden="1">Schedule!$A$12:$I$52</definedName>
    <definedName name="Adam_check" localSheetId="17">[1]Table10!#REF!</definedName>
    <definedName name="Adam_check">[1]Table10!#REF!</definedName>
    <definedName name="all" localSheetId="17">'[2]RESD Fuel Properties'!$A$3:$IV$53</definedName>
    <definedName name="all">'[2]RESD Fuel Properties'!$A$3:$IV$53</definedName>
    <definedName name="Boreal">[3]Assumptions_Commodity!$J$13</definedName>
    <definedName name="Carbon_fraction">'[3]General Default Data'!$C$5</definedName>
    <definedName name="Comm_Heading">'[3] Commodity Data'!$A$5:$AY$5</definedName>
    <definedName name="Commodity">'[3] Commodity Data'!$A$5:$AY$58</definedName>
    <definedName name="Coniferous">[3]Assumptions_Commodity!$J$8</definedName>
    <definedName name="CRF_CountryName">[1]Sheet1!$C$4</definedName>
    <definedName name="CRF_InventoryYear">[1]Sheet1!$C$6</definedName>
    <definedName name="CRF_Status" localSheetId="0">[4]Information!#REF!</definedName>
    <definedName name="CRF_Status">[4]Information!#REF!</definedName>
    <definedName name="CRF_Submission">[1]Sheet1!$C$8</definedName>
    <definedName name="CRF_Summary1_A_Main" localSheetId="0">#REF!</definedName>
    <definedName name="CRF_Summary1_A_Main" localSheetId="17">'StasCan Gen(2005-2019)'!#REF!</definedName>
    <definedName name="CRF_Summary1_A_Main">#REF!</definedName>
    <definedName name="CRF_Summary1_A_Range1" localSheetId="0">#REF!</definedName>
    <definedName name="CRF_Summary1_A_Range1" localSheetId="17">'StasCan Gen(2005-2019)'!#REF!</definedName>
    <definedName name="CRF_Summary1_A_Range1">#REF!</definedName>
    <definedName name="CRF_Summary2_Main" localSheetId="0">#REF!</definedName>
    <definedName name="CRF_Summary2_Main" localSheetId="17">'StasCan Gen(2005-2019)'!#REF!</definedName>
    <definedName name="CRF_Summary2_Main">#REF!</definedName>
    <definedName name="CRF_Summary2_Range1" localSheetId="0">#REF!</definedName>
    <definedName name="CRF_Summary2_Range1" localSheetId="17">'StasCan Gen(2005-2019)'!#REF!</definedName>
    <definedName name="CRF_Summary2_Range1">#REF!</definedName>
    <definedName name="CRF_Table10s1_Dyn10" localSheetId="0">[1]Table10!#REF!</definedName>
    <definedName name="CRF_Table10s1_Dyn10" localSheetId="17">[1]Table10!#REF!</definedName>
    <definedName name="CRF_Table10s1_Dyn10">[1]Table10!#REF!</definedName>
    <definedName name="CRF_Table10s1_Dyn11" localSheetId="17">[1]Table10!#REF!</definedName>
    <definedName name="CRF_Table10s1_Dyn11">[1]Table10!#REF!</definedName>
    <definedName name="CRF_Table10s1_Dyn12">[1]Table10!#REF!</definedName>
    <definedName name="CRF_Table10s1_Dyn13">[1]Table10!#REF!</definedName>
    <definedName name="CRF_Table10s1_Dyn14">[1]Table10!#REF!</definedName>
    <definedName name="CRF_Table10s1_Dyn15">[1]Table10!#REF!</definedName>
    <definedName name="CRF_Table10s1_Dyn16">[1]Table10!#REF!</definedName>
    <definedName name="CRF_Table10s1_Dyn17">[1]Table10!#REF!</definedName>
    <definedName name="CRF_Table10s1_Dyn18">[1]Table10!#REF!</definedName>
    <definedName name="CRF_Table10s1_Dyn19">[1]Table10!#REF!</definedName>
    <definedName name="CRF_Table10s1_Dyn20">[1]Table10!#REF!</definedName>
    <definedName name="CRF_Table10s1_Dyn21">[1]Table10!#REF!</definedName>
    <definedName name="CRF_Table10s1_Dyn22">[1]Table10!#REF!</definedName>
    <definedName name="CRF_Table3_Dyn11" localSheetId="0">#REF!</definedName>
    <definedName name="CRF_Table3_Dyn11" localSheetId="17">'StasCan Gen(2005-2019)'!#REF!</definedName>
    <definedName name="CRF_Table3_Dyn11">#REF!</definedName>
    <definedName name="CRF_Title" localSheetId="17">[4]Information!#REF!</definedName>
    <definedName name="CRF_Title">[4]Information!#REF!</definedName>
    <definedName name="Data" localSheetId="17">'[5]1998 Prov Table'!$B$5:$M$9,'[5]1998 Prov Table'!$B$13:$M$15,'[5]1998 Prov Table'!$B$19:$M$26,'[5]1998 Prov Table'!$B$30:$M$31,'[5]1998 Prov Table'!$B$35:$M$35,'[5]1998 Prov Table'!$B$37:$M$40</definedName>
    <definedName name="Data">'[5]1998 Prov Table'!$B$5:$M$9,'[5]1998 Prov Table'!$B$13:$M$15,'[5]1998 Prov Table'!$B$19:$M$26,'[5]1998 Prov Table'!$B$30:$M$31,'[5]1998 Prov Table'!$B$35:$M$35,'[5]1998 Prov Table'!$B$37:$M$40</definedName>
    <definedName name="FinishYearforaverage">[3]SensInput!$F$97</definedName>
    <definedName name="Forest_Region">[3]Assumptions_Forest!$G$8:$G$19</definedName>
    <definedName name="ForestRegion">'[3] ForestData'!$A$36:$A$47</definedName>
    <definedName name="hardwood" localSheetId="0">'[3]non-forest Ag trees'!#REF!</definedName>
    <definedName name="hardwood">'[3]non-forest Ag trees'!#REF!</definedName>
    <definedName name="Hydro" localSheetId="17">[6]Hydro!$A$1:$EA$97</definedName>
    <definedName name="Hydro">[6]Hydro!$A$1:$EA$97</definedName>
    <definedName name="LwithLULUCF2006" localSheetId="17">'[7]Level 2006 w LULUCF sorted'!$B$4:$J$104</definedName>
    <definedName name="LwithLULUCF2006">'[7]Level 2006 w LULUCF sorted'!$B$4:$J$104</definedName>
    <definedName name="macrofinishyear">[3]SensInput!$B$7</definedName>
    <definedName name="macrostartyear">[3]SensInput!$B$6</definedName>
    <definedName name="Nonconiferous">[3]Assumptions_Commodity!$K$8</definedName>
    <definedName name="q11_D_by_Industrial_Class_RU" localSheetId="17">'[6]D by Industrial Class &amp; RU (Q11'!$A$1:$AM$565</definedName>
    <definedName name="q11_D_by_Industrial_Class_RU">'[6]D by Industrial Class &amp; RU (Q11'!$A$1:$AM$565</definedName>
    <definedName name="S._Arctic">[3]Provincial_Fire_Emissions!$AR$112:$AR$122</definedName>
    <definedName name="Sam" localSheetId="17">'[8]1998 Prov Table'!$B$5:$M$9,'[8]1998 Prov Table'!$B$13:$M$15,'[8]1998 Prov Table'!$B$19:$M$26,'[8]1998 Prov Table'!$B$30:$M$31,'[8]1998 Prov Table'!$B$35:$M$35,'[8]1998 Prov Table'!$B$37:$M$40</definedName>
    <definedName name="Sam">'[8]1998 Prov Table'!$B$5:$M$9,'[8]1998 Prov Table'!$B$13:$M$15,'[8]1998 Prov Table'!$B$19:$M$26,'[8]1998 Prov Table'!$B$30:$M$31,'[8]1998 Prov Table'!$B$35:$M$35,'[8]1998 Prov Table'!$B$37:$M$40</definedName>
    <definedName name="Sheet36Range1" localSheetId="0">#REF!</definedName>
    <definedName name="Sheet36Range1" localSheetId="17">'StasCan Gen(2005-2019)'!#REF!</definedName>
    <definedName name="Sheet36Range1">#REF!</definedName>
    <definedName name="Sheet37Range1" localSheetId="0">#REF!</definedName>
    <definedName name="Sheet37Range1" localSheetId="17">'StasCan Gen(2005-2019)'!#REF!</definedName>
    <definedName name="Sheet37Range1">#REF!</definedName>
    <definedName name="Sheet37Range2" localSheetId="0">#REF!</definedName>
    <definedName name="Sheet37Range2" localSheetId="17">'StasCan Gen(2005-2019)'!#REF!</definedName>
    <definedName name="Sheet37Range2">#REF!</definedName>
    <definedName name="Sheet37Range3" localSheetId="0">#REF!</definedName>
    <definedName name="Sheet37Range3" localSheetId="17">'StasCan Gen(2005-2019)'!#REF!</definedName>
    <definedName name="Sheet37Range3">#REF!</definedName>
    <definedName name="Sheet37Range4" localSheetId="0">#REF!</definedName>
    <definedName name="Sheet37Range4" localSheetId="17">'StasCan Gen(2005-2019)'!#REF!</definedName>
    <definedName name="Sheet37Range4">#REF!</definedName>
    <definedName name="Sheet37Range5" localSheetId="0">#REF!</definedName>
    <definedName name="Sheet37Range5" localSheetId="17">'StasCan Gen(2005-2019)'!#REF!</definedName>
    <definedName name="Sheet37Range5">#REF!</definedName>
    <definedName name="Sheet37Range6" localSheetId="0">#REF!</definedName>
    <definedName name="Sheet37Range6" localSheetId="17">'StasCan Gen(2005-2019)'!#REF!</definedName>
    <definedName name="Sheet37Range6">#REF!</definedName>
    <definedName name="Sheet37Range7" localSheetId="0">#REF!</definedName>
    <definedName name="Sheet37Range7" localSheetId="17">'StasCan Gen(2005-2019)'!#REF!</definedName>
    <definedName name="Sheet37Range7">#REF!</definedName>
    <definedName name="Sheet37Range8" localSheetId="0">#REF!</definedName>
    <definedName name="Sheet37Range8" localSheetId="17">'StasCan Gen(2005-2019)'!#REF!</definedName>
    <definedName name="Sheet37Range8">#REF!</definedName>
    <definedName name="Sheet37Range9" localSheetId="0">#REF!</definedName>
    <definedName name="Sheet37Range9" localSheetId="17">'StasCan Gen(2005-2019)'!#REF!</definedName>
    <definedName name="Sheet37Range9">#REF!</definedName>
    <definedName name="Sheet38Range1" localSheetId="0">#REF!</definedName>
    <definedName name="Sheet38Range1" localSheetId="17">'StasCan Gen(2005-2019)'!#REF!</definedName>
    <definedName name="Sheet38Range1">#REF!</definedName>
    <definedName name="Sheet38Range2" localSheetId="0">#REF!</definedName>
    <definedName name="Sheet38Range2" localSheetId="17">'StasCan Gen(2005-2019)'!#REF!</definedName>
    <definedName name="Sheet38Range2">#REF!</definedName>
    <definedName name="Sheet38Range3" localSheetId="0">#REF!</definedName>
    <definedName name="Sheet38Range3" localSheetId="17">'StasCan Gen(2005-2019)'!#REF!</definedName>
    <definedName name="Sheet38Range3">#REF!</definedName>
    <definedName name="Sheet38Range4" localSheetId="0">#REF!</definedName>
    <definedName name="Sheet38Range4" localSheetId="17">'StasCan Gen(2005-2019)'!#REF!</definedName>
    <definedName name="Sheet38Range4">#REF!</definedName>
    <definedName name="Sheet38Range5" localSheetId="0">#REF!</definedName>
    <definedName name="Sheet38Range5" localSheetId="17">'StasCan Gen(2005-2019)'!#REF!</definedName>
    <definedName name="Sheet38Range5">#REF!</definedName>
    <definedName name="Sheet38Range6" localSheetId="0">#REF!</definedName>
    <definedName name="Sheet38Range6" localSheetId="17">'StasCan Gen(2005-2019)'!#REF!</definedName>
    <definedName name="Sheet38Range6">#REF!</definedName>
    <definedName name="Sheet38Range7" localSheetId="0">#REF!</definedName>
    <definedName name="Sheet38Range7" localSheetId="17">'StasCan Gen(2005-2019)'!#REF!</definedName>
    <definedName name="Sheet38Range7">#REF!</definedName>
    <definedName name="Sheet39Range1" localSheetId="0">#REF!</definedName>
    <definedName name="Sheet39Range1" localSheetId="17">'StasCan Gen(2005-2019)'!#REF!</definedName>
    <definedName name="Sheet39Range1">#REF!</definedName>
    <definedName name="Sheet39Range2" localSheetId="0">#REF!</definedName>
    <definedName name="Sheet39Range2" localSheetId="17">'StasCan Gen(2005-2019)'!#REF!</definedName>
    <definedName name="Sheet39Range2">#REF!</definedName>
    <definedName name="Sheet39Range3" localSheetId="0">#REF!</definedName>
    <definedName name="Sheet39Range3" localSheetId="17">'StasCan Gen(2005-2019)'!#REF!</definedName>
    <definedName name="Sheet39Range3">#REF!</definedName>
    <definedName name="Sheet39Range4" localSheetId="0">#REF!</definedName>
    <definedName name="Sheet39Range4" localSheetId="17">'StasCan Gen(2005-2019)'!#REF!</definedName>
    <definedName name="Sheet39Range4">#REF!</definedName>
    <definedName name="Sheet39Range5" localSheetId="0">#REF!</definedName>
    <definedName name="Sheet39Range5" localSheetId="17">'StasCan Gen(2005-2019)'!#REF!</definedName>
    <definedName name="Sheet39Range5">#REF!</definedName>
    <definedName name="Sheet40Range1" localSheetId="0">#REF!</definedName>
    <definedName name="Sheet40Range1" localSheetId="17">'StasCan Gen(2005-2019)'!#REF!</definedName>
    <definedName name="Sheet40Range1">#REF!</definedName>
    <definedName name="Sheet40Range2" localSheetId="0">#REF!</definedName>
    <definedName name="Sheet40Range2" localSheetId="17">'StasCan Gen(2005-2019)'!#REF!</definedName>
    <definedName name="Sheet40Range2">#REF!</definedName>
    <definedName name="Sheet40Range3" localSheetId="0">#REF!</definedName>
    <definedName name="Sheet40Range3" localSheetId="17">'StasCan Gen(2005-2019)'!#REF!</definedName>
    <definedName name="Sheet40Range3">#REF!</definedName>
    <definedName name="Sheet40Range4" localSheetId="0">#REF!</definedName>
    <definedName name="Sheet40Range4" localSheetId="17">'StasCan Gen(2005-2019)'!#REF!</definedName>
    <definedName name="Sheet40Range4">#REF!</definedName>
    <definedName name="Sheet40Range5" localSheetId="0">#REF!</definedName>
    <definedName name="Sheet40Range5" localSheetId="17">'StasCan Gen(2005-2019)'!#REF!</definedName>
    <definedName name="Sheet40Range5">#REF!</definedName>
    <definedName name="Sheet40Range6" localSheetId="0">#REF!</definedName>
    <definedName name="Sheet40Range6" localSheetId="17">'StasCan Gen(2005-2019)'!#REF!</definedName>
    <definedName name="Sheet40Range6">#REF!</definedName>
    <definedName name="Sheet40Range7" localSheetId="0">#REF!</definedName>
    <definedName name="Sheet40Range7" localSheetId="17">'StasCan Gen(2005-2019)'!#REF!</definedName>
    <definedName name="Sheet40Range7">#REF!</definedName>
    <definedName name="Sheet41Range1" localSheetId="0">#REF!</definedName>
    <definedName name="Sheet41Range1" localSheetId="17">'StasCan Gen(2005-2019)'!#REF!</definedName>
    <definedName name="Sheet41Range1">#REF!</definedName>
    <definedName name="Sheet41Range2" localSheetId="0">#REF!</definedName>
    <definedName name="Sheet41Range2" localSheetId="17">'StasCan Gen(2005-2019)'!#REF!</definedName>
    <definedName name="Sheet41Range2">#REF!</definedName>
    <definedName name="Sheet51Range3" localSheetId="0">[4]Summary2!#REF!</definedName>
    <definedName name="Sheet51Range3" localSheetId="17">[4]Summary2!#REF!</definedName>
    <definedName name="Sheet51Range3">[4]Summary2!#REF!</definedName>
    <definedName name="Sheet64Range1" localSheetId="0">#REF!</definedName>
    <definedName name="Sheet64Range1" localSheetId="17">'StasCan Gen(2005-2019)'!#REF!</definedName>
    <definedName name="Sheet64Range1">#REF!</definedName>
    <definedName name="Sheet64Range2" localSheetId="0">#REF!</definedName>
    <definedName name="Sheet64Range2" localSheetId="17">'StasCan Gen(2005-2019)'!#REF!</definedName>
    <definedName name="Sheet64Range2">#REF!</definedName>
    <definedName name="Sheet64Range3" localSheetId="0">#REF!</definedName>
    <definedName name="Sheet64Range3" localSheetId="17">'StasCan Gen(2005-2019)'!#REF!</definedName>
    <definedName name="Sheet64Range3">#REF!</definedName>
    <definedName name="Sheet64Range4" localSheetId="0">#REF!</definedName>
    <definedName name="Sheet64Range4" localSheetId="17">'StasCan Gen(2005-2019)'!#REF!</definedName>
    <definedName name="Sheet64Range4">#REF!</definedName>
    <definedName name="Sheet8Range2" localSheetId="0">'[4]Table1.A(c)'!#REF!</definedName>
    <definedName name="Sheet8Range2" localSheetId="17">'[4]Table1.A(c)'!#REF!</definedName>
    <definedName name="Sheet8Range2">'[4]Table1.A(c)'!#REF!</definedName>
    <definedName name="Slicer_Facility">#N/A</definedName>
    <definedName name="softwood" localSheetId="17">'[3]non-forest Ag trees'!#REF!</definedName>
    <definedName name="softwood">'[3]non-forest Ag trees'!#REF!</definedName>
    <definedName name="StartYearforaverage">[3]SensInput!$E$97</definedName>
    <definedName name="t" localSheetId="0" hidden="1">{"Assumptions51",#N/A,FALSE,"5-1 Assumptions";"assume52",#N/A,FALSE,"5-2 Assumptions";"assume53",#N/A,FALSE,"5-3 Assumptions";"Assumptions54",#N/A,FALSE,"5-4 Assumptions";"Assumptions55",#N/A,FALSE,"5-5 Assumptions"}</definedName>
    <definedName name="t" localSheetId="17" hidden="1">{0,0,0,0;0,0,0,0;0,0,0,0;0,0,0,0;0,0,0,0}</definedName>
    <definedName name="t" hidden="1">{"Assumptions51",#N/A,FALSE,"5-1 Assumptions";"assume52",#N/A,FALSE,"5-2 Assumptions";"assume53",#N/A,FALSE,"5-3 Assumptions";"Assumptions54",#N/A,FALSE,"5-4 Assumptions";"Assumptions55",#N/A,FALSE,"5-5 Assumptions"}</definedName>
    <definedName name="tbl_q15_Pre_Type_Proportions_Pro_Rate" localSheetId="17">'[6]Pre-type Proportions (Q15)'!$A$3:$E$481</definedName>
    <definedName name="tbl_q15_Pre_Type_Proportions_Pro_Rate">'[6]Pre-type Proportions (Q15)'!$A$3:$E$481</definedName>
    <definedName name="tbl_q8_D_RU_pc_Annual" localSheetId="17">'[6]D by RU and post-class (T8)'!$A$1:$AN$1693</definedName>
    <definedName name="tbl_q8_D_RU_pc_Annual">'[6]D by RU and post-class (T8)'!$A$1:$AN$1693</definedName>
    <definedName name="Temperate">[3]Assumptions_Commodity!$K$13</definedName>
    <definedName name="trial">[1]Table10!#REF!</definedName>
    <definedName name="TwithLULUCF2006" localSheetId="17">'[7]Level 2006 w LULUCF sorted'!$B$4:$J$104</definedName>
    <definedName name="TwithLULUCF2006">'[7]Level 2006 w LULUCF sorted'!$B$4:$J$104</definedName>
    <definedName name="VehPopChart" localSheetId="17">'[9]1998 Prov Table'!$B$5:$M$9,'[9]1998 Prov Table'!$B$13:$M$15,'[9]1998 Prov Table'!$B$19:$M$26,'[9]1998 Prov Table'!$B$30:$M$31,'[9]1998 Prov Table'!$B$35:$M$35,'[9]1998 Prov Table'!$B$37:$M$40</definedName>
    <definedName name="VehPopChart">'[9]1998 Prov Table'!$B$5:$M$9,'[9]1998 Prov Table'!$B$13:$M$15,'[9]1998 Prov Table'!$B$19:$M$26,'[9]1998 Prov Table'!$B$30:$M$31,'[9]1998 Prov Table'!$B$35:$M$35,'[9]1998 Prov Table'!$B$37:$M$40</definedName>
    <definedName name="withLULUCF1990" localSheetId="17">'[7]Level 1990 w LULUCF sorted'!$B$4:$K$104</definedName>
    <definedName name="withLULUCF1990">'[7]Level 1990 w LULUCF sorted'!$B$4:$K$104</definedName>
    <definedName name="withLULUCF2006" localSheetId="17">'[7]Level 2006 w LULUCF sorted'!$B$4:$J$104</definedName>
    <definedName name="withLULUCF2006">'[7]Level 2006 w LULUCF sorted'!$B$4:$J$104</definedName>
    <definedName name="woLULUCF06" localSheetId="17">'[7]Level 1990 wo LULUCF Sorted'!$D$4:$K$88</definedName>
    <definedName name="woLULUCF06">'[7]Level 1990 wo LULUCF Sorted'!$D$4:$K$88</definedName>
    <definedName name="woLULUCF1990" localSheetId="17">'[7]Level 1990 wo LULUCF Sorted'!$D$4:$K$88</definedName>
    <definedName name="woLULUCF1990">'[7]Level 1990 wo LULUCF Sorted'!$D$4:$K$88</definedName>
    <definedName name="wrn.All._.Pages." localSheetId="0" hidden="1">{"Assumptions51",#N/A,FALSE,"5-1 Assumptions";"assume52",#N/A,FALSE,"5-2 Assumptions";"assume53",#N/A,FALSE,"5-3 Assumptions";"Assumptions54",#N/A,FALSE,"5-4 Assumptions";"Assumptions55",#N/A,FALSE,"5-5 Assumptions";"All51",#N/A,FALSE,"5-1 IPCC-1";"Inherit51",#N/A,FALSE,"5-1 IPCC-2";"All52",#N/A,FALSE,"5-2 IPCC";"All53",#N/A,FALSE,"5-3 IPCC";"All54",#N/A,FALSE,"5-4 IPCC";"Soils55",#N/A,FALSE,"5-5 IPCC"}</definedName>
    <definedName name="wrn.All._.Pages." localSheetId="17" hidden="1">{0,0,0,0;0,0,0,0;0,0,0,0;0,0,0,0;0,0,0,0;0,0,0,0;0,0,0,0;0,0,0,0;0,0,0,0;0,#VALUE!,FALSE,0;0,#N/A,FALSE,0}</definedName>
    <definedName name="wrn.All._.Pages." hidden="1">{"Assumptions51",#N/A,FALSE,"5-1 Assumptions";"assume52",#N/A,FALSE,"5-2 Assumptions";"assume53",#N/A,FALSE,"5-3 Assumptions";"Assumptions54",#N/A,FALSE,"5-4 Assumptions";"Assumptions55",#N/A,FALSE,"5-5 Assumptions";"All51",#N/A,FALSE,"5-1 IPCC-1";"Inherit51",#N/A,FALSE,"5-1 IPCC-2";"All52",#N/A,FALSE,"5-2 IPCC";"All53",#N/A,FALSE,"5-3 IPCC";"All54",#N/A,FALSE,"5-4 IPCC";"Soils55",#N/A,FALSE,"5-5 IPCC"}</definedName>
    <definedName name="wrn.Assumptions._.Only." localSheetId="0" hidden="1">{"Assumptions51",#N/A,FALSE,"5-1 Assumptions";"assume52",#N/A,FALSE,"5-2 Assumptions";"assume53",#N/A,FALSE,"5-3 Assumptions";"Assumptions54",#N/A,FALSE,"5-4 Assumptions";"Assumptions55",#N/A,FALSE,"5-5 Assumptions"}</definedName>
    <definedName name="wrn.Assumptions._.Only." localSheetId="17" hidden="1">{0,0,0,0;0,0,0,0;0,0,0,0;0,0,0,0;0,0,0,0}</definedName>
    <definedName name="wrn.Assumptions._.Only." hidden="1">{"Assumptions51",#N/A,FALSE,"5-1 Assumptions";"assume52",#N/A,FALSE,"5-2 Assumptions";"assume53",#N/A,FALSE,"5-3 Assumptions";"Assumptions54",#N/A,FALSE,"5-4 Assumptions";"Assumptions55",#N/A,FALSE,"5-5 Assumptions"}</definedName>
    <definedName name="wrn.P51._.IPCC_1." localSheetId="0" hidden="1">{"All51",#N/A,FALSE,"5-1 IPCC-1"}</definedName>
    <definedName name="wrn.P51._.IPCC_1." localSheetId="17" hidden="1">{0,0,0,0}</definedName>
    <definedName name="wrn.P51._.IPCC_1." hidden="1">{"All51",#N/A,FALSE,"5-1 IPCC-1"}</definedName>
    <definedName name="wrn.P51._.IPCC_2." localSheetId="0" hidden="1">{"Inherit51",#N/A,FALSE,"5-1 IPCC-2"}</definedName>
    <definedName name="wrn.P51._.IPCC_2." localSheetId="17" hidden="1">{0,0,0,0}</definedName>
    <definedName name="wrn.P51._.IPCC_2." hidden="1">{"Inherit51",#N/A,FALSE,"5-1 IPCC-2"}</definedName>
    <definedName name="wrn.P52" localSheetId="0" hidden="1">{"All51",#N/A,FALSE,"5-1 IPCC-1"}</definedName>
    <definedName name="wrn.P52" localSheetId="17" hidden="1">{0,0,0,0}</definedName>
    <definedName name="wrn.P52" hidden="1">{"All51",#N/A,FALSE,"5-1 IPCC-1"}</definedName>
    <definedName name="wrn.P52." localSheetId="0" hidden="1">{"All52",#N/A,FALSE,"5-2 IPCC"}</definedName>
    <definedName name="wrn.P52." localSheetId="17" hidden="1">{0,0,0,0}</definedName>
    <definedName name="wrn.P52." hidden="1">{"All52",#N/A,FALSE,"5-2 IPCC"}</definedName>
    <definedName name="wrn.P53" localSheetId="0" hidden="1">{"All52",#N/A,FALSE,"5-2 IPCC"}</definedName>
    <definedName name="wrn.P53" localSheetId="17" hidden="1">{0,0,0,0}</definedName>
    <definedName name="wrn.P53" hidden="1">{"All52",#N/A,FALSE,"5-2 IPCC"}</definedName>
    <definedName name="wrn.P53." localSheetId="0" hidden="1">{"All53",#N/A,FALSE,"5-3 IPCC"}</definedName>
    <definedName name="wrn.P53." localSheetId="17" hidden="1">{0,0,0,0}</definedName>
    <definedName name="wrn.P53." hidden="1">{"All53",#N/A,FALSE,"5-3 IPCC"}</definedName>
    <definedName name="wrn.P53._.to._.P55." localSheetId="0" hidden="1">{"All53",#N/A,FALSE,"5-3 IPCC";"All54",#N/A,FALSE,"5-4 IPCC";"Soils55",#N/A,FALSE,"5-5 IPCC"}</definedName>
    <definedName name="wrn.P53._.to._.P55." localSheetId="17" hidden="1">{0,0,0,0;0,0,2.11393390636947E-307,0;0,0,0,0}</definedName>
    <definedName name="wrn.P53._.to._.P55." hidden="1">{"All53",#N/A,FALSE,"5-3 IPCC";"All54",#N/A,FALSE,"5-4 IPCC";"Soils55",#N/A,FALSE,"5-5 IPCC"}</definedName>
    <definedName name="wrn.P54." localSheetId="0" hidden="1">{"All54",#N/A,FALSE,"5-4 IPCC"}</definedName>
    <definedName name="wrn.P54." localSheetId="17" hidden="1">{0,0,0,0}</definedName>
    <definedName name="wrn.P54." hidden="1">{"All54",#N/A,FALSE,"5-4 IPCC"}</definedName>
    <definedName name="wrn.P55" localSheetId="0" hidden="1">{"Inherit51",#N/A,FALSE,"5-1 IPCC-2"}</definedName>
    <definedName name="wrn.P55" localSheetId="17" hidden="1">{0,0,0,0}</definedName>
    <definedName name="wrn.P55" hidden="1">{"Inherit51",#N/A,FALSE,"5-1 IPCC-2"}</definedName>
    <definedName name="wrn.P55." localSheetId="0" hidden="1">{"Soils55",#N/A,FALSE,"5-5 IPCC"}</definedName>
    <definedName name="wrn.P55." localSheetId="17" hidden="1">{0,0,0,0}</definedName>
    <definedName name="wrn.P55." hidden="1">{"Soils55",#N/A,FALSE,"5-5 IPCC"}</definedName>
    <definedName name="wrn.P56" localSheetId="0" hidden="1">{"Soils55",#N/A,FALSE,"5-5 IPCC"}</definedName>
    <definedName name="wrn.P56" localSheetId="17" hidden="1">{0,0,0,0}</definedName>
    <definedName name="wrn.P56" hidden="1">{"Soils55",#N/A,FALSE,"5-5 IPCC"}</definedName>
    <definedName name="wrn.p57" localSheetId="0" hidden="1">{"Soils55",#N/A,FALSE,"5-5 IPCC"}</definedName>
    <definedName name="wrn.p57" localSheetId="17" hidden="1">{0,0,0,0}</definedName>
    <definedName name="wrn.p57" hidden="1">{"Soils55",#N/A,FALSE,"5-5 IPCC"}</definedName>
    <definedName name="YEAR">[3]INTRO!$G$11</definedName>
    <definedName name="Year_Col">'[3] Commodity Data'!$A$5:$A$58</definedName>
  </definedNames>
  <calcPr calcId="191028"/>
  <pivotCaches>
    <pivotCache cacheId="0" r:id="rId28"/>
    <pivotCache cacheId="1" r:id="rId29"/>
  </pivotCaches>
  <extLst>
    <ext xmlns:x14="http://schemas.microsoft.com/office/spreadsheetml/2009/9/main" uri="{BBE1A952-AA13-448e-AADC-164F8A28A991}">
      <x14:slicerCaches>
        <x14:slicerCache r:id="rId3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56" l="1"/>
  <c r="L194" i="40"/>
  <c r="F62" i="53" l="1"/>
  <c r="G62" i="53"/>
  <c r="T100" i="49"/>
  <c r="I100" i="49"/>
  <c r="A22" i="53" l="1"/>
  <c r="A23" i="53"/>
  <c r="AJ9" i="56"/>
  <c r="I31" i="49" l="1"/>
  <c r="J19" i="49"/>
  <c r="C23" i="56"/>
  <c r="AE8" i="56"/>
  <c r="A140" i="45" l="1"/>
  <c r="A141" i="45"/>
  <c r="A142" i="45"/>
  <c r="A143" i="45"/>
  <c r="A144" i="45"/>
  <c r="A145" i="45"/>
  <c r="A146" i="45"/>
  <c r="A147" i="45"/>
  <c r="A139" i="45"/>
  <c r="A115" i="45"/>
  <c r="A76" i="45"/>
  <c r="A77" i="45"/>
  <c r="A78" i="45"/>
  <c r="A79" i="45"/>
  <c r="A80" i="45"/>
  <c r="A81" i="45"/>
  <c r="A82" i="45"/>
  <c r="A83" i="45"/>
  <c r="A84" i="45"/>
  <c r="A85" i="45"/>
  <c r="A75" i="45"/>
  <c r="D82" i="45"/>
  <c r="D81" i="45"/>
  <c r="D80" i="45"/>
  <c r="D79" i="45"/>
  <c r="D78" i="45"/>
  <c r="D77" i="45"/>
  <c r="D76" i="45"/>
  <c r="D75" i="45"/>
  <c r="B141" i="40"/>
  <c r="C53" i="40"/>
  <c r="C52" i="40"/>
  <c r="C51" i="40"/>
  <c r="C50" i="40"/>
  <c r="C49" i="40"/>
  <c r="C48" i="40"/>
  <c r="C46" i="40"/>
  <c r="C45" i="40"/>
  <c r="C43" i="40"/>
  <c r="C41" i="40"/>
  <c r="C40" i="40"/>
  <c r="C39" i="40"/>
  <c r="C37" i="40"/>
  <c r="C36" i="40"/>
  <c r="C35" i="40"/>
  <c r="C33" i="40"/>
  <c r="C32" i="40"/>
  <c r="C31" i="40"/>
  <c r="C26" i="40"/>
  <c r="C25" i="40"/>
  <c r="C24" i="40"/>
  <c r="C23" i="40"/>
  <c r="C22" i="40"/>
  <c r="C21" i="40"/>
  <c r="C19" i="40"/>
  <c r="C18" i="40"/>
  <c r="C16" i="40"/>
  <c r="C14" i="40"/>
  <c r="C13" i="40"/>
  <c r="C12" i="40"/>
  <c r="C10" i="40"/>
  <c r="C9" i="40"/>
  <c r="C8" i="40"/>
  <c r="C6" i="40"/>
  <c r="C5" i="40"/>
  <c r="C4" i="40"/>
  <c r="C73" i="56"/>
  <c r="C76" i="56"/>
  <c r="C80" i="56"/>
  <c r="D127" i="45" l="1"/>
  <c r="D128" i="45"/>
  <c r="D129" i="45"/>
  <c r="D130" i="45"/>
  <c r="D131" i="45"/>
  <c r="D132" i="45"/>
  <c r="D133" i="45"/>
  <c r="D126" i="45"/>
  <c r="D150" i="45"/>
  <c r="D151" i="45"/>
  <c r="D152" i="45"/>
  <c r="D153" i="45"/>
  <c r="D154" i="45"/>
  <c r="D155" i="45"/>
  <c r="D156" i="45"/>
  <c r="D149" i="45"/>
  <c r="D140" i="45"/>
  <c r="D141" i="45"/>
  <c r="D142" i="45"/>
  <c r="D143" i="45"/>
  <c r="D144" i="45"/>
  <c r="D145" i="45"/>
  <c r="D146" i="45"/>
  <c r="D139" i="45"/>
  <c r="F15" i="45" l="1"/>
  <c r="E3" i="53" a="1"/>
  <c r="B61" i="49"/>
  <c r="B31" i="49"/>
  <c r="D156" i="40"/>
  <c r="D153" i="40" a="1"/>
  <c r="D153" i="40" s="1"/>
  <c r="D103" i="49"/>
  <c r="M103" i="49" s="1"/>
  <c r="E3" i="53" l="1"/>
  <c r="D68" i="53"/>
  <c r="B44" i="49"/>
  <c r="I94" i="56" l="1"/>
  <c r="J94" i="56"/>
  <c r="K94" i="56"/>
  <c r="L94" i="56"/>
  <c r="M94" i="56"/>
  <c r="N94" i="56"/>
  <c r="O94" i="56"/>
  <c r="P94" i="56"/>
  <c r="Q94" i="56"/>
  <c r="R94" i="56"/>
  <c r="S94" i="56"/>
  <c r="H94" i="56"/>
  <c r="F94" i="56"/>
  <c r="G94" i="56"/>
  <c r="E94" i="56"/>
  <c r="A16" i="53" l="1"/>
  <c r="B41" i="49" l="1"/>
  <c r="Q31" i="49"/>
  <c r="L19" i="49"/>
  <c r="F126" i="49" s="1"/>
  <c r="B34" i="53"/>
  <c r="B33" i="53"/>
  <c r="D57" i="40" l="1"/>
  <c r="D58" i="40" s="1"/>
  <c r="D105" i="40"/>
  <c r="D103" i="40" s="1"/>
  <c r="C45" i="56" l="1"/>
  <c r="C35" i="56"/>
  <c r="C36" i="56"/>
  <c r="C37" i="56"/>
  <c r="C38" i="56"/>
  <c r="C34" i="56"/>
  <c r="C25" i="56"/>
  <c r="C26" i="56"/>
  <c r="C27" i="56"/>
  <c r="C28" i="56"/>
  <c r="C24" i="56"/>
  <c r="C46" i="56" l="1"/>
  <c r="C43" i="56"/>
  <c r="C42" i="56"/>
  <c r="C41" i="56"/>
  <c r="C40" i="56"/>
  <c r="C39" i="56"/>
  <c r="I59" i="40" l="1"/>
  <c r="G12" i="45"/>
  <c r="H12" i="45"/>
  <c r="I12" i="45"/>
  <c r="J12" i="45"/>
  <c r="K12" i="45"/>
  <c r="L12" i="45"/>
  <c r="M12" i="45"/>
  <c r="N12" i="45"/>
  <c r="O12" i="45"/>
  <c r="F12" i="45"/>
  <c r="F11" i="45"/>
  <c r="C57" i="49"/>
  <c r="D57" i="49"/>
  <c r="E57" i="49"/>
  <c r="F57" i="49"/>
  <c r="G57" i="49"/>
  <c r="H57" i="49"/>
  <c r="I57" i="49"/>
  <c r="J57" i="49"/>
  <c r="K57" i="49"/>
  <c r="L57" i="49"/>
  <c r="M57" i="49"/>
  <c r="N57" i="49"/>
  <c r="O57" i="49"/>
  <c r="B57" i="49"/>
  <c r="C148" i="40"/>
  <c r="D148" i="40"/>
  <c r="E148" i="40"/>
  <c r="F148" i="40"/>
  <c r="G148" i="40"/>
  <c r="H148" i="40"/>
  <c r="I148" i="40"/>
  <c r="J148" i="40"/>
  <c r="K148" i="40"/>
  <c r="L148" i="40"/>
  <c r="M148" i="40"/>
  <c r="N148" i="40"/>
  <c r="O148" i="40"/>
  <c r="B148" i="40"/>
  <c r="C30" i="45"/>
  <c r="D30" i="45"/>
  <c r="E30" i="45"/>
  <c r="F30" i="45"/>
  <c r="G30" i="45"/>
  <c r="H30" i="45"/>
  <c r="I30" i="45"/>
  <c r="J30" i="45"/>
  <c r="K30" i="45"/>
  <c r="L30" i="45"/>
  <c r="M30" i="45"/>
  <c r="N30" i="45"/>
  <c r="O30" i="45"/>
  <c r="B30" i="45"/>
  <c r="C10" i="56"/>
  <c r="C33" i="56"/>
  <c r="C32" i="56"/>
  <c r="C31" i="56"/>
  <c r="C30" i="56"/>
  <c r="C29" i="56"/>
  <c r="C68" i="56"/>
  <c r="C69" i="56"/>
  <c r="C70" i="56"/>
  <c r="C71" i="56"/>
  <c r="C67" i="56"/>
  <c r="C18" i="56"/>
  <c r="C19" i="56"/>
  <c r="C20" i="56"/>
  <c r="C21" i="56"/>
  <c r="C17" i="56"/>
  <c r="C13" i="56"/>
  <c r="C14" i="56"/>
  <c r="C15" i="56"/>
  <c r="C16" i="56"/>
  <c r="C12" i="56"/>
  <c r="E136" i="49"/>
  <c r="E137" i="49"/>
  <c r="E138" i="49"/>
  <c r="E139" i="49"/>
  <c r="E140" i="49"/>
  <c r="E141" i="49"/>
  <c r="A79" i="49"/>
  <c r="A80" i="49"/>
  <c r="A81" i="49"/>
  <c r="A82" i="49"/>
  <c r="A83" i="49"/>
  <c r="A84" i="49"/>
  <c r="A85" i="49"/>
  <c r="A78" i="49"/>
  <c r="A17" i="53"/>
  <c r="A260" i="40"/>
  <c r="A261" i="40"/>
  <c r="A262" i="40"/>
  <c r="A263" i="40"/>
  <c r="A264" i="40"/>
  <c r="A265" i="40"/>
  <c r="A266" i="40"/>
  <c r="A267" i="40"/>
  <c r="A268" i="40"/>
  <c r="A269" i="40"/>
  <c r="A270" i="40"/>
  <c r="A271" i="40"/>
  <c r="A272" i="40"/>
  <c r="A273" i="40"/>
  <c r="A274" i="40"/>
  <c r="A275" i="40"/>
  <c r="A276" i="40"/>
  <c r="A259" i="40"/>
  <c r="E259" i="40"/>
  <c r="E260" i="40"/>
  <c r="E261" i="40"/>
  <c r="E262" i="40"/>
  <c r="E263" i="40"/>
  <c r="E264" i="40"/>
  <c r="E265" i="40"/>
  <c r="E266" i="40"/>
  <c r="E267" i="40"/>
  <c r="E268" i="40"/>
  <c r="E269" i="40"/>
  <c r="E270" i="40"/>
  <c r="E271" i="40"/>
  <c r="E272" i="40"/>
  <c r="E273" i="40"/>
  <c r="E274" i="40"/>
  <c r="E275" i="40"/>
  <c r="E276" i="40"/>
  <c r="C61" i="56"/>
  <c r="C55" i="56"/>
  <c r="C60" i="56"/>
  <c r="C59" i="56"/>
  <c r="C58" i="56"/>
  <c r="C57" i="56"/>
  <c r="C56" i="56"/>
  <c r="C54" i="56"/>
  <c r="C53" i="56"/>
  <c r="C52" i="56"/>
  <c r="C51" i="56"/>
  <c r="C50" i="56"/>
  <c r="AF10" i="56"/>
  <c r="AG10" i="56"/>
  <c r="AH10" i="56"/>
  <c r="AI10" i="56"/>
  <c r="AJ10" i="56"/>
  <c r="C66" i="56"/>
  <c r="C65" i="56"/>
  <c r="C64" i="56"/>
  <c r="C63" i="56"/>
  <c r="C62" i="56"/>
  <c r="E149" i="45"/>
  <c r="E150" i="45"/>
  <c r="E151" i="45"/>
  <c r="E152" i="45"/>
  <c r="E153" i="45"/>
  <c r="E154" i="45"/>
  <c r="E155" i="45"/>
  <c r="E156" i="45"/>
  <c r="E139" i="45"/>
  <c r="E140" i="45"/>
  <c r="E141" i="45"/>
  <c r="E142" i="45"/>
  <c r="E143" i="45"/>
  <c r="E144" i="45"/>
  <c r="E145" i="45"/>
  <c r="E146" i="45"/>
  <c r="C8" i="56"/>
  <c r="C9" i="56"/>
  <c r="C11" i="56"/>
  <c r="C7" i="56"/>
  <c r="C3" i="56"/>
  <c r="C4" i="56"/>
  <c r="C5" i="56"/>
  <c r="C6" i="56"/>
  <c r="C2" i="56"/>
  <c r="D14" i="2"/>
  <c r="D10" i="2" s="1"/>
  <c r="E277" i="40" l="1"/>
  <c r="C48" i="56"/>
  <c r="C49" i="56"/>
  <c r="E147" i="45"/>
  <c r="E25" i="56" s="1"/>
  <c r="E157" i="45"/>
  <c r="E30" i="56" s="1"/>
  <c r="E29" i="56" l="1"/>
  <c r="E39" i="56" s="1"/>
  <c r="G136" i="49" l="1"/>
  <c r="H136" i="49"/>
  <c r="I136" i="49"/>
  <c r="J136" i="49"/>
  <c r="K136" i="49"/>
  <c r="G137" i="49"/>
  <c r="H137" i="49"/>
  <c r="I137" i="49"/>
  <c r="J137" i="49"/>
  <c r="K137" i="49"/>
  <c r="G138" i="49"/>
  <c r="H138" i="49"/>
  <c r="I138" i="49"/>
  <c r="J138" i="49"/>
  <c r="K138" i="49"/>
  <c r="G139" i="49"/>
  <c r="H139" i="49"/>
  <c r="I139" i="49"/>
  <c r="J139" i="49"/>
  <c r="K139" i="49"/>
  <c r="G140" i="49"/>
  <c r="H140" i="49"/>
  <c r="I140" i="49"/>
  <c r="J140" i="49"/>
  <c r="K140" i="49"/>
  <c r="G141" i="49"/>
  <c r="H141" i="49"/>
  <c r="I141" i="49"/>
  <c r="J141" i="49"/>
  <c r="K141" i="49"/>
  <c r="F135" i="49"/>
  <c r="F137" i="49"/>
  <c r="F138" i="49"/>
  <c r="F139" i="49"/>
  <c r="F140" i="49"/>
  <c r="F136" i="49"/>
  <c r="G126" i="49"/>
  <c r="H126" i="49" s="1"/>
  <c r="I126" i="49" s="1"/>
  <c r="F140" i="45"/>
  <c r="F141" i="45"/>
  <c r="F142" i="45"/>
  <c r="F143" i="45"/>
  <c r="F144" i="45"/>
  <c r="F145" i="45"/>
  <c r="F146" i="45"/>
  <c r="F139" i="45"/>
  <c r="G139" i="45" s="1"/>
  <c r="G259" i="40"/>
  <c r="H259" i="40"/>
  <c r="I259" i="40"/>
  <c r="J259" i="40"/>
  <c r="G260" i="40"/>
  <c r="H260" i="40"/>
  <c r="I260" i="40"/>
  <c r="J260" i="40"/>
  <c r="G261" i="40"/>
  <c r="H261" i="40"/>
  <c r="I261" i="40"/>
  <c r="J261" i="40"/>
  <c r="G262" i="40"/>
  <c r="H262" i="40"/>
  <c r="I262" i="40"/>
  <c r="J262" i="40"/>
  <c r="G263" i="40"/>
  <c r="H263" i="40"/>
  <c r="I263" i="40"/>
  <c r="J263" i="40"/>
  <c r="G264" i="40"/>
  <c r="H264" i="40"/>
  <c r="I264" i="40"/>
  <c r="J264" i="40"/>
  <c r="G265" i="40"/>
  <c r="H265" i="40"/>
  <c r="I265" i="40"/>
  <c r="J265" i="40"/>
  <c r="G266" i="40"/>
  <c r="H266" i="40"/>
  <c r="I266" i="40"/>
  <c r="J266" i="40"/>
  <c r="G267" i="40"/>
  <c r="H267" i="40"/>
  <c r="I267" i="40"/>
  <c r="J267" i="40"/>
  <c r="G268" i="40"/>
  <c r="H268" i="40"/>
  <c r="I268" i="40"/>
  <c r="J268" i="40"/>
  <c r="G269" i="40"/>
  <c r="H269" i="40"/>
  <c r="I269" i="40"/>
  <c r="J269" i="40"/>
  <c r="G270" i="40"/>
  <c r="H270" i="40"/>
  <c r="I270" i="40"/>
  <c r="J270" i="40"/>
  <c r="G271" i="40"/>
  <c r="H271" i="40"/>
  <c r="I271" i="40"/>
  <c r="J271" i="40"/>
  <c r="G272" i="40"/>
  <c r="H272" i="40"/>
  <c r="I272" i="40"/>
  <c r="J272" i="40"/>
  <c r="G273" i="40"/>
  <c r="H273" i="40"/>
  <c r="I273" i="40"/>
  <c r="J273" i="40"/>
  <c r="G274" i="40"/>
  <c r="H274" i="40"/>
  <c r="I274" i="40"/>
  <c r="J274" i="40"/>
  <c r="G275" i="40"/>
  <c r="H275" i="40"/>
  <c r="I275" i="40"/>
  <c r="J275" i="40"/>
  <c r="G276" i="40"/>
  <c r="H276" i="40"/>
  <c r="I276" i="40"/>
  <c r="J276" i="40"/>
  <c r="F259" i="40"/>
  <c r="F276" i="40"/>
  <c r="F275" i="40"/>
  <c r="F274" i="40"/>
  <c r="F273" i="40"/>
  <c r="F272" i="40"/>
  <c r="F271" i="40"/>
  <c r="F270" i="40"/>
  <c r="F269" i="40"/>
  <c r="F268" i="40"/>
  <c r="F267" i="40"/>
  <c r="F266" i="40"/>
  <c r="F265" i="40"/>
  <c r="F264" i="40"/>
  <c r="F263" i="40"/>
  <c r="F262" i="40"/>
  <c r="F261" i="40"/>
  <c r="F260" i="40"/>
  <c r="C260" i="40"/>
  <c r="C261" i="40"/>
  <c r="C262" i="40"/>
  <c r="C263" i="40"/>
  <c r="C264" i="40"/>
  <c r="C265" i="40"/>
  <c r="C266" i="40"/>
  <c r="C267" i="40"/>
  <c r="C268" i="40"/>
  <c r="C269" i="40"/>
  <c r="C270" i="40"/>
  <c r="C271" i="40"/>
  <c r="C272" i="40"/>
  <c r="C273" i="40"/>
  <c r="C274" i="40"/>
  <c r="C275" i="40"/>
  <c r="C276" i="40"/>
  <c r="C259" i="40"/>
  <c r="C240" i="40"/>
  <c r="C241" i="40"/>
  <c r="C242" i="40"/>
  <c r="C243" i="40"/>
  <c r="C244" i="40"/>
  <c r="C245" i="40"/>
  <c r="C246" i="40"/>
  <c r="C247" i="40"/>
  <c r="C248" i="40"/>
  <c r="C249" i="40"/>
  <c r="C250" i="40"/>
  <c r="C251" i="40"/>
  <c r="C252" i="40"/>
  <c r="C253" i="40"/>
  <c r="C254" i="40"/>
  <c r="C255" i="40"/>
  <c r="C256" i="40"/>
  <c r="C239" i="40"/>
  <c r="A246" i="40"/>
  <c r="A247" i="40"/>
  <c r="A248" i="40"/>
  <c r="A249" i="40"/>
  <c r="A250" i="40"/>
  <c r="A251" i="40"/>
  <c r="A252" i="40"/>
  <c r="A253" i="40"/>
  <c r="A254" i="40"/>
  <c r="A255" i="40"/>
  <c r="A256" i="40"/>
  <c r="A240" i="40"/>
  <c r="A241" i="40"/>
  <c r="A242" i="40"/>
  <c r="A243" i="40"/>
  <c r="A244" i="40"/>
  <c r="A245" i="40"/>
  <c r="A239" i="40"/>
  <c r="J126" i="49" l="1"/>
  <c r="K126" i="49" s="1"/>
  <c r="L126" i="49" s="1"/>
  <c r="M126" i="49" s="1"/>
  <c r="N126" i="49" s="1"/>
  <c r="O126" i="49" s="1"/>
  <c r="P126" i="49" s="1"/>
  <c r="Q126" i="49" s="1"/>
  <c r="R126" i="49" s="1"/>
  <c r="S126" i="49" s="1"/>
  <c r="T126" i="49" s="1"/>
  <c r="U126" i="49" s="1"/>
  <c r="V126" i="49" s="1"/>
  <c r="W126" i="49" s="1"/>
  <c r="X126" i="49" s="1"/>
  <c r="Y126" i="49" s="1"/>
  <c r="Z126" i="49" s="1"/>
  <c r="AA126" i="49" s="1"/>
  <c r="AB126" i="49" s="1"/>
  <c r="AC126" i="49" s="1"/>
  <c r="AD126" i="49" s="1"/>
  <c r="AE126" i="49" s="1"/>
  <c r="AF126" i="49" s="1"/>
  <c r="AG126" i="49" s="1"/>
  <c r="AH126" i="49" s="1"/>
  <c r="F277" i="40"/>
  <c r="H277" i="40"/>
  <c r="G277" i="40"/>
  <c r="I277" i="40"/>
  <c r="J277" i="40"/>
  <c r="C68" i="53"/>
  <c r="B68" i="53"/>
  <c r="C67" i="53"/>
  <c r="B67" i="53"/>
  <c r="A67" i="53"/>
  <c r="F141" i="49"/>
  <c r="F142" i="49" s="1"/>
  <c r="F31" i="56" s="1"/>
  <c r="A142" i="49"/>
  <c r="A141" i="49"/>
  <c r="A140" i="49"/>
  <c r="A139" i="49"/>
  <c r="A138" i="49"/>
  <c r="A137" i="49"/>
  <c r="A136" i="49"/>
  <c r="A135" i="49"/>
  <c r="A133" i="49"/>
  <c r="C132" i="49"/>
  <c r="A132" i="49"/>
  <c r="C131" i="49"/>
  <c r="A131" i="49"/>
  <c r="C130" i="49"/>
  <c r="A130" i="49"/>
  <c r="C129" i="49"/>
  <c r="A129" i="49"/>
  <c r="C128" i="49"/>
  <c r="A128" i="49"/>
  <c r="C127" i="49"/>
  <c r="A127" i="49"/>
  <c r="A126" i="49"/>
  <c r="F147" i="45"/>
  <c r="F25" i="56" s="1"/>
  <c r="F150" i="45"/>
  <c r="G150" i="45"/>
  <c r="H150" i="45"/>
  <c r="I150" i="45"/>
  <c r="J150" i="45"/>
  <c r="F151" i="45"/>
  <c r="G151" i="45"/>
  <c r="H151" i="45"/>
  <c r="I151" i="45"/>
  <c r="J151" i="45"/>
  <c r="F152" i="45"/>
  <c r="G152" i="45"/>
  <c r="H152" i="45"/>
  <c r="I152" i="45"/>
  <c r="J152" i="45"/>
  <c r="F153" i="45"/>
  <c r="G153" i="45"/>
  <c r="H153" i="45"/>
  <c r="I153" i="45"/>
  <c r="J153" i="45"/>
  <c r="F154" i="45"/>
  <c r="G154" i="45"/>
  <c r="H154" i="45"/>
  <c r="I154" i="45"/>
  <c r="J154" i="45"/>
  <c r="F155" i="45"/>
  <c r="G155" i="45"/>
  <c r="H155" i="45"/>
  <c r="I155" i="45"/>
  <c r="J155" i="45"/>
  <c r="F156" i="45"/>
  <c r="G156" i="45"/>
  <c r="H156" i="45"/>
  <c r="I156" i="45"/>
  <c r="J156" i="45"/>
  <c r="G149" i="45"/>
  <c r="H149" i="45"/>
  <c r="I149" i="45"/>
  <c r="J149" i="45"/>
  <c r="F149" i="45"/>
  <c r="C156" i="45"/>
  <c r="C155" i="45"/>
  <c r="C154" i="45"/>
  <c r="C153" i="45"/>
  <c r="C152" i="45"/>
  <c r="C151" i="45"/>
  <c r="C150" i="45"/>
  <c r="C149" i="45"/>
  <c r="A157" i="45"/>
  <c r="A156" i="45"/>
  <c r="A155" i="45"/>
  <c r="A154" i="45"/>
  <c r="A153" i="45"/>
  <c r="A152" i="45"/>
  <c r="A151" i="45"/>
  <c r="A150" i="45"/>
  <c r="A149" i="45"/>
  <c r="G145" i="45"/>
  <c r="H145" i="45" s="1"/>
  <c r="I145" i="45" s="1"/>
  <c r="J145" i="45" s="1"/>
  <c r="G140" i="45"/>
  <c r="H140" i="45" s="1"/>
  <c r="I140" i="45" s="1"/>
  <c r="J140" i="45" s="1"/>
  <c r="G141" i="45"/>
  <c r="H141" i="45" s="1"/>
  <c r="I141" i="45" s="1"/>
  <c r="J141" i="45" s="1"/>
  <c r="G142" i="45"/>
  <c r="H142" i="45" s="1"/>
  <c r="I142" i="45" s="1"/>
  <c r="J142" i="45" s="1"/>
  <c r="G143" i="45"/>
  <c r="H143" i="45" s="1"/>
  <c r="I143" i="45" s="1"/>
  <c r="J143" i="45" s="1"/>
  <c r="G144" i="45"/>
  <c r="H144" i="45" s="1"/>
  <c r="I144" i="45" s="1"/>
  <c r="J144" i="45" s="1"/>
  <c r="G146" i="45"/>
  <c r="H146" i="45" s="1"/>
  <c r="I146" i="45" s="1"/>
  <c r="J146" i="45" s="1"/>
  <c r="H139" i="45"/>
  <c r="I139" i="45" s="1"/>
  <c r="J139" i="45" s="1"/>
  <c r="C146" i="45"/>
  <c r="C145" i="45"/>
  <c r="C144" i="45"/>
  <c r="C143" i="45"/>
  <c r="C142" i="45"/>
  <c r="C141" i="45"/>
  <c r="C140" i="45"/>
  <c r="C139" i="45"/>
  <c r="K11" i="45"/>
  <c r="U126" i="45"/>
  <c r="V126" i="45"/>
  <c r="W126" i="45"/>
  <c r="X126" i="45"/>
  <c r="Y126" i="45"/>
  <c r="Z126" i="45"/>
  <c r="AA126" i="45"/>
  <c r="AB126" i="45"/>
  <c r="AC126" i="45"/>
  <c r="AD126" i="45"/>
  <c r="AE126" i="45"/>
  <c r="U127" i="45"/>
  <c r="V127" i="45"/>
  <c r="W127" i="45"/>
  <c r="X127" i="45"/>
  <c r="Y127" i="45"/>
  <c r="Z127" i="45"/>
  <c r="AA127" i="45"/>
  <c r="AB127" i="45"/>
  <c r="AC127" i="45"/>
  <c r="AD127" i="45"/>
  <c r="AE127" i="45"/>
  <c r="U128" i="45"/>
  <c r="V128" i="45"/>
  <c r="W128" i="45"/>
  <c r="X128" i="45"/>
  <c r="Y128" i="45"/>
  <c r="Z128" i="45"/>
  <c r="AA128" i="45"/>
  <c r="AB128" i="45"/>
  <c r="AC128" i="45"/>
  <c r="AD128" i="45"/>
  <c r="AE128" i="45"/>
  <c r="U129" i="45"/>
  <c r="V129" i="45"/>
  <c r="W129" i="45"/>
  <c r="X129" i="45"/>
  <c r="Y129" i="45"/>
  <c r="Z129" i="45"/>
  <c r="AA129" i="45"/>
  <c r="AB129" i="45"/>
  <c r="AC129" i="45"/>
  <c r="AD129" i="45"/>
  <c r="AE129" i="45"/>
  <c r="U130" i="45"/>
  <c r="V130" i="45"/>
  <c r="W130" i="45"/>
  <c r="X130" i="45"/>
  <c r="Y130" i="45"/>
  <c r="Z130" i="45"/>
  <c r="AA130" i="45"/>
  <c r="AB130" i="45"/>
  <c r="AC130" i="45"/>
  <c r="AD130" i="45"/>
  <c r="AE130" i="45"/>
  <c r="U131" i="45"/>
  <c r="V131" i="45"/>
  <c r="W131" i="45"/>
  <c r="X131" i="45"/>
  <c r="Y131" i="45"/>
  <c r="Z131" i="45"/>
  <c r="AA131" i="45"/>
  <c r="AB131" i="45"/>
  <c r="AC131" i="45"/>
  <c r="AD131" i="45"/>
  <c r="AE131" i="45"/>
  <c r="U132" i="45"/>
  <c r="V132" i="45"/>
  <c r="W132" i="45"/>
  <c r="X132" i="45"/>
  <c r="Y132" i="45"/>
  <c r="Z132" i="45"/>
  <c r="AA132" i="45"/>
  <c r="AB132" i="45"/>
  <c r="AC132" i="45"/>
  <c r="AD132" i="45"/>
  <c r="AE132" i="45"/>
  <c r="U133" i="45"/>
  <c r="V133" i="45"/>
  <c r="W133" i="45"/>
  <c r="X133" i="45"/>
  <c r="Y133" i="45"/>
  <c r="Z133" i="45"/>
  <c r="AA133" i="45"/>
  <c r="AB133" i="45"/>
  <c r="AC133" i="45"/>
  <c r="AD133" i="45"/>
  <c r="AE133" i="45"/>
  <c r="G11" i="45"/>
  <c r="H11" i="45"/>
  <c r="I11" i="45"/>
  <c r="J11" i="45"/>
  <c r="L11" i="45"/>
  <c r="M11" i="45"/>
  <c r="N11" i="45"/>
  <c r="O11" i="45"/>
  <c r="P11" i="45"/>
  <c r="AE111" i="45"/>
  <c r="AE18" i="56" s="1"/>
  <c r="L130" i="45"/>
  <c r="M130" i="45"/>
  <c r="N130" i="45"/>
  <c r="O130" i="45"/>
  <c r="P130" i="45"/>
  <c r="Q130" i="45"/>
  <c r="R130" i="45"/>
  <c r="S130" i="45"/>
  <c r="T130" i="45"/>
  <c r="L131" i="45"/>
  <c r="M131" i="45"/>
  <c r="N131" i="45"/>
  <c r="O131" i="45"/>
  <c r="P131" i="45"/>
  <c r="Q131" i="45"/>
  <c r="R131" i="45"/>
  <c r="S131" i="45"/>
  <c r="T131" i="45"/>
  <c r="K130" i="45"/>
  <c r="K131" i="45"/>
  <c r="AJ103" i="49"/>
  <c r="AI103" i="49"/>
  <c r="AH103" i="49"/>
  <c r="AG103" i="49"/>
  <c r="AF103" i="49"/>
  <c r="AE103" i="49"/>
  <c r="AD103" i="49"/>
  <c r="AC103" i="49"/>
  <c r="AB103" i="49"/>
  <c r="AA103" i="49"/>
  <c r="Z103" i="49"/>
  <c r="Y103" i="49"/>
  <c r="X103" i="49"/>
  <c r="W103" i="49"/>
  <c r="V103" i="49"/>
  <c r="A110" i="49"/>
  <c r="A97" i="49"/>
  <c r="H157" i="45" l="1"/>
  <c r="H30" i="56" s="1"/>
  <c r="AH131" i="45"/>
  <c r="F29" i="56"/>
  <c r="F39" i="56" s="1"/>
  <c r="AH130" i="45"/>
  <c r="F157" i="45"/>
  <c r="F30" i="56" s="1"/>
  <c r="G157" i="45"/>
  <c r="G30" i="56" s="1"/>
  <c r="J157" i="45"/>
  <c r="J30" i="56" s="1"/>
  <c r="I157" i="45"/>
  <c r="I30" i="56" s="1"/>
  <c r="J29" i="56"/>
  <c r="J39" i="56" s="1"/>
  <c r="I29" i="56"/>
  <c r="I39" i="56" s="1"/>
  <c r="H29" i="56"/>
  <c r="H39" i="56" s="1"/>
  <c r="G29" i="56"/>
  <c r="G39" i="56" s="1"/>
  <c r="AI126" i="49"/>
  <c r="I147" i="45"/>
  <c r="I25" i="56" s="1"/>
  <c r="J147" i="45"/>
  <c r="J25" i="56" s="1"/>
  <c r="H147" i="45"/>
  <c r="H25" i="56" s="1"/>
  <c r="G147" i="45"/>
  <c r="G25" i="56" s="1"/>
  <c r="AF130" i="45"/>
  <c r="AG130" i="45"/>
  <c r="AG132" i="45"/>
  <c r="AG129" i="45"/>
  <c r="AG131" i="45"/>
  <c r="W134" i="45"/>
  <c r="W22" i="56" s="1"/>
  <c r="AG128" i="45"/>
  <c r="AG127" i="45"/>
  <c r="AF131" i="45"/>
  <c r="AG133" i="45"/>
  <c r="AB134" i="45"/>
  <c r="AB22" i="56" s="1"/>
  <c r="AG126" i="45"/>
  <c r="AE134" i="45"/>
  <c r="AE22" i="56" s="1"/>
  <c r="Z134" i="45"/>
  <c r="Z22" i="56" s="1"/>
  <c r="AC134" i="45"/>
  <c r="AC22" i="56" s="1"/>
  <c r="U134" i="45"/>
  <c r="U22" i="56" s="1"/>
  <c r="X134" i="45"/>
  <c r="X22" i="56" s="1"/>
  <c r="AA134" i="45"/>
  <c r="AA22" i="56" s="1"/>
  <c r="AD134" i="45"/>
  <c r="AD22" i="56" s="1"/>
  <c r="V134" i="45"/>
  <c r="V22" i="56" s="1"/>
  <c r="Y134" i="45"/>
  <c r="Y22" i="56" s="1"/>
  <c r="C121" i="45"/>
  <c r="A122" i="45"/>
  <c r="A111" i="45"/>
  <c r="A100" i="45"/>
  <c r="C85" i="45"/>
  <c r="C83" i="45"/>
  <c r="C84" i="45"/>
  <c r="K19" i="49"/>
  <c r="E126" i="49" s="1"/>
  <c r="C17" i="53"/>
  <c r="B17" i="53"/>
  <c r="T3" i="53"/>
  <c r="E135" i="49" l="1"/>
  <c r="E142" i="49" s="1"/>
  <c r="E31" i="56" s="1"/>
  <c r="AJ126" i="49"/>
  <c r="AG134" i="45"/>
  <c r="E41" i="56" l="1"/>
  <c r="F41" i="56"/>
  <c r="C88" i="45"/>
  <c r="L71" i="45" s="1"/>
  <c r="P71" i="45" l="1"/>
  <c r="M71" i="45"/>
  <c r="Q71" i="45"/>
  <c r="U71" i="45"/>
  <c r="R71" i="45"/>
  <c r="S71" i="45"/>
  <c r="T71" i="45"/>
  <c r="N71" i="45"/>
  <c r="O71" i="45"/>
  <c r="K31" i="49"/>
  <c r="D206" i="40"/>
  <c r="D207" i="40"/>
  <c r="D208" i="40"/>
  <c r="D209" i="40"/>
  <c r="D210" i="40"/>
  <c r="D205" i="40"/>
  <c r="D204" i="40"/>
  <c r="D203" i="40"/>
  <c r="D202" i="40"/>
  <c r="D201" i="40"/>
  <c r="D200" i="40"/>
  <c r="D199" i="40"/>
  <c r="D198" i="40"/>
  <c r="D197" i="40"/>
  <c r="D196" i="40"/>
  <c r="D195" i="40"/>
  <c r="D194" i="40"/>
  <c r="D193" i="40"/>
  <c r="D186" i="40"/>
  <c r="D187" i="40"/>
  <c r="D188" i="40"/>
  <c r="D189" i="40"/>
  <c r="D190" i="40"/>
  <c r="D185" i="40"/>
  <c r="D184" i="40"/>
  <c r="D183" i="40"/>
  <c r="D182" i="40"/>
  <c r="D181" i="40"/>
  <c r="D180" i="40"/>
  <c r="D179" i="40"/>
  <c r="D178" i="40"/>
  <c r="D177" i="40"/>
  <c r="D176" i="40"/>
  <c r="D175" i="40"/>
  <c r="D174" i="40"/>
  <c r="D173" i="40"/>
  <c r="C214" i="40"/>
  <c r="C215" i="40"/>
  <c r="C216" i="40"/>
  <c r="C217" i="40"/>
  <c r="C218" i="40"/>
  <c r="C219" i="40"/>
  <c r="C220" i="40"/>
  <c r="C221" i="40"/>
  <c r="C222" i="40"/>
  <c r="C223" i="40"/>
  <c r="C224" i="40"/>
  <c r="C225" i="40"/>
  <c r="C226" i="40"/>
  <c r="C227" i="40"/>
  <c r="C228" i="40"/>
  <c r="C229" i="40"/>
  <c r="C230" i="40"/>
  <c r="C213" i="40"/>
  <c r="A231" i="40"/>
  <c r="A214" i="40"/>
  <c r="A215" i="40"/>
  <c r="A216" i="40"/>
  <c r="A217" i="40"/>
  <c r="A218" i="40"/>
  <c r="A219" i="40"/>
  <c r="A220" i="40"/>
  <c r="A221" i="40"/>
  <c r="A222" i="40"/>
  <c r="A223" i="40"/>
  <c r="A224" i="40"/>
  <c r="A225" i="40"/>
  <c r="A226" i="40"/>
  <c r="A227" i="40"/>
  <c r="A228" i="40"/>
  <c r="A229" i="40"/>
  <c r="A230" i="40"/>
  <c r="A213" i="40"/>
  <c r="C210" i="40"/>
  <c r="C194" i="40"/>
  <c r="C195" i="40"/>
  <c r="C196" i="40"/>
  <c r="C197" i="40"/>
  <c r="C198" i="40"/>
  <c r="C199" i="40"/>
  <c r="C200" i="40"/>
  <c r="C201" i="40"/>
  <c r="C202" i="40"/>
  <c r="C203" i="40"/>
  <c r="C204" i="40"/>
  <c r="C205" i="40"/>
  <c r="C206" i="40"/>
  <c r="C207" i="40"/>
  <c r="C208" i="40"/>
  <c r="C209" i="40"/>
  <c r="C193" i="40"/>
  <c r="A194" i="40"/>
  <c r="A195" i="40"/>
  <c r="A196" i="40"/>
  <c r="A197" i="40"/>
  <c r="A198" i="40"/>
  <c r="A199" i="40"/>
  <c r="A200" i="40"/>
  <c r="A201" i="40"/>
  <c r="A202" i="40"/>
  <c r="A203" i="40"/>
  <c r="A204" i="40"/>
  <c r="A205" i="40"/>
  <c r="A206" i="40"/>
  <c r="A207" i="40"/>
  <c r="A208" i="40"/>
  <c r="A209" i="40"/>
  <c r="A210" i="40"/>
  <c r="A211" i="40"/>
  <c r="A193" i="40"/>
  <c r="C174" i="40"/>
  <c r="C175" i="40"/>
  <c r="C176" i="40"/>
  <c r="C177" i="40"/>
  <c r="C178" i="40"/>
  <c r="C179" i="40"/>
  <c r="C180" i="40"/>
  <c r="C181" i="40"/>
  <c r="C182" i="40"/>
  <c r="C183" i="40"/>
  <c r="C184" i="40"/>
  <c r="C185" i="40"/>
  <c r="C186" i="40"/>
  <c r="C187" i="40"/>
  <c r="C188" i="40"/>
  <c r="C189" i="40"/>
  <c r="C190" i="40"/>
  <c r="C173" i="40"/>
  <c r="A174" i="40"/>
  <c r="A175" i="40"/>
  <c r="A176" i="40"/>
  <c r="A177" i="40"/>
  <c r="A178" i="40"/>
  <c r="A179" i="40"/>
  <c r="A180" i="40"/>
  <c r="A181" i="40"/>
  <c r="A182" i="40"/>
  <c r="A183" i="40"/>
  <c r="A184" i="40"/>
  <c r="A185" i="40"/>
  <c r="A186" i="40"/>
  <c r="A187" i="40"/>
  <c r="A188" i="40"/>
  <c r="A189" i="40"/>
  <c r="A190" i="40"/>
  <c r="A191" i="40"/>
  <c r="A173" i="40"/>
  <c r="A171" i="40"/>
  <c r="D166" i="40"/>
  <c r="D167" i="40"/>
  <c r="D168" i="40"/>
  <c r="D169" i="40"/>
  <c r="D170" i="40"/>
  <c r="D165" i="40"/>
  <c r="D164" i="40"/>
  <c r="D163" i="40"/>
  <c r="D162" i="40"/>
  <c r="D161" i="40"/>
  <c r="D160" i="40"/>
  <c r="D159" i="40"/>
  <c r="D158" i="40"/>
  <c r="D157" i="40"/>
  <c r="AK157" i="40" s="1"/>
  <c r="D155" i="40"/>
  <c r="C154" i="40"/>
  <c r="C155" i="40"/>
  <c r="C156" i="40"/>
  <c r="C157" i="40"/>
  <c r="C158" i="40"/>
  <c r="C159" i="40"/>
  <c r="C160" i="40"/>
  <c r="C161" i="40"/>
  <c r="C162" i="40"/>
  <c r="C163" i="40"/>
  <c r="C164" i="40"/>
  <c r="C165" i="40"/>
  <c r="C166" i="40"/>
  <c r="C167" i="40"/>
  <c r="C168" i="40"/>
  <c r="C169" i="40"/>
  <c r="C170" i="40"/>
  <c r="C153" i="40"/>
  <c r="A154" i="40"/>
  <c r="A155" i="40"/>
  <c r="A156" i="40"/>
  <c r="A157" i="40"/>
  <c r="A158" i="40"/>
  <c r="A159" i="40"/>
  <c r="A160" i="40"/>
  <c r="A161" i="40"/>
  <c r="A162" i="40"/>
  <c r="A163" i="40"/>
  <c r="A164" i="40"/>
  <c r="A165" i="40"/>
  <c r="A166" i="40"/>
  <c r="A167" i="40"/>
  <c r="A168" i="40"/>
  <c r="A169" i="40"/>
  <c r="A170" i="40"/>
  <c r="A153" i="40"/>
  <c r="C146" i="40"/>
  <c r="D146" i="40"/>
  <c r="E146" i="40"/>
  <c r="F146" i="40"/>
  <c r="G146" i="40"/>
  <c r="H146" i="40"/>
  <c r="I146" i="40"/>
  <c r="J146" i="40"/>
  <c r="K146" i="40"/>
  <c r="L146" i="40"/>
  <c r="M146" i="40"/>
  <c r="N146" i="40"/>
  <c r="O146" i="40"/>
  <c r="B146" i="40"/>
  <c r="O145" i="40"/>
  <c r="C145" i="40"/>
  <c r="D145" i="40"/>
  <c r="E145" i="40"/>
  <c r="F145" i="40"/>
  <c r="G145" i="40"/>
  <c r="H145" i="40"/>
  <c r="I145" i="40"/>
  <c r="J145" i="40"/>
  <c r="K145" i="40"/>
  <c r="L145" i="40"/>
  <c r="M145" i="40"/>
  <c r="N145" i="40"/>
  <c r="B145" i="40"/>
  <c r="C144" i="40"/>
  <c r="D144" i="40"/>
  <c r="E144" i="40"/>
  <c r="F144" i="40"/>
  <c r="G144" i="40"/>
  <c r="H144" i="40"/>
  <c r="I144" i="40"/>
  <c r="J144" i="40"/>
  <c r="K144" i="40"/>
  <c r="L144" i="40"/>
  <c r="M144" i="40"/>
  <c r="N144" i="40"/>
  <c r="O144" i="40"/>
  <c r="B144" i="40"/>
  <c r="C143" i="40"/>
  <c r="D143" i="40"/>
  <c r="E143" i="40"/>
  <c r="F143" i="40"/>
  <c r="G143" i="40"/>
  <c r="H143" i="40"/>
  <c r="I143" i="40"/>
  <c r="J143" i="40"/>
  <c r="K143" i="40"/>
  <c r="L143" i="40"/>
  <c r="M143" i="40"/>
  <c r="N143" i="40"/>
  <c r="O143" i="40"/>
  <c r="B143" i="40"/>
  <c r="C142" i="40"/>
  <c r="D142" i="40"/>
  <c r="E142" i="40"/>
  <c r="F142" i="40"/>
  <c r="G142" i="40"/>
  <c r="H142" i="40"/>
  <c r="I142" i="40"/>
  <c r="J142" i="40"/>
  <c r="K142" i="40"/>
  <c r="L142" i="40"/>
  <c r="M142" i="40"/>
  <c r="N142" i="40"/>
  <c r="O142" i="40"/>
  <c r="B142" i="40"/>
  <c r="C141" i="40"/>
  <c r="D141" i="40"/>
  <c r="E141" i="40"/>
  <c r="F141" i="40"/>
  <c r="G141" i="40"/>
  <c r="H141" i="40"/>
  <c r="I141" i="40"/>
  <c r="J141" i="40"/>
  <c r="K141" i="40"/>
  <c r="L141" i="40"/>
  <c r="M141" i="40"/>
  <c r="N141" i="40"/>
  <c r="O141" i="40"/>
  <c r="P65" i="49"/>
  <c r="K116" i="49" s="1"/>
  <c r="P66" i="49"/>
  <c r="K105" i="49" s="1"/>
  <c r="P67" i="49"/>
  <c r="P68" i="49"/>
  <c r="P69" i="49"/>
  <c r="P64" i="49"/>
  <c r="K115" i="49" s="1"/>
  <c r="A121" i="49"/>
  <c r="A109" i="49"/>
  <c r="A96" i="49"/>
  <c r="D114" i="49" a="1"/>
  <c r="A115" i="49"/>
  <c r="A116" i="49"/>
  <c r="A117" i="49"/>
  <c r="A118" i="49"/>
  <c r="A119" i="49"/>
  <c r="A120" i="49"/>
  <c r="A114" i="49"/>
  <c r="D104" i="49"/>
  <c r="D105" i="49"/>
  <c r="D106" i="49"/>
  <c r="D107" i="49"/>
  <c r="D108" i="49"/>
  <c r="D102" i="49"/>
  <c r="A103" i="49"/>
  <c r="A104" i="49"/>
  <c r="A105" i="49"/>
  <c r="A106" i="49"/>
  <c r="A107" i="49"/>
  <c r="A108" i="49"/>
  <c r="A102" i="49"/>
  <c r="D90" i="49"/>
  <c r="D91" i="49"/>
  <c r="D92" i="49"/>
  <c r="D93" i="49"/>
  <c r="D94" i="49"/>
  <c r="D95" i="49"/>
  <c r="D89" i="49"/>
  <c r="C90" i="49"/>
  <c r="C91" i="49"/>
  <c r="C92" i="49"/>
  <c r="C93" i="49"/>
  <c r="C94" i="49"/>
  <c r="C95" i="49"/>
  <c r="A90" i="49"/>
  <c r="A91" i="49"/>
  <c r="A92" i="49"/>
  <c r="A93" i="49"/>
  <c r="A94" i="49"/>
  <c r="A95" i="49"/>
  <c r="A89" i="49"/>
  <c r="D79" i="49"/>
  <c r="D80" i="49"/>
  <c r="D81" i="49"/>
  <c r="D82" i="49"/>
  <c r="D83" i="49"/>
  <c r="D84" i="49"/>
  <c r="D78" i="49"/>
  <c r="C79" i="49"/>
  <c r="C80" i="49"/>
  <c r="C81" i="49"/>
  <c r="C82" i="49"/>
  <c r="C83" i="49"/>
  <c r="C84" i="49"/>
  <c r="C114" i="45"/>
  <c r="C115" i="45"/>
  <c r="C116" i="45"/>
  <c r="C117" i="45"/>
  <c r="C118" i="45"/>
  <c r="C119" i="45"/>
  <c r="C120" i="45"/>
  <c r="C113" i="45"/>
  <c r="C103" i="45"/>
  <c r="C104" i="45"/>
  <c r="C105" i="45"/>
  <c r="C106" i="45"/>
  <c r="C107" i="45"/>
  <c r="C108" i="45"/>
  <c r="C109" i="45"/>
  <c r="C102" i="45"/>
  <c r="J53" i="49"/>
  <c r="J62" i="49"/>
  <c r="C61" i="49"/>
  <c r="D61" i="49"/>
  <c r="E61" i="49"/>
  <c r="F61" i="49"/>
  <c r="G61" i="49"/>
  <c r="H61" i="49"/>
  <c r="I61" i="49"/>
  <c r="C62" i="49"/>
  <c r="D62" i="49"/>
  <c r="E62" i="49"/>
  <c r="F62" i="49"/>
  <c r="G62" i="49"/>
  <c r="H62" i="49"/>
  <c r="I62" i="49"/>
  <c r="C64" i="49"/>
  <c r="D64" i="49"/>
  <c r="E64" i="49"/>
  <c r="F64" i="49"/>
  <c r="G64" i="49"/>
  <c r="H64" i="49"/>
  <c r="I64" i="49"/>
  <c r="J64" i="49"/>
  <c r="K64" i="49"/>
  <c r="F90" i="49" s="1"/>
  <c r="L64" i="49"/>
  <c r="M64" i="49"/>
  <c r="N64" i="49"/>
  <c r="O64" i="49"/>
  <c r="L103" i="49" s="1"/>
  <c r="C65" i="49"/>
  <c r="D65" i="49"/>
  <c r="E65" i="49"/>
  <c r="F65" i="49"/>
  <c r="G65" i="49"/>
  <c r="H65" i="49"/>
  <c r="I65" i="49"/>
  <c r="J65" i="49"/>
  <c r="K65" i="49"/>
  <c r="L65" i="49"/>
  <c r="M65" i="49"/>
  <c r="N65" i="49"/>
  <c r="O65" i="49"/>
  <c r="C66" i="49"/>
  <c r="D66" i="49"/>
  <c r="E66" i="49"/>
  <c r="F66" i="49"/>
  <c r="G66" i="49"/>
  <c r="H66" i="49"/>
  <c r="I66" i="49"/>
  <c r="J66" i="49"/>
  <c r="K66" i="49"/>
  <c r="L66" i="49"/>
  <c r="M66" i="49"/>
  <c r="N66" i="49"/>
  <c r="O66" i="49"/>
  <c r="C67" i="49"/>
  <c r="D67" i="49"/>
  <c r="E67" i="49"/>
  <c r="F67" i="49"/>
  <c r="G67" i="49"/>
  <c r="H67" i="49"/>
  <c r="I67" i="49"/>
  <c r="J67" i="49"/>
  <c r="K67" i="49"/>
  <c r="L67" i="49"/>
  <c r="M67" i="49"/>
  <c r="N67" i="49"/>
  <c r="O67" i="49"/>
  <c r="C68" i="49"/>
  <c r="D68" i="49"/>
  <c r="E68" i="49"/>
  <c r="F68" i="49"/>
  <c r="G68" i="49"/>
  <c r="H68" i="49"/>
  <c r="I68" i="49"/>
  <c r="J68" i="49"/>
  <c r="K68" i="49"/>
  <c r="L68" i="49"/>
  <c r="M68" i="49"/>
  <c r="N68" i="49"/>
  <c r="O68" i="49"/>
  <c r="C69" i="49"/>
  <c r="D69" i="49"/>
  <c r="E69" i="49"/>
  <c r="F69" i="49"/>
  <c r="G69" i="49"/>
  <c r="H69" i="49"/>
  <c r="I69" i="49"/>
  <c r="J69" i="49"/>
  <c r="K69" i="49"/>
  <c r="L69" i="49"/>
  <c r="M69" i="49"/>
  <c r="N69" i="49"/>
  <c r="O69" i="49"/>
  <c r="B62" i="49"/>
  <c r="B64" i="49"/>
  <c r="B65" i="49"/>
  <c r="B66" i="49"/>
  <c r="B67" i="49"/>
  <c r="B68" i="49"/>
  <c r="B69" i="49"/>
  <c r="C55" i="49"/>
  <c r="D55" i="49"/>
  <c r="E55" i="49"/>
  <c r="F55" i="49"/>
  <c r="G55" i="49"/>
  <c r="H55" i="49"/>
  <c r="I55" i="49"/>
  <c r="J55" i="49"/>
  <c r="K55" i="49"/>
  <c r="L55" i="49"/>
  <c r="M55" i="49"/>
  <c r="N55" i="49"/>
  <c r="O55" i="49"/>
  <c r="B55" i="49"/>
  <c r="C54" i="49"/>
  <c r="D54" i="49"/>
  <c r="E54" i="49"/>
  <c r="F54" i="49"/>
  <c r="G54" i="49"/>
  <c r="H54" i="49"/>
  <c r="I54" i="49"/>
  <c r="J54" i="49"/>
  <c r="K54" i="49"/>
  <c r="L54" i="49"/>
  <c r="M54" i="49"/>
  <c r="N54" i="49"/>
  <c r="O54" i="49"/>
  <c r="B54" i="49"/>
  <c r="C53" i="49"/>
  <c r="D53" i="49"/>
  <c r="E53" i="49"/>
  <c r="F53" i="49"/>
  <c r="G53" i="49"/>
  <c r="H53" i="49"/>
  <c r="I53" i="49"/>
  <c r="K53" i="49"/>
  <c r="L53" i="49"/>
  <c r="M53" i="49"/>
  <c r="N53" i="49"/>
  <c r="O53" i="49"/>
  <c r="B53" i="49"/>
  <c r="F25" i="45"/>
  <c r="D114" i="45"/>
  <c r="D113" i="45"/>
  <c r="C98" i="45"/>
  <c r="C97" i="45"/>
  <c r="C96" i="45"/>
  <c r="C95" i="45"/>
  <c r="C94" i="45"/>
  <c r="C93" i="45"/>
  <c r="C92" i="45"/>
  <c r="C91" i="45"/>
  <c r="G25" i="45"/>
  <c r="A121" i="45"/>
  <c r="A120" i="45"/>
  <c r="A110" i="45"/>
  <c r="A99" i="45"/>
  <c r="D115" i="45"/>
  <c r="D116" i="45"/>
  <c r="D117" i="45"/>
  <c r="D118" i="45"/>
  <c r="D119" i="45"/>
  <c r="D120" i="45"/>
  <c r="D103" i="45"/>
  <c r="D104" i="45"/>
  <c r="D105" i="45"/>
  <c r="D106" i="45"/>
  <c r="D107" i="45"/>
  <c r="D108" i="45"/>
  <c r="D109" i="45"/>
  <c r="D102" i="45"/>
  <c r="A114" i="45"/>
  <c r="A116" i="45"/>
  <c r="A117" i="45"/>
  <c r="A118" i="45"/>
  <c r="A119" i="45"/>
  <c r="A113" i="45"/>
  <c r="A103" i="45"/>
  <c r="A104" i="45"/>
  <c r="A105" i="45"/>
  <c r="A106" i="45"/>
  <c r="A107" i="45"/>
  <c r="A108" i="45"/>
  <c r="A109" i="45"/>
  <c r="A102" i="45"/>
  <c r="A92" i="45"/>
  <c r="A93" i="45"/>
  <c r="A94" i="45"/>
  <c r="A95" i="45"/>
  <c r="A96" i="45"/>
  <c r="A97" i="45"/>
  <c r="A98" i="45"/>
  <c r="A91" i="45"/>
  <c r="C76" i="45"/>
  <c r="C77" i="45"/>
  <c r="C78" i="45"/>
  <c r="C79" i="45"/>
  <c r="C80" i="45"/>
  <c r="C81" i="45"/>
  <c r="C82" i="45"/>
  <c r="C75" i="45"/>
  <c r="D57" i="45"/>
  <c r="B69" i="45" s="1"/>
  <c r="D56" i="45"/>
  <c r="B66" i="45" s="1"/>
  <c r="D55" i="45"/>
  <c r="B64" i="45" s="1"/>
  <c r="D54" i="45"/>
  <c r="B60" i="45" s="1"/>
  <c r="D108" i="40"/>
  <c r="D129" i="40" s="1"/>
  <c r="C12" i="53"/>
  <c r="C13" i="53"/>
  <c r="C15" i="53"/>
  <c r="C11" i="53"/>
  <c r="B2" i="53"/>
  <c r="B8" i="53"/>
  <c r="B15" i="53"/>
  <c r="B12" i="53"/>
  <c r="B13" i="53"/>
  <c r="B14" i="53" s="1"/>
  <c r="B11" i="53"/>
  <c r="A12" i="53"/>
  <c r="A21" i="53" s="1"/>
  <c r="A11" i="53"/>
  <c r="A20" i="53" s="1"/>
  <c r="D6" i="53"/>
  <c r="C28" i="45"/>
  <c r="C41" i="45" s="1"/>
  <c r="D28" i="45"/>
  <c r="D41" i="45" s="1"/>
  <c r="E28" i="45"/>
  <c r="E41" i="45" s="1"/>
  <c r="F28" i="45"/>
  <c r="F41" i="45" s="1"/>
  <c r="F51" i="45" s="1"/>
  <c r="G28" i="45"/>
  <c r="G41" i="45" s="1"/>
  <c r="G51" i="45" s="1"/>
  <c r="H28" i="45"/>
  <c r="H41" i="45" s="1"/>
  <c r="H51" i="45" s="1"/>
  <c r="I28" i="45"/>
  <c r="I41" i="45" s="1"/>
  <c r="I51" i="45" s="1"/>
  <c r="J28" i="45"/>
  <c r="J41" i="45" s="1"/>
  <c r="J51" i="45" s="1"/>
  <c r="K28" i="45"/>
  <c r="K41" i="45" s="1"/>
  <c r="K51" i="45" s="1"/>
  <c r="L28" i="45"/>
  <c r="L41" i="45" s="1"/>
  <c r="L51" i="45" s="1"/>
  <c r="M28" i="45"/>
  <c r="M41" i="45" s="1"/>
  <c r="M51" i="45" s="1"/>
  <c r="N28" i="45"/>
  <c r="N41" i="45" s="1"/>
  <c r="O28" i="45"/>
  <c r="O41" i="45" s="1"/>
  <c r="B28" i="45"/>
  <c r="B41" i="45" s="1"/>
  <c r="C27" i="45"/>
  <c r="D27" i="45"/>
  <c r="E27" i="45"/>
  <c r="F27" i="45"/>
  <c r="G27" i="45"/>
  <c r="H27" i="45"/>
  <c r="I27" i="45"/>
  <c r="J27" i="45"/>
  <c r="K27" i="45"/>
  <c r="L27" i="45"/>
  <c r="M27" i="45"/>
  <c r="N27" i="45"/>
  <c r="O27" i="45"/>
  <c r="B27" i="45"/>
  <c r="C26" i="45"/>
  <c r="D26" i="45"/>
  <c r="E26" i="45"/>
  <c r="F26" i="45"/>
  <c r="G26" i="45"/>
  <c r="H26" i="45"/>
  <c r="I26" i="45"/>
  <c r="J26" i="45"/>
  <c r="K26" i="45"/>
  <c r="L26" i="45"/>
  <c r="M26" i="45"/>
  <c r="N26" i="45"/>
  <c r="O26" i="45"/>
  <c r="B26" i="45"/>
  <c r="C25" i="45"/>
  <c r="D25" i="45"/>
  <c r="E25" i="45"/>
  <c r="H25" i="45"/>
  <c r="I25" i="45"/>
  <c r="J25" i="45"/>
  <c r="K25" i="45"/>
  <c r="L25" i="45"/>
  <c r="M25" i="45"/>
  <c r="N25" i="45"/>
  <c r="O25" i="45"/>
  <c r="B25" i="45"/>
  <c r="G20" i="45"/>
  <c r="H20" i="45"/>
  <c r="I20" i="45"/>
  <c r="J20" i="45"/>
  <c r="K20" i="45"/>
  <c r="L20" i="45"/>
  <c r="M20" i="45"/>
  <c r="N20" i="45"/>
  <c r="O20" i="45"/>
  <c r="P20" i="45"/>
  <c r="G21" i="45"/>
  <c r="H21" i="45"/>
  <c r="I21" i="45"/>
  <c r="J21" i="45"/>
  <c r="K21" i="45"/>
  <c r="L21" i="45"/>
  <c r="M21" i="45"/>
  <c r="N21" i="45"/>
  <c r="O21" i="45"/>
  <c r="P21" i="45"/>
  <c r="F21" i="45"/>
  <c r="F20" i="45"/>
  <c r="G19" i="45"/>
  <c r="H19" i="45"/>
  <c r="I19" i="45"/>
  <c r="J19" i="45"/>
  <c r="K19" i="45"/>
  <c r="L19" i="45"/>
  <c r="M19" i="45"/>
  <c r="N19" i="45"/>
  <c r="O19" i="45"/>
  <c r="P19" i="45"/>
  <c r="F19" i="45"/>
  <c r="G15" i="45"/>
  <c r="H15" i="45"/>
  <c r="I15" i="45"/>
  <c r="J15" i="45"/>
  <c r="K15" i="45"/>
  <c r="L15" i="45"/>
  <c r="M15" i="45"/>
  <c r="N15" i="45"/>
  <c r="O15" i="45"/>
  <c r="P15" i="45"/>
  <c r="G16" i="45"/>
  <c r="H16" i="45"/>
  <c r="I16" i="45"/>
  <c r="J16" i="45"/>
  <c r="K16" i="45"/>
  <c r="L16" i="45"/>
  <c r="M16" i="45"/>
  <c r="N16" i="45"/>
  <c r="O16" i="45"/>
  <c r="P16" i="45"/>
  <c r="G17" i="45"/>
  <c r="H17" i="45"/>
  <c r="I17" i="45"/>
  <c r="J17" i="45"/>
  <c r="K17" i="45"/>
  <c r="L17" i="45"/>
  <c r="M17" i="45"/>
  <c r="N17" i="45"/>
  <c r="O17" i="45"/>
  <c r="P17" i="45"/>
  <c r="G18" i="45"/>
  <c r="H18" i="45"/>
  <c r="I18" i="45"/>
  <c r="J18" i="45"/>
  <c r="K18" i="45"/>
  <c r="L18" i="45"/>
  <c r="M18" i="45"/>
  <c r="N18" i="45"/>
  <c r="O18" i="45"/>
  <c r="P18" i="45"/>
  <c r="F16" i="45"/>
  <c r="F17" i="45"/>
  <c r="F18" i="45"/>
  <c r="M19" i="49"/>
  <c r="G135" i="49" s="1"/>
  <c r="G142" i="49" s="1"/>
  <c r="G31" i="56" s="1"/>
  <c r="G41" i="56" s="1"/>
  <c r="N19" i="49"/>
  <c r="H135" i="49" s="1"/>
  <c r="H142" i="49" s="1"/>
  <c r="H31" i="56" s="1"/>
  <c r="H41" i="56" s="1"/>
  <c r="O19" i="49"/>
  <c r="I135" i="49" s="1"/>
  <c r="I142" i="49" s="1"/>
  <c r="I31" i="56" s="1"/>
  <c r="I41" i="56" s="1"/>
  <c r="P19" i="49"/>
  <c r="J135" i="49" s="1"/>
  <c r="J142" i="49" s="1"/>
  <c r="J31" i="56" s="1"/>
  <c r="J41" i="56" s="1"/>
  <c r="Q19" i="49"/>
  <c r="K135" i="49" s="1"/>
  <c r="K142" i="49" s="1"/>
  <c r="K31" i="56" s="1"/>
  <c r="K41" i="56" s="1"/>
  <c r="F4" i="53"/>
  <c r="G4" i="53"/>
  <c r="H4" i="53"/>
  <c r="I4" i="53"/>
  <c r="J4" i="53"/>
  <c r="K4" i="53"/>
  <c r="L4" i="53"/>
  <c r="M4" i="53"/>
  <c r="N4" i="53"/>
  <c r="O4" i="53"/>
  <c r="R57" i="53" s="1"/>
  <c r="R62" i="53" s="1"/>
  <c r="P4" i="53"/>
  <c r="S57" i="53" s="1"/>
  <c r="S62" i="53" s="1"/>
  <c r="Q4" i="53"/>
  <c r="T57" i="53" s="1"/>
  <c r="T62" i="53" s="1"/>
  <c r="R4" i="53"/>
  <c r="U57" i="53" s="1"/>
  <c r="U62" i="53" s="1"/>
  <c r="R8" i="53" s="1"/>
  <c r="C33" i="53" s="1"/>
  <c r="E4" i="53"/>
  <c r="H57" i="53" s="1"/>
  <c r="H62" i="53" s="1"/>
  <c r="E108" i="40"/>
  <c r="F108" i="40"/>
  <c r="G108" i="40"/>
  <c r="H108" i="40"/>
  <c r="I108" i="40"/>
  <c r="J108" i="40"/>
  <c r="K108" i="40"/>
  <c r="L108" i="40"/>
  <c r="M108" i="40"/>
  <c r="N108" i="40"/>
  <c r="O108" i="40"/>
  <c r="P108" i="40"/>
  <c r="Q108" i="40"/>
  <c r="G105" i="40"/>
  <c r="H105" i="40"/>
  <c r="I105" i="40"/>
  <c r="J105" i="40"/>
  <c r="K105" i="40"/>
  <c r="L105" i="40"/>
  <c r="M105" i="40"/>
  <c r="N105" i="40"/>
  <c r="O105" i="40"/>
  <c r="P105" i="40"/>
  <c r="P126" i="40" s="1"/>
  <c r="Q105" i="40"/>
  <c r="Q126" i="40" s="1"/>
  <c r="F105" i="40"/>
  <c r="E105" i="40"/>
  <c r="B50" i="53"/>
  <c r="B51" i="53"/>
  <c r="B52" i="53"/>
  <c r="B53" i="53"/>
  <c r="B49" i="53"/>
  <c r="B45" i="53"/>
  <c r="B46" i="53"/>
  <c r="B47" i="53"/>
  <c r="B48" i="53"/>
  <c r="B44" i="53"/>
  <c r="B40" i="53"/>
  <c r="B41" i="53"/>
  <c r="B42" i="53"/>
  <c r="B43" i="53"/>
  <c r="B39" i="53"/>
  <c r="B35" i="53"/>
  <c r="B36" i="53"/>
  <c r="B37" i="53"/>
  <c r="B38" i="53"/>
  <c r="B34" i="45" l="1"/>
  <c r="B29" i="45"/>
  <c r="J57" i="53"/>
  <c r="J62" i="53" s="1"/>
  <c r="G8" i="53" s="1"/>
  <c r="F12" i="53"/>
  <c r="Q57" i="53"/>
  <c r="Q62" i="53" s="1"/>
  <c r="I57" i="53"/>
  <c r="I62" i="53" s="1"/>
  <c r="F8" i="53" s="1"/>
  <c r="E11" i="53"/>
  <c r="P57" i="53"/>
  <c r="P62" i="53" s="1"/>
  <c r="M8" i="53" s="1"/>
  <c r="O57" i="53"/>
  <c r="O62" i="53" s="1"/>
  <c r="L8" i="53" s="1"/>
  <c r="N57" i="53"/>
  <c r="N62" i="53" s="1"/>
  <c r="K8" i="53" s="1"/>
  <c r="M57" i="53"/>
  <c r="M62" i="53" s="1"/>
  <c r="J8" i="53" s="1"/>
  <c r="L57" i="53"/>
  <c r="L62" i="53" s="1"/>
  <c r="I8" i="53" s="1"/>
  <c r="K57" i="53"/>
  <c r="K62" i="53" s="1"/>
  <c r="H8" i="53" s="1"/>
  <c r="D11" i="53"/>
  <c r="N11" i="53" s="1"/>
  <c r="I98" i="45"/>
  <c r="N51" i="45"/>
  <c r="J34" i="45"/>
  <c r="J44" i="45" s="1"/>
  <c r="J98" i="45"/>
  <c r="O51" i="45"/>
  <c r="J63" i="49"/>
  <c r="E78" i="49" s="1"/>
  <c r="U92" i="49"/>
  <c r="AC92" i="49"/>
  <c r="W92" i="49"/>
  <c r="AE92" i="49"/>
  <c r="AF92" i="49"/>
  <c r="E105" i="49"/>
  <c r="X92" i="49"/>
  <c r="E92" i="49"/>
  <c r="AJ92" i="49"/>
  <c r="Y92" i="49"/>
  <c r="AG92" i="49"/>
  <c r="Z92" i="49"/>
  <c r="E117" i="49"/>
  <c r="AD92" i="49"/>
  <c r="AH92" i="49"/>
  <c r="V92" i="49"/>
  <c r="AA92" i="49"/>
  <c r="AI92" i="49"/>
  <c r="AB92" i="49"/>
  <c r="U95" i="49"/>
  <c r="AC95" i="49"/>
  <c r="E120" i="49"/>
  <c r="W95" i="49"/>
  <c r="AE95" i="49"/>
  <c r="AF95" i="49"/>
  <c r="AB95" i="49"/>
  <c r="X95" i="49"/>
  <c r="V95" i="49"/>
  <c r="Y95" i="49"/>
  <c r="AG95" i="49"/>
  <c r="Z95" i="49"/>
  <c r="AJ95" i="49"/>
  <c r="AH95" i="49"/>
  <c r="AD95" i="49"/>
  <c r="AA95" i="49"/>
  <c r="AI95" i="49"/>
  <c r="E108" i="49"/>
  <c r="E95" i="49"/>
  <c r="E84" i="49"/>
  <c r="L84" i="49"/>
  <c r="U90" i="49"/>
  <c r="AC90" i="49"/>
  <c r="T90" i="49"/>
  <c r="AD90" i="49"/>
  <c r="W90" i="49"/>
  <c r="AE90" i="49"/>
  <c r="X90" i="49"/>
  <c r="AF90" i="49"/>
  <c r="E115" i="49"/>
  <c r="E90" i="49"/>
  <c r="Y90" i="49"/>
  <c r="AG90" i="49"/>
  <c r="Z90" i="49"/>
  <c r="AB90" i="49"/>
  <c r="AH90" i="49"/>
  <c r="V90" i="49"/>
  <c r="E103" i="49"/>
  <c r="AA90" i="49"/>
  <c r="AI90" i="49"/>
  <c r="AJ90" i="49"/>
  <c r="E83" i="49"/>
  <c r="U93" i="49"/>
  <c r="AC93" i="49"/>
  <c r="W93" i="49"/>
  <c r="AE93" i="49"/>
  <c r="AF93" i="49"/>
  <c r="X93" i="49"/>
  <c r="V93" i="49"/>
  <c r="Y93" i="49"/>
  <c r="AG93" i="49"/>
  <c r="E106" i="49"/>
  <c r="E93" i="49"/>
  <c r="AH93" i="49"/>
  <c r="AJ93" i="49"/>
  <c r="Z93" i="49"/>
  <c r="AB93" i="49"/>
  <c r="AD93" i="49"/>
  <c r="AA93" i="49"/>
  <c r="AI93" i="49"/>
  <c r="E118" i="49"/>
  <c r="E82" i="49"/>
  <c r="AG108" i="49"/>
  <c r="Y108" i="49"/>
  <c r="AJ108" i="49"/>
  <c r="AF108" i="49"/>
  <c r="X108" i="49"/>
  <c r="AH108" i="49"/>
  <c r="AE108" i="49"/>
  <c r="W108" i="49"/>
  <c r="AD108" i="49"/>
  <c r="V108" i="49"/>
  <c r="AB108" i="49"/>
  <c r="AC108" i="49"/>
  <c r="Z108" i="49"/>
  <c r="AI108" i="49"/>
  <c r="AA108" i="49"/>
  <c r="E81" i="49"/>
  <c r="AF107" i="49"/>
  <c r="X107" i="49"/>
  <c r="AE107" i="49"/>
  <c r="W107" i="49"/>
  <c r="AD107" i="49"/>
  <c r="V107" i="49"/>
  <c r="AG107" i="49"/>
  <c r="AC107" i="49"/>
  <c r="Y107" i="49"/>
  <c r="AJ107" i="49"/>
  <c r="AB107" i="49"/>
  <c r="AI107" i="49"/>
  <c r="AA107" i="49"/>
  <c r="AH107" i="49"/>
  <c r="Z107" i="49"/>
  <c r="U91" i="49"/>
  <c r="AC91" i="49"/>
  <c r="W91" i="49"/>
  <c r="AE91" i="49"/>
  <c r="E104" i="49"/>
  <c r="E91" i="49"/>
  <c r="AF91" i="49"/>
  <c r="X91" i="49"/>
  <c r="AD91" i="49"/>
  <c r="Y91" i="49"/>
  <c r="AG91" i="49"/>
  <c r="E116" i="49"/>
  <c r="AJ91" i="49"/>
  <c r="V91" i="49"/>
  <c r="Z91" i="49"/>
  <c r="AH91" i="49"/>
  <c r="AB91" i="49"/>
  <c r="AA91" i="49"/>
  <c r="AI91" i="49"/>
  <c r="E80" i="49"/>
  <c r="AE106" i="49"/>
  <c r="W106" i="49"/>
  <c r="AF106" i="49"/>
  <c r="AD106" i="49"/>
  <c r="V106" i="49"/>
  <c r="Z106" i="49"/>
  <c r="AC106" i="49"/>
  <c r="AH106" i="49"/>
  <c r="AJ106" i="49"/>
  <c r="AB106" i="49"/>
  <c r="AI106" i="49"/>
  <c r="AA106" i="49"/>
  <c r="AG106" i="49"/>
  <c r="Y106" i="49"/>
  <c r="X106" i="49"/>
  <c r="AC104" i="49"/>
  <c r="X104" i="49"/>
  <c r="AJ104" i="49"/>
  <c r="AB104" i="49"/>
  <c r="AI104" i="49"/>
  <c r="AA104" i="49"/>
  <c r="V104" i="49"/>
  <c r="AH104" i="49"/>
  <c r="Z104" i="49"/>
  <c r="AG104" i="49"/>
  <c r="Y104" i="49"/>
  <c r="AF104" i="49"/>
  <c r="AD104" i="49"/>
  <c r="AE104" i="49"/>
  <c r="W104" i="49"/>
  <c r="U94" i="49"/>
  <c r="AC94" i="49"/>
  <c r="W94" i="49"/>
  <c r="AE94" i="49"/>
  <c r="AF94" i="49"/>
  <c r="X94" i="49"/>
  <c r="AJ94" i="49"/>
  <c r="V94" i="49"/>
  <c r="Y94" i="49"/>
  <c r="AG94" i="49"/>
  <c r="AH94" i="49"/>
  <c r="E94" i="49"/>
  <c r="AD94" i="49"/>
  <c r="Z94" i="49"/>
  <c r="E107" i="49"/>
  <c r="E119" i="49"/>
  <c r="AA94" i="49"/>
  <c r="AI94" i="49"/>
  <c r="AB94" i="49"/>
  <c r="E79" i="49"/>
  <c r="F79" i="49"/>
  <c r="AD105" i="49"/>
  <c r="V105" i="49"/>
  <c r="Y105" i="49"/>
  <c r="AC105" i="49"/>
  <c r="AE105" i="49"/>
  <c r="AJ105" i="49"/>
  <c r="AB105" i="49"/>
  <c r="AI105" i="49"/>
  <c r="AA105" i="49"/>
  <c r="AG105" i="49"/>
  <c r="AH105" i="49"/>
  <c r="Z105" i="49"/>
  <c r="W105" i="49"/>
  <c r="AF105" i="49"/>
  <c r="X105" i="49"/>
  <c r="AG115" i="49"/>
  <c r="AI116" i="49"/>
  <c r="AE118" i="49"/>
  <c r="AG119" i="49"/>
  <c r="AI120" i="49"/>
  <c r="AI115" i="49"/>
  <c r="AE117" i="49"/>
  <c r="AG118" i="49"/>
  <c r="AI119" i="49"/>
  <c r="AF117" i="49"/>
  <c r="AJ119" i="49"/>
  <c r="AJ115" i="49"/>
  <c r="AH118" i="49"/>
  <c r="AH120" i="49"/>
  <c r="AJ116" i="49"/>
  <c r="AJ120" i="49"/>
  <c r="AE116" i="49"/>
  <c r="AG117" i="49"/>
  <c r="AI118" i="49"/>
  <c r="AE120" i="49"/>
  <c r="AF115" i="49"/>
  <c r="AF119" i="49"/>
  <c r="AH115" i="49"/>
  <c r="AH119" i="49"/>
  <c r="AF116" i="49"/>
  <c r="AH117" i="49"/>
  <c r="AJ118" i="49"/>
  <c r="AF120" i="49"/>
  <c r="AJ117" i="49"/>
  <c r="AF118" i="49"/>
  <c r="AE115" i="49"/>
  <c r="AG116" i="49"/>
  <c r="AI117" i="49"/>
  <c r="AE119" i="49"/>
  <c r="AG120" i="49"/>
  <c r="AH116" i="49"/>
  <c r="L115" i="49"/>
  <c r="B35" i="45"/>
  <c r="F36" i="45"/>
  <c r="F46" i="45" s="1"/>
  <c r="T7" i="53"/>
  <c r="E7" i="53"/>
  <c r="O8" i="53"/>
  <c r="G14" i="53"/>
  <c r="G20" i="56" s="1"/>
  <c r="G17" i="53"/>
  <c r="G10" i="56" s="1"/>
  <c r="G13" i="53"/>
  <c r="G16" i="53"/>
  <c r="G12" i="53"/>
  <c r="G15" i="56" s="1"/>
  <c r="G15" i="53"/>
  <c r="F14" i="53"/>
  <c r="F20" i="56" s="1"/>
  <c r="N8" i="53"/>
  <c r="F15" i="56"/>
  <c r="F17" i="53"/>
  <c r="F10" i="56" s="1"/>
  <c r="F13" i="53"/>
  <c r="F16" i="53"/>
  <c r="F15" i="53"/>
  <c r="E14" i="53"/>
  <c r="E20" i="56" s="1"/>
  <c r="E12" i="53"/>
  <c r="E15" i="56" s="1"/>
  <c r="E13" i="53"/>
  <c r="E5" i="56"/>
  <c r="E16" i="53"/>
  <c r="E15" i="53"/>
  <c r="E17" i="53"/>
  <c r="E10" i="56" s="1"/>
  <c r="E8" i="53"/>
  <c r="E5" i="53"/>
  <c r="D17" i="53"/>
  <c r="J16" i="53"/>
  <c r="J15" i="53"/>
  <c r="J12" i="53"/>
  <c r="J15" i="56" s="1"/>
  <c r="J14" i="53"/>
  <c r="J20" i="56" s="1"/>
  <c r="J17" i="53"/>
  <c r="J10" i="56" s="1"/>
  <c r="J13" i="53"/>
  <c r="D15" i="53"/>
  <c r="K15" i="53" s="1"/>
  <c r="I15" i="53"/>
  <c r="Q8" i="53"/>
  <c r="I14" i="53"/>
  <c r="I20" i="56" s="1"/>
  <c r="I17" i="53"/>
  <c r="I10" i="56" s="1"/>
  <c r="I12" i="53"/>
  <c r="I15" i="56" s="1"/>
  <c r="I13" i="53"/>
  <c r="I16" i="53"/>
  <c r="H15" i="53"/>
  <c r="P8" i="53"/>
  <c r="H14" i="53"/>
  <c r="H20" i="56" s="1"/>
  <c r="H17" i="53"/>
  <c r="H10" i="56" s="1"/>
  <c r="H13" i="53"/>
  <c r="H12" i="53"/>
  <c r="H15" i="56" s="1"/>
  <c r="H16" i="53"/>
  <c r="D35" i="45"/>
  <c r="E32" i="56"/>
  <c r="E42" i="56" s="1"/>
  <c r="F68" i="53"/>
  <c r="G32" i="56" s="1"/>
  <c r="G68" i="53"/>
  <c r="H32" i="56" s="1"/>
  <c r="H68" i="53"/>
  <c r="I32" i="56" s="1"/>
  <c r="I68" i="53"/>
  <c r="J32" i="56" s="1"/>
  <c r="E68" i="53"/>
  <c r="F32" i="56" s="1"/>
  <c r="AG165" i="40"/>
  <c r="AH165" i="40"/>
  <c r="AI165" i="40"/>
  <c r="AJ165" i="40"/>
  <c r="AK165" i="40"/>
  <c r="AF165" i="40"/>
  <c r="AG175" i="40"/>
  <c r="AH175" i="40"/>
  <c r="AI175" i="40"/>
  <c r="AJ175" i="40"/>
  <c r="AK175" i="40"/>
  <c r="AF175" i="40"/>
  <c r="AG183" i="40"/>
  <c r="AH183" i="40"/>
  <c r="AI183" i="40"/>
  <c r="AJ183" i="40"/>
  <c r="AK183" i="40"/>
  <c r="AF183" i="40"/>
  <c r="AH193" i="40"/>
  <c r="AI193" i="40"/>
  <c r="AJ193" i="40"/>
  <c r="AK193" i="40"/>
  <c r="AF193" i="40"/>
  <c r="AG193" i="40"/>
  <c r="AE193" i="40"/>
  <c r="AE213" i="40" s="1"/>
  <c r="AH201" i="40"/>
  <c r="AH221" i="40" s="1"/>
  <c r="AI201" i="40"/>
  <c r="AI221" i="40" s="1"/>
  <c r="AJ201" i="40"/>
  <c r="AJ221" i="40" s="1"/>
  <c r="AK201" i="40"/>
  <c r="AK221" i="40" s="1"/>
  <c r="AF201" i="40"/>
  <c r="AF221" i="40" s="1"/>
  <c r="AG201" i="40"/>
  <c r="AG221" i="40" s="1"/>
  <c r="AF207" i="40"/>
  <c r="AG207" i="40"/>
  <c r="AH207" i="40"/>
  <c r="AI207" i="40"/>
  <c r="AJ207" i="40"/>
  <c r="AK207" i="40"/>
  <c r="AI170" i="40"/>
  <c r="AJ170" i="40"/>
  <c r="AK170" i="40"/>
  <c r="AF170" i="40"/>
  <c r="AG170" i="40"/>
  <c r="AH170" i="40"/>
  <c r="AI176" i="40"/>
  <c r="AJ176" i="40"/>
  <c r="AK176" i="40"/>
  <c r="AF176" i="40"/>
  <c r="AG176" i="40"/>
  <c r="AH176" i="40"/>
  <c r="AI184" i="40"/>
  <c r="AJ184" i="40"/>
  <c r="AK184" i="40"/>
  <c r="AF184" i="40"/>
  <c r="AG184" i="40"/>
  <c r="AH184" i="40"/>
  <c r="AJ194" i="40"/>
  <c r="AK194" i="40"/>
  <c r="AF194" i="40"/>
  <c r="AG194" i="40"/>
  <c r="AH194" i="40"/>
  <c r="AI194" i="40"/>
  <c r="AJ202" i="40"/>
  <c r="AK202" i="40"/>
  <c r="AF202" i="40"/>
  <c r="AG202" i="40"/>
  <c r="AH202" i="40"/>
  <c r="AI202" i="40"/>
  <c r="AJ206" i="40"/>
  <c r="AK206" i="40"/>
  <c r="AF206" i="40"/>
  <c r="AG206" i="40"/>
  <c r="AH206" i="40"/>
  <c r="AI206" i="40"/>
  <c r="AF159" i="40"/>
  <c r="AG159" i="40"/>
  <c r="AH159" i="40"/>
  <c r="AK159" i="40"/>
  <c r="AI159" i="40"/>
  <c r="AJ159" i="40"/>
  <c r="AG169" i="40"/>
  <c r="AH169" i="40"/>
  <c r="AJ169" i="40"/>
  <c r="AI169" i="40"/>
  <c r="AK169" i="40"/>
  <c r="AF169" i="40"/>
  <c r="AK177" i="40"/>
  <c r="AF177" i="40"/>
  <c r="AG177" i="40"/>
  <c r="AH177" i="40"/>
  <c r="AI177" i="40"/>
  <c r="AJ177" i="40"/>
  <c r="AK185" i="40"/>
  <c r="AF185" i="40"/>
  <c r="AG185" i="40"/>
  <c r="AH185" i="40"/>
  <c r="AI185" i="40"/>
  <c r="AJ185" i="40"/>
  <c r="AF195" i="40"/>
  <c r="AG195" i="40"/>
  <c r="AH195" i="40"/>
  <c r="AI195" i="40"/>
  <c r="AJ195" i="40"/>
  <c r="AK195" i="40"/>
  <c r="AF203" i="40"/>
  <c r="AG203" i="40"/>
  <c r="AH203" i="40"/>
  <c r="AI203" i="40"/>
  <c r="AJ203" i="40"/>
  <c r="AK203" i="40"/>
  <c r="AG160" i="40"/>
  <c r="AH160" i="40"/>
  <c r="AI160" i="40"/>
  <c r="AJ160" i="40"/>
  <c r="AK160" i="40"/>
  <c r="AF160" i="40"/>
  <c r="AF168" i="40"/>
  <c r="AG168" i="40"/>
  <c r="AH168" i="40"/>
  <c r="AI168" i="40"/>
  <c r="AK168" i="40"/>
  <c r="AJ168" i="40"/>
  <c r="AF178" i="40"/>
  <c r="AG178" i="40"/>
  <c r="AH178" i="40"/>
  <c r="AI178" i="40"/>
  <c r="AJ178" i="40"/>
  <c r="AK178" i="40"/>
  <c r="AK190" i="40"/>
  <c r="AF190" i="40"/>
  <c r="AG190" i="40"/>
  <c r="AH190" i="40"/>
  <c r="AI190" i="40"/>
  <c r="AJ190" i="40"/>
  <c r="AF196" i="40"/>
  <c r="AF216" i="40" s="1"/>
  <c r="AG196" i="40"/>
  <c r="AG216" i="40" s="1"/>
  <c r="AH196" i="40"/>
  <c r="AH216" i="40" s="1"/>
  <c r="AI196" i="40"/>
  <c r="AI216" i="40" s="1"/>
  <c r="AJ196" i="40"/>
  <c r="AJ216" i="40" s="1"/>
  <c r="AK196" i="40"/>
  <c r="AK216" i="40" s="1"/>
  <c r="AF204" i="40"/>
  <c r="AG204" i="40"/>
  <c r="AH204" i="40"/>
  <c r="AI204" i="40"/>
  <c r="AJ204" i="40"/>
  <c r="AK204" i="40"/>
  <c r="AK167" i="40"/>
  <c r="AF167" i="40"/>
  <c r="AI167" i="40"/>
  <c r="AG167" i="40"/>
  <c r="AH167" i="40"/>
  <c r="AJ167" i="40"/>
  <c r="AG179" i="40"/>
  <c r="AH179" i="40"/>
  <c r="AI179" i="40"/>
  <c r="AJ179" i="40"/>
  <c r="AK179" i="40"/>
  <c r="AF179" i="40"/>
  <c r="AK189" i="40"/>
  <c r="AF189" i="40"/>
  <c r="AG189" i="40"/>
  <c r="AH189" i="40"/>
  <c r="AI189" i="40"/>
  <c r="AJ189" i="40"/>
  <c r="AH197" i="40"/>
  <c r="AH217" i="40" s="1"/>
  <c r="AI197" i="40"/>
  <c r="AI217" i="40" s="1"/>
  <c r="AJ197" i="40"/>
  <c r="AJ217" i="40" s="1"/>
  <c r="AK197" i="40"/>
  <c r="AK217" i="40" s="1"/>
  <c r="AF197" i="40"/>
  <c r="AF217" i="40" s="1"/>
  <c r="AG197" i="40"/>
  <c r="AG217" i="40" s="1"/>
  <c r="AH205" i="40"/>
  <c r="AI205" i="40"/>
  <c r="AJ205" i="40"/>
  <c r="AK205" i="40"/>
  <c r="AF205" i="40"/>
  <c r="AG205" i="40"/>
  <c r="AH154" i="40"/>
  <c r="AI154" i="40"/>
  <c r="AJ154" i="40"/>
  <c r="AF154" i="40"/>
  <c r="AK154" i="40"/>
  <c r="AG154" i="40"/>
  <c r="AI162" i="40"/>
  <c r="AJ162" i="40"/>
  <c r="AK162" i="40"/>
  <c r="AF162" i="40"/>
  <c r="AH162" i="40"/>
  <c r="AG162" i="40"/>
  <c r="AI166" i="40"/>
  <c r="AG166" i="40"/>
  <c r="AJ166" i="40"/>
  <c r="AK166" i="40"/>
  <c r="AF166" i="40"/>
  <c r="AH166" i="40"/>
  <c r="AI180" i="40"/>
  <c r="AJ180" i="40"/>
  <c r="AK180" i="40"/>
  <c r="AF180" i="40"/>
  <c r="AG180" i="40"/>
  <c r="AH180" i="40"/>
  <c r="AI188" i="40"/>
  <c r="AJ188" i="40"/>
  <c r="AK188" i="40"/>
  <c r="AF188" i="40"/>
  <c r="AG188" i="40"/>
  <c r="AH188" i="40"/>
  <c r="AJ198" i="40"/>
  <c r="AJ218" i="40" s="1"/>
  <c r="AK198" i="40"/>
  <c r="AK218" i="40" s="1"/>
  <c r="AF198" i="40"/>
  <c r="AF218" i="40" s="1"/>
  <c r="AG198" i="40"/>
  <c r="AG218" i="40" s="1"/>
  <c r="AH198" i="40"/>
  <c r="AH218" i="40" s="1"/>
  <c r="AI198" i="40"/>
  <c r="AI218" i="40" s="1"/>
  <c r="AJ210" i="40"/>
  <c r="AK210" i="40"/>
  <c r="AF210" i="40"/>
  <c r="AG210" i="40"/>
  <c r="AH210" i="40"/>
  <c r="AI210" i="40"/>
  <c r="AJ155" i="40"/>
  <c r="AK155" i="40"/>
  <c r="AF155" i="40"/>
  <c r="AG155" i="40"/>
  <c r="AH155" i="40"/>
  <c r="AI155" i="40"/>
  <c r="AK163" i="40"/>
  <c r="AI163" i="40"/>
  <c r="AF163" i="40"/>
  <c r="AG163" i="40"/>
  <c r="AH163" i="40"/>
  <c r="AJ163" i="40"/>
  <c r="AK173" i="40"/>
  <c r="AF173" i="40"/>
  <c r="AG173" i="40"/>
  <c r="AH173" i="40"/>
  <c r="AI173" i="40"/>
  <c r="AJ173" i="40"/>
  <c r="AK181" i="40"/>
  <c r="AF181" i="40"/>
  <c r="AG181" i="40"/>
  <c r="AH181" i="40"/>
  <c r="AI181" i="40"/>
  <c r="AJ181" i="40"/>
  <c r="AG187" i="40"/>
  <c r="AH187" i="40"/>
  <c r="AI187" i="40"/>
  <c r="AJ187" i="40"/>
  <c r="AK187" i="40"/>
  <c r="AF187" i="40"/>
  <c r="AF199" i="40"/>
  <c r="AF219" i="40" s="1"/>
  <c r="AG199" i="40"/>
  <c r="AG219" i="40" s="1"/>
  <c r="AH199" i="40"/>
  <c r="AH219" i="40" s="1"/>
  <c r="AI199" i="40"/>
  <c r="AI219" i="40" s="1"/>
  <c r="AJ199" i="40"/>
  <c r="AJ219" i="40" s="1"/>
  <c r="AK199" i="40"/>
  <c r="AK219" i="40" s="1"/>
  <c r="AH209" i="40"/>
  <c r="AI209" i="40"/>
  <c r="AJ209" i="40"/>
  <c r="AK209" i="40"/>
  <c r="AF209" i="40"/>
  <c r="AG209" i="40"/>
  <c r="AJ156" i="40"/>
  <c r="AF156" i="40"/>
  <c r="AG156" i="40"/>
  <c r="AH156" i="40"/>
  <c r="AI156" i="40"/>
  <c r="AK156" i="40"/>
  <c r="AG164" i="40"/>
  <c r="AH164" i="40"/>
  <c r="AI164" i="40"/>
  <c r="AJ164" i="40"/>
  <c r="AK164" i="40"/>
  <c r="AF174" i="40"/>
  <c r="AG174" i="40"/>
  <c r="AH174" i="40"/>
  <c r="AI174" i="40"/>
  <c r="AJ174" i="40"/>
  <c r="AK174" i="40"/>
  <c r="AF182" i="40"/>
  <c r="AG182" i="40"/>
  <c r="AH182" i="40"/>
  <c r="AI182" i="40"/>
  <c r="AJ182" i="40"/>
  <c r="AK182" i="40"/>
  <c r="AF186" i="40"/>
  <c r="AG186" i="40"/>
  <c r="AH186" i="40"/>
  <c r="AI186" i="40"/>
  <c r="AK186" i="40"/>
  <c r="AJ186" i="40"/>
  <c r="AF200" i="40"/>
  <c r="AF220" i="40" s="1"/>
  <c r="AG200" i="40"/>
  <c r="AG220" i="40" s="1"/>
  <c r="AH200" i="40"/>
  <c r="AH220" i="40" s="1"/>
  <c r="AI200" i="40"/>
  <c r="AI220" i="40" s="1"/>
  <c r="AJ200" i="40"/>
  <c r="AJ220" i="40" s="1"/>
  <c r="AK200" i="40"/>
  <c r="AK220" i="40" s="1"/>
  <c r="AF208" i="40"/>
  <c r="AG208" i="40"/>
  <c r="AH208" i="40"/>
  <c r="AI208" i="40"/>
  <c r="AJ208" i="40"/>
  <c r="AK208" i="40"/>
  <c r="E82" i="45"/>
  <c r="E98" i="45"/>
  <c r="E109" i="45"/>
  <c r="E133" i="45"/>
  <c r="E120" i="45"/>
  <c r="F158" i="40"/>
  <c r="AG158" i="40"/>
  <c r="AH158" i="40"/>
  <c r="AI158" i="40"/>
  <c r="F198" i="40"/>
  <c r="F218" i="40" s="1"/>
  <c r="AJ158" i="40"/>
  <c r="AK158" i="40"/>
  <c r="AF158" i="40"/>
  <c r="F178" i="40"/>
  <c r="AH264" i="40"/>
  <c r="L129" i="40"/>
  <c r="F181" i="40"/>
  <c r="AF161" i="40"/>
  <c r="AG161" i="40"/>
  <c r="F161" i="40"/>
  <c r="AH161" i="40"/>
  <c r="AI161" i="40"/>
  <c r="AJ161" i="40"/>
  <c r="F201" i="40"/>
  <c r="F221" i="40" s="1"/>
  <c r="AK161" i="40"/>
  <c r="F106" i="40"/>
  <c r="F127" i="40" s="1"/>
  <c r="F129" i="40"/>
  <c r="M103" i="40"/>
  <c r="M126" i="40"/>
  <c r="P107" i="40"/>
  <c r="P129" i="40"/>
  <c r="H107" i="40"/>
  <c r="H128" i="40" s="1"/>
  <c r="H129" i="40"/>
  <c r="D104" i="40"/>
  <c r="D126" i="40"/>
  <c r="L104" i="40"/>
  <c r="J157" i="40" s="1"/>
  <c r="L126" i="40"/>
  <c r="O107" i="40"/>
  <c r="O129" i="40"/>
  <c r="G107" i="40"/>
  <c r="G128" i="40" s="1"/>
  <c r="G129" i="40"/>
  <c r="E104" i="40"/>
  <c r="E125" i="40" s="1"/>
  <c r="E126" i="40"/>
  <c r="G181" i="40"/>
  <c r="M129" i="40"/>
  <c r="I103" i="40"/>
  <c r="I124" i="40" s="1"/>
  <c r="I126" i="40"/>
  <c r="J103" i="40"/>
  <c r="J124" i="40" s="1"/>
  <c r="J126" i="40"/>
  <c r="H103" i="40"/>
  <c r="H124" i="40" s="1"/>
  <c r="H126" i="40"/>
  <c r="K106" i="40"/>
  <c r="K127" i="40" s="1"/>
  <c r="K129" i="40"/>
  <c r="N106" i="40"/>
  <c r="N129" i="40"/>
  <c r="E106" i="40"/>
  <c r="E127" i="40" s="1"/>
  <c r="E129" i="40"/>
  <c r="O103" i="40"/>
  <c r="O126" i="40"/>
  <c r="G103" i="40"/>
  <c r="G124" i="40" s="1"/>
  <c r="G126" i="40"/>
  <c r="J106" i="40"/>
  <c r="J127" i="40" s="1"/>
  <c r="J129" i="40"/>
  <c r="K103" i="40"/>
  <c r="K124" i="40" s="1"/>
  <c r="K126" i="40"/>
  <c r="F104" i="40"/>
  <c r="F125" i="40" s="1"/>
  <c r="F126" i="40"/>
  <c r="N104" i="40"/>
  <c r="H177" i="40" s="1"/>
  <c r="N126" i="40"/>
  <c r="Q107" i="40"/>
  <c r="L200" i="40" s="1"/>
  <c r="Q129" i="40"/>
  <c r="I107" i="40"/>
  <c r="I128" i="40" s="1"/>
  <c r="I129" i="40"/>
  <c r="M201" i="40"/>
  <c r="M221" i="40" s="1"/>
  <c r="D107" i="40"/>
  <c r="D106" i="40"/>
  <c r="Y120" i="45"/>
  <c r="Y156" i="45" s="1"/>
  <c r="AE120" i="45"/>
  <c r="Z120" i="45"/>
  <c r="W120" i="45"/>
  <c r="AA120" i="45"/>
  <c r="AB120" i="45"/>
  <c r="AB156" i="45" s="1"/>
  <c r="U120" i="45"/>
  <c r="AC120" i="45"/>
  <c r="X120" i="45"/>
  <c r="X156" i="45" s="1"/>
  <c r="V120" i="45"/>
  <c r="AD120" i="45"/>
  <c r="AB119" i="45"/>
  <c r="U119" i="45"/>
  <c r="AC119" i="45"/>
  <c r="AA119" i="45"/>
  <c r="V119" i="45"/>
  <c r="AD119" i="45"/>
  <c r="W119" i="45"/>
  <c r="AE119" i="45"/>
  <c r="Z119" i="45"/>
  <c r="X119" i="45"/>
  <c r="Y119" i="45"/>
  <c r="W118" i="45"/>
  <c r="AE118" i="45"/>
  <c r="X118" i="45"/>
  <c r="Y118" i="45"/>
  <c r="AD118" i="45"/>
  <c r="Z118" i="45"/>
  <c r="AA118" i="45"/>
  <c r="AC118" i="45"/>
  <c r="AB118" i="45"/>
  <c r="U118" i="45"/>
  <c r="V118" i="45"/>
  <c r="Z117" i="45"/>
  <c r="X117" i="45"/>
  <c r="Y117" i="45"/>
  <c r="AA117" i="45"/>
  <c r="AB117" i="45"/>
  <c r="U117" i="45"/>
  <c r="AC117" i="45"/>
  <c r="V117" i="45"/>
  <c r="AD117" i="45"/>
  <c r="W117" i="45"/>
  <c r="AE117" i="45"/>
  <c r="U116" i="45"/>
  <c r="AC116" i="45"/>
  <c r="V116" i="45"/>
  <c r="AD116" i="45"/>
  <c r="AA116" i="45"/>
  <c r="W116" i="45"/>
  <c r="AE116" i="45"/>
  <c r="X116" i="45"/>
  <c r="Y116" i="45"/>
  <c r="AB116" i="45"/>
  <c r="Z116" i="45"/>
  <c r="X115" i="45"/>
  <c r="Y115" i="45"/>
  <c r="W115" i="45"/>
  <c r="Z115" i="45"/>
  <c r="AD115" i="45"/>
  <c r="AA115" i="45"/>
  <c r="AE115" i="45"/>
  <c r="AB115" i="45"/>
  <c r="U115" i="45"/>
  <c r="AC115" i="45"/>
  <c r="V115" i="45"/>
  <c r="V113" i="45"/>
  <c r="AD113" i="45"/>
  <c r="AB113" i="45"/>
  <c r="AC113" i="45"/>
  <c r="W113" i="45"/>
  <c r="AE113" i="45"/>
  <c r="X113" i="45"/>
  <c r="Y113" i="45"/>
  <c r="Z113" i="45"/>
  <c r="U113" i="45"/>
  <c r="AA113" i="45"/>
  <c r="AA114" i="45"/>
  <c r="AB114" i="45"/>
  <c r="U114" i="45"/>
  <c r="AC114" i="45"/>
  <c r="V114" i="45"/>
  <c r="AD114" i="45"/>
  <c r="Y114" i="45"/>
  <c r="W114" i="45"/>
  <c r="AE114" i="45"/>
  <c r="X114" i="45"/>
  <c r="Z114" i="45"/>
  <c r="M165" i="40"/>
  <c r="U165" i="40"/>
  <c r="AC165" i="40"/>
  <c r="N165" i="40"/>
  <c r="V165" i="40"/>
  <c r="O165" i="40"/>
  <c r="Q165" i="40"/>
  <c r="Y165" i="40"/>
  <c r="S165" i="40"/>
  <c r="AA165" i="40"/>
  <c r="R165" i="40"/>
  <c r="T165" i="40"/>
  <c r="W165" i="40"/>
  <c r="X165" i="40"/>
  <c r="AE165" i="40"/>
  <c r="Z165" i="40"/>
  <c r="AB165" i="40"/>
  <c r="L165" i="40"/>
  <c r="AD165" i="40"/>
  <c r="P165" i="40"/>
  <c r="X175" i="40"/>
  <c r="Y175" i="40"/>
  <c r="Z175" i="40"/>
  <c r="AA175" i="40"/>
  <c r="AB175" i="40"/>
  <c r="V175" i="40"/>
  <c r="W175" i="40"/>
  <c r="AC175" i="40"/>
  <c r="AE175" i="40"/>
  <c r="AD175" i="40"/>
  <c r="X183" i="40"/>
  <c r="Y183" i="40"/>
  <c r="Z183" i="40"/>
  <c r="AA183" i="40"/>
  <c r="AB183" i="40"/>
  <c r="V183" i="40"/>
  <c r="W183" i="40"/>
  <c r="AC183" i="40"/>
  <c r="AD183" i="40"/>
  <c r="AE183" i="40"/>
  <c r="S193" i="40"/>
  <c r="S213" i="40" s="1"/>
  <c r="AA193" i="40"/>
  <c r="AA213" i="40" s="1"/>
  <c r="T193" i="40"/>
  <c r="T213" i="40" s="1"/>
  <c r="AB193" i="40"/>
  <c r="AB213" i="40" s="1"/>
  <c r="M193" i="40"/>
  <c r="M213" i="40" s="1"/>
  <c r="U193" i="40"/>
  <c r="U213" i="40" s="1"/>
  <c r="AC193" i="40"/>
  <c r="AC213" i="40" s="1"/>
  <c r="N193" i="40"/>
  <c r="N213" i="40" s="1"/>
  <c r="V193" i="40"/>
  <c r="AD193" i="40"/>
  <c r="AD213" i="40" s="1"/>
  <c r="O193" i="40"/>
  <c r="O213" i="40" s="1"/>
  <c r="W193" i="40"/>
  <c r="W213" i="40" s="1"/>
  <c r="P193" i="40"/>
  <c r="P213" i="40" s="1"/>
  <c r="Q193" i="40"/>
  <c r="Q213" i="40" s="1"/>
  <c r="R193" i="40"/>
  <c r="R213" i="40" s="1"/>
  <c r="X193" i="40"/>
  <c r="X213" i="40" s="1"/>
  <c r="Y193" i="40"/>
  <c r="Y213" i="40" s="1"/>
  <c r="L193" i="40"/>
  <c r="Z193" i="40"/>
  <c r="Z213" i="40" s="1"/>
  <c r="S201" i="40"/>
  <c r="S221" i="40" s="1"/>
  <c r="AA201" i="40"/>
  <c r="T201" i="40"/>
  <c r="AB201" i="40"/>
  <c r="U201" i="40"/>
  <c r="AC201" i="40"/>
  <c r="AC221" i="40" s="1"/>
  <c r="N201" i="40"/>
  <c r="N221" i="40" s="1"/>
  <c r="V201" i="40"/>
  <c r="AD201" i="40"/>
  <c r="AD221" i="40" s="1"/>
  <c r="O201" i="40"/>
  <c r="W201" i="40"/>
  <c r="AE201" i="40"/>
  <c r="P201" i="40"/>
  <c r="Q201" i="40"/>
  <c r="Q221" i="40" s="1"/>
  <c r="L201" i="40"/>
  <c r="R201" i="40"/>
  <c r="R221" i="40" s="1"/>
  <c r="X201" i="40"/>
  <c r="X221" i="40" s="1"/>
  <c r="Z201" i="40"/>
  <c r="Y201" i="40"/>
  <c r="Q207" i="40"/>
  <c r="Q227" i="40" s="1"/>
  <c r="Y207" i="40"/>
  <c r="Y227" i="40" s="1"/>
  <c r="R207" i="40"/>
  <c r="R227" i="40" s="1"/>
  <c r="Z207" i="40"/>
  <c r="Z227" i="40" s="1"/>
  <c r="S207" i="40"/>
  <c r="S227" i="40" s="1"/>
  <c r="AA207" i="40"/>
  <c r="AA227" i="40" s="1"/>
  <c r="T207" i="40"/>
  <c r="T227" i="40" s="1"/>
  <c r="AB207" i="40"/>
  <c r="AB227" i="40" s="1"/>
  <c r="M207" i="40"/>
  <c r="M227" i="40" s="1"/>
  <c r="U207" i="40"/>
  <c r="U227" i="40" s="1"/>
  <c r="AC207" i="40"/>
  <c r="AC227" i="40" s="1"/>
  <c r="X207" i="40"/>
  <c r="X227" i="40" s="1"/>
  <c r="AD207" i="40"/>
  <c r="AD227" i="40" s="1"/>
  <c r="AE207" i="40"/>
  <c r="AE227" i="40" s="1"/>
  <c r="N207" i="40"/>
  <c r="N227" i="40" s="1"/>
  <c r="O207" i="40"/>
  <c r="O227" i="40" s="1"/>
  <c r="V207" i="40"/>
  <c r="P207" i="40"/>
  <c r="P227" i="40" s="1"/>
  <c r="W207" i="40"/>
  <c r="W227" i="40" s="1"/>
  <c r="N200" i="40"/>
  <c r="N220" i="40" s="1"/>
  <c r="V200" i="40"/>
  <c r="AD200" i="40"/>
  <c r="AD220" i="40" s="1"/>
  <c r="O200" i="40"/>
  <c r="O220" i="40" s="1"/>
  <c r="W200" i="40"/>
  <c r="W220" i="40" s="1"/>
  <c r="AE200" i="40"/>
  <c r="AE220" i="40" s="1"/>
  <c r="P200" i="40"/>
  <c r="P220" i="40" s="1"/>
  <c r="X200" i="40"/>
  <c r="X220" i="40" s="1"/>
  <c r="Q200" i="40"/>
  <c r="Q220" i="40" s="1"/>
  <c r="Y200" i="40"/>
  <c r="Y220" i="40" s="1"/>
  <c r="R200" i="40"/>
  <c r="R220" i="40" s="1"/>
  <c r="Z200" i="40"/>
  <c r="Z220" i="40" s="1"/>
  <c r="AC200" i="40"/>
  <c r="AC220" i="40" s="1"/>
  <c r="S200" i="40"/>
  <c r="S220" i="40" s="1"/>
  <c r="T200" i="40"/>
  <c r="T220" i="40" s="1"/>
  <c r="AA200" i="40"/>
  <c r="AA220" i="40" s="1"/>
  <c r="AB200" i="40"/>
  <c r="AB220" i="40" s="1"/>
  <c r="U200" i="40"/>
  <c r="U220" i="40" s="1"/>
  <c r="M158" i="40"/>
  <c r="U158" i="40"/>
  <c r="AC158" i="40"/>
  <c r="N158" i="40"/>
  <c r="V158" i="40"/>
  <c r="AD158" i="40"/>
  <c r="O158" i="40"/>
  <c r="W158" i="40"/>
  <c r="AE158" i="40"/>
  <c r="H158" i="40"/>
  <c r="P158" i="40"/>
  <c r="X158" i="40"/>
  <c r="I158" i="40"/>
  <c r="Q158" i="40"/>
  <c r="Y158" i="40"/>
  <c r="K158" i="40"/>
  <c r="S158" i="40"/>
  <c r="AA158" i="40"/>
  <c r="J158" i="40"/>
  <c r="L158" i="40"/>
  <c r="R158" i="40"/>
  <c r="G158" i="40"/>
  <c r="T158" i="40"/>
  <c r="Z158" i="40"/>
  <c r="AB158" i="40"/>
  <c r="Y170" i="40"/>
  <c r="Z170" i="40"/>
  <c r="V170" i="40"/>
  <c r="AA170" i="40"/>
  <c r="AB170" i="40"/>
  <c r="AD170" i="40"/>
  <c r="X170" i="40"/>
  <c r="AC170" i="40"/>
  <c r="W170" i="40"/>
  <c r="AE170" i="40"/>
  <c r="AA176" i="40"/>
  <c r="AB176" i="40"/>
  <c r="AC176" i="40"/>
  <c r="V176" i="40"/>
  <c r="AD176" i="40"/>
  <c r="W176" i="40"/>
  <c r="AE176" i="40"/>
  <c r="X176" i="40"/>
  <c r="Y176" i="40"/>
  <c r="Z176" i="40"/>
  <c r="AA184" i="40"/>
  <c r="AB184" i="40"/>
  <c r="AC184" i="40"/>
  <c r="V184" i="40"/>
  <c r="AD184" i="40"/>
  <c r="W184" i="40"/>
  <c r="AE184" i="40"/>
  <c r="X184" i="40"/>
  <c r="Y184" i="40"/>
  <c r="Z184" i="40"/>
  <c r="P194" i="40"/>
  <c r="P214" i="40" s="1"/>
  <c r="X194" i="40"/>
  <c r="X214" i="40" s="1"/>
  <c r="Q194" i="40"/>
  <c r="Q214" i="40" s="1"/>
  <c r="Y194" i="40"/>
  <c r="Y214" i="40" s="1"/>
  <c r="R194" i="40"/>
  <c r="R214" i="40" s="1"/>
  <c r="Z194" i="40"/>
  <c r="Z214" i="40" s="1"/>
  <c r="S194" i="40"/>
  <c r="S214" i="40" s="1"/>
  <c r="AA194" i="40"/>
  <c r="AA214" i="40" s="1"/>
  <c r="T194" i="40"/>
  <c r="T214" i="40" s="1"/>
  <c r="AB194" i="40"/>
  <c r="AB214" i="40" s="1"/>
  <c r="O194" i="40"/>
  <c r="O214" i="40" s="1"/>
  <c r="U194" i="40"/>
  <c r="U214" i="40" s="1"/>
  <c r="V194" i="40"/>
  <c r="W194" i="40"/>
  <c r="W214" i="40" s="1"/>
  <c r="AC194" i="40"/>
  <c r="AC214" i="40" s="1"/>
  <c r="AE194" i="40"/>
  <c r="AE214" i="40" s="1"/>
  <c r="N194" i="40"/>
  <c r="N214" i="40" s="1"/>
  <c r="AD194" i="40"/>
  <c r="AD214" i="40" s="1"/>
  <c r="P202" i="40"/>
  <c r="P222" i="40" s="1"/>
  <c r="X202" i="40"/>
  <c r="X222" i="40" s="1"/>
  <c r="Q202" i="40"/>
  <c r="Q222" i="40" s="1"/>
  <c r="Y202" i="40"/>
  <c r="Y222" i="40" s="1"/>
  <c r="R202" i="40"/>
  <c r="R222" i="40" s="1"/>
  <c r="Z202" i="40"/>
  <c r="Z222" i="40" s="1"/>
  <c r="S202" i="40"/>
  <c r="S222" i="40" s="1"/>
  <c r="AA202" i="40"/>
  <c r="AA222" i="40" s="1"/>
  <c r="T202" i="40"/>
  <c r="T222" i="40" s="1"/>
  <c r="AB202" i="40"/>
  <c r="AB222" i="40" s="1"/>
  <c r="N202" i="40"/>
  <c r="N222" i="40" s="1"/>
  <c r="O202" i="40"/>
  <c r="O222" i="40" s="1"/>
  <c r="U202" i="40"/>
  <c r="U222" i="40" s="1"/>
  <c r="V202" i="40"/>
  <c r="W202" i="40"/>
  <c r="W222" i="40" s="1"/>
  <c r="AD202" i="40"/>
  <c r="AD222" i="40" s="1"/>
  <c r="AC202" i="40"/>
  <c r="AC222" i="40" s="1"/>
  <c r="AE202" i="40"/>
  <c r="AE222" i="40" s="1"/>
  <c r="M202" i="40"/>
  <c r="M222" i="40" s="1"/>
  <c r="T206" i="40"/>
  <c r="T226" i="40" s="1"/>
  <c r="AB206" i="40"/>
  <c r="AB226" i="40" s="1"/>
  <c r="M206" i="40"/>
  <c r="M226" i="40" s="1"/>
  <c r="U206" i="40"/>
  <c r="U226" i="40" s="1"/>
  <c r="AC206" i="40"/>
  <c r="AC226" i="40" s="1"/>
  <c r="N206" i="40"/>
  <c r="N226" i="40" s="1"/>
  <c r="V206" i="40"/>
  <c r="AD206" i="40"/>
  <c r="AD226" i="40" s="1"/>
  <c r="L206" i="40"/>
  <c r="O206" i="40"/>
  <c r="O226" i="40" s="1"/>
  <c r="W206" i="40"/>
  <c r="W226" i="40" s="1"/>
  <c r="AE206" i="40"/>
  <c r="AE226" i="40" s="1"/>
  <c r="P206" i="40"/>
  <c r="P226" i="40" s="1"/>
  <c r="X206" i="40"/>
  <c r="X226" i="40" s="1"/>
  <c r="Y206" i="40"/>
  <c r="Y226" i="40" s="1"/>
  <c r="Z206" i="40"/>
  <c r="Z226" i="40" s="1"/>
  <c r="AA206" i="40"/>
  <c r="AA226" i="40" s="1"/>
  <c r="R206" i="40"/>
  <c r="R226" i="40" s="1"/>
  <c r="Q206" i="40"/>
  <c r="Q226" i="40" s="1"/>
  <c r="S206" i="40"/>
  <c r="S226" i="40" s="1"/>
  <c r="N208" i="40"/>
  <c r="N228" i="40" s="1"/>
  <c r="V208" i="40"/>
  <c r="AD208" i="40"/>
  <c r="AD228" i="40" s="1"/>
  <c r="O208" i="40"/>
  <c r="O228" i="40" s="1"/>
  <c r="W208" i="40"/>
  <c r="W228" i="40" s="1"/>
  <c r="AE208" i="40"/>
  <c r="AE228" i="40" s="1"/>
  <c r="P208" i="40"/>
  <c r="P228" i="40" s="1"/>
  <c r="X208" i="40"/>
  <c r="X228" i="40" s="1"/>
  <c r="Q208" i="40"/>
  <c r="Q228" i="40" s="1"/>
  <c r="Y208" i="40"/>
  <c r="Y228" i="40" s="1"/>
  <c r="R208" i="40"/>
  <c r="R228" i="40" s="1"/>
  <c r="Z208" i="40"/>
  <c r="Z228" i="40" s="1"/>
  <c r="AB208" i="40"/>
  <c r="AB228" i="40" s="1"/>
  <c r="AC208" i="40"/>
  <c r="AC228" i="40" s="1"/>
  <c r="S208" i="40"/>
  <c r="S228" i="40" s="1"/>
  <c r="U208" i="40"/>
  <c r="U228" i="40" s="1"/>
  <c r="T208" i="40"/>
  <c r="T228" i="40" s="1"/>
  <c r="AA208" i="40"/>
  <c r="AA228" i="40" s="1"/>
  <c r="AC159" i="40"/>
  <c r="V159" i="40"/>
  <c r="AD159" i="40"/>
  <c r="W159" i="40"/>
  <c r="AE159" i="40"/>
  <c r="X159" i="40"/>
  <c r="Y159" i="40"/>
  <c r="AA159" i="40"/>
  <c r="Z159" i="40"/>
  <c r="AB159" i="40"/>
  <c r="U169" i="40"/>
  <c r="AC169" i="40"/>
  <c r="X169" i="40"/>
  <c r="Y169" i="40"/>
  <c r="Z169" i="40"/>
  <c r="AA169" i="40"/>
  <c r="AB169" i="40"/>
  <c r="AD169" i="40"/>
  <c r="V169" i="40"/>
  <c r="AE169" i="40"/>
  <c r="W169" i="40"/>
  <c r="V177" i="40"/>
  <c r="AD177" i="40"/>
  <c r="W177" i="40"/>
  <c r="AE177" i="40"/>
  <c r="X177" i="40"/>
  <c r="Y177" i="40"/>
  <c r="Z177" i="40"/>
  <c r="AA177" i="40"/>
  <c r="AB177" i="40"/>
  <c r="AC177" i="40"/>
  <c r="N185" i="40"/>
  <c r="V185" i="40"/>
  <c r="AD185" i="40"/>
  <c r="O185" i="40"/>
  <c r="W185" i="40"/>
  <c r="AE185" i="40"/>
  <c r="P185" i="40"/>
  <c r="X185" i="40"/>
  <c r="Q185" i="40"/>
  <c r="Y185" i="40"/>
  <c r="R185" i="40"/>
  <c r="Z185" i="40"/>
  <c r="T185" i="40"/>
  <c r="U185" i="40"/>
  <c r="AA185" i="40"/>
  <c r="AB185" i="40"/>
  <c r="AC185" i="40"/>
  <c r="M185" i="40"/>
  <c r="L185" i="40"/>
  <c r="S185" i="40"/>
  <c r="U195" i="40"/>
  <c r="U215" i="40" s="1"/>
  <c r="AC195" i="40"/>
  <c r="AC215" i="40" s="1"/>
  <c r="N195" i="40"/>
  <c r="N215" i="40" s="1"/>
  <c r="V195" i="40"/>
  <c r="AD195" i="40"/>
  <c r="AD215" i="40" s="1"/>
  <c r="O195" i="40"/>
  <c r="O215" i="40" s="1"/>
  <c r="W195" i="40"/>
  <c r="W215" i="40" s="1"/>
  <c r="AE195" i="40"/>
  <c r="AE215" i="40" s="1"/>
  <c r="P195" i="40"/>
  <c r="P215" i="40" s="1"/>
  <c r="X195" i="40"/>
  <c r="X215" i="40" s="1"/>
  <c r="Q195" i="40"/>
  <c r="Q215" i="40" s="1"/>
  <c r="Y195" i="40"/>
  <c r="Y215" i="40" s="1"/>
  <c r="S195" i="40"/>
  <c r="S215" i="40" s="1"/>
  <c r="T195" i="40"/>
  <c r="T215" i="40" s="1"/>
  <c r="Z195" i="40"/>
  <c r="Z215" i="40" s="1"/>
  <c r="AA195" i="40"/>
  <c r="AA215" i="40" s="1"/>
  <c r="AB195" i="40"/>
  <c r="AB215" i="40" s="1"/>
  <c r="R195" i="40"/>
  <c r="R215" i="40" s="1"/>
  <c r="U203" i="40"/>
  <c r="U223" i="40" s="1"/>
  <c r="AC203" i="40"/>
  <c r="AC223" i="40" s="1"/>
  <c r="N203" i="40"/>
  <c r="N223" i="40" s="1"/>
  <c r="V203" i="40"/>
  <c r="AD203" i="40"/>
  <c r="AD223" i="40" s="1"/>
  <c r="O203" i="40"/>
  <c r="O223" i="40" s="1"/>
  <c r="W203" i="40"/>
  <c r="W223" i="40" s="1"/>
  <c r="AE203" i="40"/>
  <c r="AE223" i="40" s="1"/>
  <c r="P203" i="40"/>
  <c r="P223" i="40" s="1"/>
  <c r="X203" i="40"/>
  <c r="X223" i="40" s="1"/>
  <c r="Q203" i="40"/>
  <c r="Q223" i="40" s="1"/>
  <c r="Y203" i="40"/>
  <c r="Y223" i="40" s="1"/>
  <c r="R203" i="40"/>
  <c r="R223" i="40" s="1"/>
  <c r="S203" i="40"/>
  <c r="S223" i="40" s="1"/>
  <c r="T203" i="40"/>
  <c r="T223" i="40" s="1"/>
  <c r="Z203" i="40"/>
  <c r="Z223" i="40" s="1"/>
  <c r="AA203" i="40"/>
  <c r="AA223" i="40" s="1"/>
  <c r="AB203" i="40"/>
  <c r="AB223" i="40" s="1"/>
  <c r="U174" i="40"/>
  <c r="AC174" i="40"/>
  <c r="V174" i="40"/>
  <c r="AD174" i="40"/>
  <c r="W174" i="40"/>
  <c r="AE174" i="40"/>
  <c r="X174" i="40"/>
  <c r="Y174" i="40"/>
  <c r="R174" i="40"/>
  <c r="S174" i="40"/>
  <c r="T174" i="40"/>
  <c r="Z174" i="40"/>
  <c r="AA174" i="40"/>
  <c r="AB174" i="40"/>
  <c r="AC160" i="40"/>
  <c r="V160" i="40"/>
  <c r="AD160" i="40"/>
  <c r="W160" i="40"/>
  <c r="AE160" i="40"/>
  <c r="X160" i="40"/>
  <c r="Y160" i="40"/>
  <c r="AA160" i="40"/>
  <c r="Z160" i="40"/>
  <c r="AB160" i="40"/>
  <c r="U168" i="40"/>
  <c r="AC168" i="40"/>
  <c r="T168" i="40"/>
  <c r="AD168" i="40"/>
  <c r="AE168" i="40"/>
  <c r="V168" i="40"/>
  <c r="AB168" i="40"/>
  <c r="W168" i="40"/>
  <c r="X168" i="40"/>
  <c r="Z168" i="40"/>
  <c r="Y168" i="40"/>
  <c r="AA168" i="40"/>
  <c r="Q178" i="40"/>
  <c r="Y178" i="40"/>
  <c r="R178" i="40"/>
  <c r="Z178" i="40"/>
  <c r="K178" i="40"/>
  <c r="S178" i="40"/>
  <c r="AA178" i="40"/>
  <c r="L178" i="40"/>
  <c r="T178" i="40"/>
  <c r="AB178" i="40"/>
  <c r="M178" i="40"/>
  <c r="U178" i="40"/>
  <c r="AC178" i="40"/>
  <c r="P178" i="40"/>
  <c r="V178" i="40"/>
  <c r="W178" i="40"/>
  <c r="X178" i="40"/>
  <c r="AD178" i="40"/>
  <c r="N178" i="40"/>
  <c r="O178" i="40"/>
  <c r="AE178" i="40"/>
  <c r="J178" i="40"/>
  <c r="V190" i="40"/>
  <c r="AD190" i="40"/>
  <c r="W190" i="40"/>
  <c r="AE190" i="40"/>
  <c r="X190" i="40"/>
  <c r="Y190" i="40"/>
  <c r="Z190" i="40"/>
  <c r="AB190" i="40"/>
  <c r="AA190" i="40"/>
  <c r="AC190" i="40"/>
  <c r="R196" i="40"/>
  <c r="R216" i="40" s="1"/>
  <c r="Z196" i="40"/>
  <c r="Z216" i="40" s="1"/>
  <c r="S196" i="40"/>
  <c r="S216" i="40" s="1"/>
  <c r="AA196" i="40"/>
  <c r="AA216" i="40" s="1"/>
  <c r="T196" i="40"/>
  <c r="T216" i="40" s="1"/>
  <c r="AB196" i="40"/>
  <c r="AB216" i="40" s="1"/>
  <c r="U196" i="40"/>
  <c r="U216" i="40" s="1"/>
  <c r="AC196" i="40"/>
  <c r="AC216" i="40" s="1"/>
  <c r="V196" i="40"/>
  <c r="AD196" i="40"/>
  <c r="AD216" i="40" s="1"/>
  <c r="W196" i="40"/>
  <c r="W216" i="40" s="1"/>
  <c r="X196" i="40"/>
  <c r="X216" i="40" s="1"/>
  <c r="Y196" i="40"/>
  <c r="Y216" i="40" s="1"/>
  <c r="AE196" i="40"/>
  <c r="AE216" i="40" s="1"/>
  <c r="P196" i="40"/>
  <c r="P216" i="40" s="1"/>
  <c r="Q196" i="40"/>
  <c r="Q216" i="40" s="1"/>
  <c r="R204" i="40"/>
  <c r="R224" i="40" s="1"/>
  <c r="Z204" i="40"/>
  <c r="Z224" i="40" s="1"/>
  <c r="S204" i="40"/>
  <c r="S224" i="40" s="1"/>
  <c r="AA204" i="40"/>
  <c r="AA224" i="40" s="1"/>
  <c r="T204" i="40"/>
  <c r="T224" i="40" s="1"/>
  <c r="AB204" i="40"/>
  <c r="AB224" i="40" s="1"/>
  <c r="U204" i="40"/>
  <c r="U224" i="40" s="1"/>
  <c r="AC204" i="40"/>
  <c r="AC224" i="40" s="1"/>
  <c r="N204" i="40"/>
  <c r="N224" i="40" s="1"/>
  <c r="V204" i="40"/>
  <c r="AD204" i="40"/>
  <c r="AD224" i="40" s="1"/>
  <c r="Q204" i="40"/>
  <c r="Q224" i="40" s="1"/>
  <c r="W204" i="40"/>
  <c r="W224" i="40" s="1"/>
  <c r="X204" i="40"/>
  <c r="X224" i="40" s="1"/>
  <c r="Y204" i="40"/>
  <c r="Y224" i="40" s="1"/>
  <c r="AE204" i="40"/>
  <c r="AE224" i="40" s="1"/>
  <c r="O204" i="40"/>
  <c r="O224" i="40" s="1"/>
  <c r="P204" i="40"/>
  <c r="P224" i="40" s="1"/>
  <c r="Q186" i="40"/>
  <c r="Y186" i="40"/>
  <c r="R186" i="40"/>
  <c r="Z186" i="40"/>
  <c r="S186" i="40"/>
  <c r="AA186" i="40"/>
  <c r="L186" i="40"/>
  <c r="T186" i="40"/>
  <c r="AB186" i="40"/>
  <c r="M186" i="40"/>
  <c r="U186" i="40"/>
  <c r="AC186" i="40"/>
  <c r="V186" i="40"/>
  <c r="W186" i="40"/>
  <c r="X186" i="40"/>
  <c r="AD186" i="40"/>
  <c r="AE186" i="40"/>
  <c r="O186" i="40"/>
  <c r="N186" i="40"/>
  <c r="P186" i="40"/>
  <c r="M161" i="40"/>
  <c r="U161" i="40"/>
  <c r="AC161" i="40"/>
  <c r="N161" i="40"/>
  <c r="V161" i="40"/>
  <c r="AD161" i="40"/>
  <c r="O161" i="40"/>
  <c r="W161" i="40"/>
  <c r="AE161" i="40"/>
  <c r="H161" i="40"/>
  <c r="P161" i="40"/>
  <c r="X161" i="40"/>
  <c r="I161" i="40"/>
  <c r="Q161" i="40"/>
  <c r="Y161" i="40"/>
  <c r="K161" i="40"/>
  <c r="S161" i="40"/>
  <c r="AA161" i="40"/>
  <c r="J161" i="40"/>
  <c r="L161" i="40"/>
  <c r="T161" i="40"/>
  <c r="R161" i="40"/>
  <c r="Z161" i="40"/>
  <c r="G161" i="40"/>
  <c r="AB161" i="40"/>
  <c r="U167" i="40"/>
  <c r="AC167" i="40"/>
  <c r="S167" i="40"/>
  <c r="Z167" i="40"/>
  <c r="AA167" i="40"/>
  <c r="AB167" i="40"/>
  <c r="W167" i="40"/>
  <c r="T167" i="40"/>
  <c r="AD167" i="40"/>
  <c r="V167" i="40"/>
  <c r="AE167" i="40"/>
  <c r="X167" i="40"/>
  <c r="Y167" i="40"/>
  <c r="AB179" i="40"/>
  <c r="AC179" i="40"/>
  <c r="V179" i="40"/>
  <c r="AD179" i="40"/>
  <c r="W179" i="40"/>
  <c r="AE179" i="40"/>
  <c r="X179" i="40"/>
  <c r="Y179" i="40"/>
  <c r="Z179" i="40"/>
  <c r="AA179" i="40"/>
  <c r="AA189" i="40"/>
  <c r="AB189" i="40"/>
  <c r="U189" i="40"/>
  <c r="AC189" i="40"/>
  <c r="V189" i="40"/>
  <c r="AD189" i="40"/>
  <c r="W189" i="40"/>
  <c r="AE189" i="40"/>
  <c r="Y189" i="40"/>
  <c r="X189" i="40"/>
  <c r="Z189" i="40"/>
  <c r="W197" i="40"/>
  <c r="W217" i="40" s="1"/>
  <c r="AE197" i="40"/>
  <c r="AE217" i="40" s="1"/>
  <c r="P197" i="40"/>
  <c r="P217" i="40" s="1"/>
  <c r="X197" i="40"/>
  <c r="X217" i="40" s="1"/>
  <c r="Q197" i="40"/>
  <c r="Q217" i="40" s="1"/>
  <c r="Y197" i="40"/>
  <c r="Y217" i="40" s="1"/>
  <c r="R197" i="40"/>
  <c r="R217" i="40" s="1"/>
  <c r="Z197" i="40"/>
  <c r="Z217" i="40" s="1"/>
  <c r="S197" i="40"/>
  <c r="S217" i="40" s="1"/>
  <c r="AA197" i="40"/>
  <c r="AA217" i="40" s="1"/>
  <c r="V197" i="40"/>
  <c r="AB197" i="40"/>
  <c r="AB217" i="40" s="1"/>
  <c r="AC197" i="40"/>
  <c r="AC217" i="40" s="1"/>
  <c r="AD197" i="40"/>
  <c r="AD217" i="40" s="1"/>
  <c r="T197" i="40"/>
  <c r="T217" i="40" s="1"/>
  <c r="U197" i="40"/>
  <c r="U217" i="40" s="1"/>
  <c r="O205" i="40"/>
  <c r="O225" i="40" s="1"/>
  <c r="W205" i="40"/>
  <c r="W225" i="40" s="1"/>
  <c r="AE205" i="40"/>
  <c r="AE225" i="40" s="1"/>
  <c r="P205" i="40"/>
  <c r="P225" i="40" s="1"/>
  <c r="X205" i="40"/>
  <c r="X225" i="40" s="1"/>
  <c r="L205" i="40"/>
  <c r="Q205" i="40"/>
  <c r="Q225" i="40" s="1"/>
  <c r="Y205" i="40"/>
  <c r="Y225" i="40" s="1"/>
  <c r="R205" i="40"/>
  <c r="R225" i="40" s="1"/>
  <c r="Z205" i="40"/>
  <c r="Z225" i="40" s="1"/>
  <c r="S205" i="40"/>
  <c r="S225" i="40" s="1"/>
  <c r="AA205" i="40"/>
  <c r="AA225" i="40" s="1"/>
  <c r="U205" i="40"/>
  <c r="U225" i="40" s="1"/>
  <c r="V205" i="40"/>
  <c r="AB205" i="40"/>
  <c r="AB225" i="40" s="1"/>
  <c r="AC205" i="40"/>
  <c r="AC225" i="40" s="1"/>
  <c r="AD205" i="40"/>
  <c r="AD225" i="40" s="1"/>
  <c r="N205" i="40"/>
  <c r="N225" i="40" s="1"/>
  <c r="M205" i="40"/>
  <c r="M225" i="40" s="1"/>
  <c r="T205" i="40"/>
  <c r="T225" i="40" s="1"/>
  <c r="M182" i="40"/>
  <c r="U182" i="40"/>
  <c r="AC182" i="40"/>
  <c r="N182" i="40"/>
  <c r="V182" i="40"/>
  <c r="AD182" i="40"/>
  <c r="O182" i="40"/>
  <c r="W182" i="40"/>
  <c r="AE182" i="40"/>
  <c r="P182" i="40"/>
  <c r="X182" i="40"/>
  <c r="Q182" i="40"/>
  <c r="Y182" i="40"/>
  <c r="S182" i="40"/>
  <c r="T182" i="40"/>
  <c r="Z182" i="40"/>
  <c r="AA182" i="40"/>
  <c r="AB182" i="40"/>
  <c r="L182" i="40"/>
  <c r="R182" i="40"/>
  <c r="U154" i="40"/>
  <c r="AC154" i="40"/>
  <c r="V154" i="40"/>
  <c r="AD154" i="40"/>
  <c r="W154" i="40"/>
  <c r="AE154" i="40"/>
  <c r="X154" i="40"/>
  <c r="Y154" i="40"/>
  <c r="S154" i="40"/>
  <c r="AA154" i="40"/>
  <c r="R154" i="40"/>
  <c r="T154" i="40"/>
  <c r="AB154" i="40"/>
  <c r="Z154" i="40"/>
  <c r="M162" i="40"/>
  <c r="U162" i="40"/>
  <c r="AC162" i="40"/>
  <c r="N162" i="40"/>
  <c r="V162" i="40"/>
  <c r="AD162" i="40"/>
  <c r="O162" i="40"/>
  <c r="W162" i="40"/>
  <c r="AE162" i="40"/>
  <c r="P162" i="40"/>
  <c r="X162" i="40"/>
  <c r="Q162" i="40"/>
  <c r="Y162" i="40"/>
  <c r="S162" i="40"/>
  <c r="AA162" i="40"/>
  <c r="L162" i="40"/>
  <c r="AB162" i="40"/>
  <c r="R162" i="40"/>
  <c r="T162" i="40"/>
  <c r="Z162" i="40"/>
  <c r="M166" i="40"/>
  <c r="U166" i="40"/>
  <c r="AC166" i="40"/>
  <c r="S166" i="40"/>
  <c r="AA166" i="40"/>
  <c r="R166" i="40"/>
  <c r="AD166" i="40"/>
  <c r="AE166" i="40"/>
  <c r="T166" i="40"/>
  <c r="Y166" i="40"/>
  <c r="AB166" i="40"/>
  <c r="V166" i="40"/>
  <c r="L166" i="40"/>
  <c r="W166" i="40"/>
  <c r="O166" i="40"/>
  <c r="N166" i="40"/>
  <c r="X166" i="40"/>
  <c r="Q166" i="40"/>
  <c r="P166" i="40"/>
  <c r="Z166" i="40"/>
  <c r="W180" i="40"/>
  <c r="AE180" i="40"/>
  <c r="X180" i="40"/>
  <c r="Y180" i="40"/>
  <c r="Z180" i="40"/>
  <c r="AA180" i="40"/>
  <c r="V180" i="40"/>
  <c r="AB180" i="40"/>
  <c r="AC180" i="40"/>
  <c r="AD180" i="40"/>
  <c r="X188" i="40"/>
  <c r="Y188" i="40"/>
  <c r="Z188" i="40"/>
  <c r="AA188" i="40"/>
  <c r="T188" i="40"/>
  <c r="AB188" i="40"/>
  <c r="V188" i="40"/>
  <c r="AD188" i="40"/>
  <c r="U188" i="40"/>
  <c r="W188" i="40"/>
  <c r="AC188" i="40"/>
  <c r="AE188" i="40"/>
  <c r="T198" i="40"/>
  <c r="AB198" i="40"/>
  <c r="M198" i="40"/>
  <c r="U198" i="40"/>
  <c r="AC198" i="40"/>
  <c r="N198" i="40"/>
  <c r="V198" i="40"/>
  <c r="AD198" i="40"/>
  <c r="O198" i="40"/>
  <c r="W198" i="40"/>
  <c r="AE198" i="40"/>
  <c r="L198" i="40"/>
  <c r="P198" i="40"/>
  <c r="X198" i="40"/>
  <c r="Z198" i="40"/>
  <c r="AA198" i="40"/>
  <c r="Q198" i="40"/>
  <c r="S198" i="40"/>
  <c r="R198" i="40"/>
  <c r="Y198" i="40"/>
  <c r="P210" i="40"/>
  <c r="P230" i="40" s="1"/>
  <c r="X210" i="40"/>
  <c r="X230" i="40" s="1"/>
  <c r="Q210" i="40"/>
  <c r="Q230" i="40" s="1"/>
  <c r="Y210" i="40"/>
  <c r="Y230" i="40" s="1"/>
  <c r="R210" i="40"/>
  <c r="R230" i="40" s="1"/>
  <c r="Z210" i="40"/>
  <c r="Z230" i="40" s="1"/>
  <c r="S210" i="40"/>
  <c r="S230" i="40" s="1"/>
  <c r="AA210" i="40"/>
  <c r="AA230" i="40" s="1"/>
  <c r="T210" i="40"/>
  <c r="T230" i="40" s="1"/>
  <c r="AB210" i="40"/>
  <c r="AB230" i="40" s="1"/>
  <c r="AE210" i="40"/>
  <c r="AE230" i="40" s="1"/>
  <c r="N210" i="40"/>
  <c r="N230" i="40" s="1"/>
  <c r="O210" i="40"/>
  <c r="O230" i="40" s="1"/>
  <c r="U210" i="40"/>
  <c r="U230" i="40" s="1"/>
  <c r="V210" i="40"/>
  <c r="AC210" i="40"/>
  <c r="AC230" i="40" s="1"/>
  <c r="W210" i="40"/>
  <c r="W230" i="40" s="1"/>
  <c r="AD210" i="40"/>
  <c r="AD230" i="40" s="1"/>
  <c r="AC155" i="40"/>
  <c r="V155" i="40"/>
  <c r="AD155" i="40"/>
  <c r="W155" i="40"/>
  <c r="AE155" i="40"/>
  <c r="X155" i="40"/>
  <c r="Y155" i="40"/>
  <c r="AA155" i="40"/>
  <c r="Z155" i="40"/>
  <c r="AB155" i="40"/>
  <c r="AC163" i="40"/>
  <c r="AD163" i="40"/>
  <c r="AE163" i="40"/>
  <c r="R173" i="40"/>
  <c r="Z173" i="40"/>
  <c r="S173" i="40"/>
  <c r="AA173" i="40"/>
  <c r="L173" i="40"/>
  <c r="T173" i="40"/>
  <c r="AB173" i="40"/>
  <c r="M173" i="40"/>
  <c r="U173" i="40"/>
  <c r="AC173" i="40"/>
  <c r="N173" i="40"/>
  <c r="V173" i="40"/>
  <c r="AD173" i="40"/>
  <c r="P173" i="40"/>
  <c r="Q173" i="40"/>
  <c r="W173" i="40"/>
  <c r="X173" i="40"/>
  <c r="Y173" i="40"/>
  <c r="O173" i="40"/>
  <c r="AE173" i="40"/>
  <c r="R181" i="40"/>
  <c r="Z181" i="40"/>
  <c r="K181" i="40"/>
  <c r="S181" i="40"/>
  <c r="AA181" i="40"/>
  <c r="L181" i="40"/>
  <c r="T181" i="40"/>
  <c r="AB181" i="40"/>
  <c r="M181" i="40"/>
  <c r="U181" i="40"/>
  <c r="AC181" i="40"/>
  <c r="N181" i="40"/>
  <c r="V181" i="40"/>
  <c r="AD181" i="40"/>
  <c r="Q181" i="40"/>
  <c r="J181" i="40"/>
  <c r="W181" i="40"/>
  <c r="X181" i="40"/>
  <c r="Y181" i="40"/>
  <c r="AE181" i="40"/>
  <c r="O181" i="40"/>
  <c r="P181" i="40"/>
  <c r="T187" i="40"/>
  <c r="AB187" i="40"/>
  <c r="U187" i="40"/>
  <c r="AC187" i="40"/>
  <c r="V187" i="40"/>
  <c r="AD187" i="40"/>
  <c r="W187" i="40"/>
  <c r="AE187" i="40"/>
  <c r="X187" i="40"/>
  <c r="S187" i="40"/>
  <c r="Y187" i="40"/>
  <c r="Z187" i="40"/>
  <c r="AA187" i="40"/>
  <c r="Q199" i="40"/>
  <c r="Q219" i="40" s="1"/>
  <c r="Y199" i="40"/>
  <c r="Y219" i="40" s="1"/>
  <c r="R199" i="40"/>
  <c r="R219" i="40" s="1"/>
  <c r="Z199" i="40"/>
  <c r="Z219" i="40" s="1"/>
  <c r="S199" i="40"/>
  <c r="S219" i="40" s="1"/>
  <c r="AA199" i="40"/>
  <c r="AA219" i="40" s="1"/>
  <c r="T199" i="40"/>
  <c r="T219" i="40" s="1"/>
  <c r="AB199" i="40"/>
  <c r="AB219" i="40" s="1"/>
  <c r="U199" i="40"/>
  <c r="U219" i="40" s="1"/>
  <c r="AC199" i="40"/>
  <c r="AC219" i="40" s="1"/>
  <c r="AD199" i="40"/>
  <c r="AD219" i="40" s="1"/>
  <c r="AE199" i="40"/>
  <c r="AE219" i="40" s="1"/>
  <c r="N199" i="40"/>
  <c r="N219" i="40" s="1"/>
  <c r="O199" i="40"/>
  <c r="O219" i="40" s="1"/>
  <c r="P199" i="40"/>
  <c r="P219" i="40" s="1"/>
  <c r="W199" i="40"/>
  <c r="W219" i="40" s="1"/>
  <c r="V199" i="40"/>
  <c r="X199" i="40"/>
  <c r="X219" i="40" s="1"/>
  <c r="S209" i="40"/>
  <c r="S229" i="40" s="1"/>
  <c r="AA209" i="40"/>
  <c r="AA229" i="40" s="1"/>
  <c r="T209" i="40"/>
  <c r="T229" i="40" s="1"/>
  <c r="AB209" i="40"/>
  <c r="AB229" i="40" s="1"/>
  <c r="U209" i="40"/>
  <c r="U229" i="40" s="1"/>
  <c r="AC209" i="40"/>
  <c r="AC229" i="40" s="1"/>
  <c r="N209" i="40"/>
  <c r="N229" i="40" s="1"/>
  <c r="V209" i="40"/>
  <c r="AD209" i="40"/>
  <c r="AD229" i="40" s="1"/>
  <c r="O209" i="40"/>
  <c r="O229" i="40" s="1"/>
  <c r="W209" i="40"/>
  <c r="W229" i="40" s="1"/>
  <c r="AE209" i="40"/>
  <c r="AE229" i="40" s="1"/>
  <c r="P209" i="40"/>
  <c r="P229" i="40" s="1"/>
  <c r="Q209" i="40"/>
  <c r="Q229" i="40" s="1"/>
  <c r="R209" i="40"/>
  <c r="R229" i="40" s="1"/>
  <c r="Y209" i="40"/>
  <c r="Y229" i="40" s="1"/>
  <c r="Z209" i="40"/>
  <c r="Z229" i="40" s="1"/>
  <c r="X209" i="40"/>
  <c r="X229" i="40" s="1"/>
  <c r="M133" i="45"/>
  <c r="N133" i="45"/>
  <c r="K133" i="45"/>
  <c r="T133" i="45"/>
  <c r="O133" i="45"/>
  <c r="J133" i="45"/>
  <c r="P133" i="45"/>
  <c r="L133" i="45"/>
  <c r="Q133" i="45"/>
  <c r="R133" i="45"/>
  <c r="S133" i="45"/>
  <c r="I133" i="45"/>
  <c r="H133" i="45"/>
  <c r="G133" i="45"/>
  <c r="F133" i="45"/>
  <c r="AJ80" i="49"/>
  <c r="AE80" i="49"/>
  <c r="AH80" i="49"/>
  <c r="AF80" i="49"/>
  <c r="AG80" i="49"/>
  <c r="AI80" i="49"/>
  <c r="AH79" i="49"/>
  <c r="AG79" i="49"/>
  <c r="AI79" i="49"/>
  <c r="AJ79" i="49"/>
  <c r="AE79" i="49"/>
  <c r="AF79" i="49"/>
  <c r="AG81" i="49"/>
  <c r="AE81" i="49"/>
  <c r="AF81" i="49"/>
  <c r="AH81" i="49"/>
  <c r="AJ81" i="49"/>
  <c r="AI81" i="49"/>
  <c r="AJ84" i="49"/>
  <c r="AE84" i="49"/>
  <c r="AI84" i="49"/>
  <c r="AF84" i="49"/>
  <c r="AG84" i="49"/>
  <c r="AH84" i="49"/>
  <c r="AH83" i="49"/>
  <c r="AI83" i="49"/>
  <c r="AF83" i="49"/>
  <c r="AJ83" i="49"/>
  <c r="AE83" i="49"/>
  <c r="AG83" i="49"/>
  <c r="AF82" i="49"/>
  <c r="AG82" i="49"/>
  <c r="AI82" i="49"/>
  <c r="AE82" i="49"/>
  <c r="AH82" i="49"/>
  <c r="AJ82" i="49"/>
  <c r="L93" i="49"/>
  <c r="T93" i="49"/>
  <c r="M93" i="49"/>
  <c r="I93" i="49"/>
  <c r="K93" i="49"/>
  <c r="N93" i="49"/>
  <c r="S93" i="49"/>
  <c r="O93" i="49"/>
  <c r="R93" i="49"/>
  <c r="P93" i="49"/>
  <c r="Q93" i="49"/>
  <c r="J93" i="49"/>
  <c r="O108" i="49"/>
  <c r="P108" i="49"/>
  <c r="Q108" i="49"/>
  <c r="U108" i="49"/>
  <c r="R108" i="49"/>
  <c r="L108" i="49"/>
  <c r="M108" i="49"/>
  <c r="N108" i="49"/>
  <c r="S108" i="49"/>
  <c r="T108" i="49"/>
  <c r="P107" i="49"/>
  <c r="Q107" i="49"/>
  <c r="R107" i="49"/>
  <c r="L107" i="49"/>
  <c r="M107" i="49"/>
  <c r="O107" i="49"/>
  <c r="S107" i="49"/>
  <c r="U107" i="49"/>
  <c r="T107" i="49"/>
  <c r="N107" i="49"/>
  <c r="O92" i="49"/>
  <c r="I92" i="49"/>
  <c r="P92" i="49"/>
  <c r="Q92" i="49"/>
  <c r="L92" i="49"/>
  <c r="M92" i="49"/>
  <c r="J92" i="49"/>
  <c r="R92" i="49"/>
  <c r="T92" i="49"/>
  <c r="N92" i="49"/>
  <c r="K92" i="49"/>
  <c r="S92" i="49"/>
  <c r="T103" i="49"/>
  <c r="U103" i="49"/>
  <c r="AL103" i="49" s="1"/>
  <c r="S103" i="49"/>
  <c r="N103" i="49"/>
  <c r="O103" i="49"/>
  <c r="P103" i="49"/>
  <c r="Q103" i="49"/>
  <c r="R103" i="49"/>
  <c r="J91" i="49"/>
  <c r="R91" i="49"/>
  <c r="K91" i="49"/>
  <c r="S91" i="49"/>
  <c r="L91" i="49"/>
  <c r="T91" i="49"/>
  <c r="M91" i="49"/>
  <c r="I91" i="49"/>
  <c r="N91" i="49"/>
  <c r="O91" i="49"/>
  <c r="P91" i="49"/>
  <c r="Q91" i="49"/>
  <c r="Q106" i="49"/>
  <c r="R106" i="49"/>
  <c r="L106" i="49"/>
  <c r="S106" i="49"/>
  <c r="T106" i="49"/>
  <c r="N106" i="49"/>
  <c r="M106" i="49"/>
  <c r="U106" i="49"/>
  <c r="O106" i="49"/>
  <c r="P106" i="49"/>
  <c r="Q94" i="49"/>
  <c r="J94" i="49"/>
  <c r="R94" i="49"/>
  <c r="K94" i="49"/>
  <c r="S94" i="49"/>
  <c r="I94" i="49"/>
  <c r="N94" i="49"/>
  <c r="L94" i="49"/>
  <c r="T94" i="49"/>
  <c r="M94" i="49"/>
  <c r="O94" i="49"/>
  <c r="P94" i="49"/>
  <c r="R105" i="49"/>
  <c r="L105" i="49"/>
  <c r="S105" i="49"/>
  <c r="Q105" i="49"/>
  <c r="T105" i="49"/>
  <c r="O105" i="49"/>
  <c r="M105" i="49"/>
  <c r="U105" i="49"/>
  <c r="P105" i="49"/>
  <c r="N105" i="49"/>
  <c r="S104" i="49"/>
  <c r="T104" i="49"/>
  <c r="L104" i="49"/>
  <c r="M104" i="49"/>
  <c r="U104" i="49"/>
  <c r="Q104" i="49"/>
  <c r="N104" i="49"/>
  <c r="R104" i="49"/>
  <c r="O104" i="49"/>
  <c r="P104" i="49"/>
  <c r="T115" i="49"/>
  <c r="AB115" i="49"/>
  <c r="R116" i="49"/>
  <c r="Z116" i="49"/>
  <c r="P117" i="49"/>
  <c r="X117" i="49"/>
  <c r="N118" i="49"/>
  <c r="V118" i="49"/>
  <c r="AD118" i="49"/>
  <c r="T119" i="49"/>
  <c r="AB119" i="49"/>
  <c r="R120" i="49"/>
  <c r="Z120" i="49"/>
  <c r="L116" i="49"/>
  <c r="U115" i="49"/>
  <c r="AC115" i="49"/>
  <c r="S116" i="49"/>
  <c r="AA116" i="49"/>
  <c r="Q117" i="49"/>
  <c r="Y117" i="49"/>
  <c r="O118" i="49"/>
  <c r="W118" i="49"/>
  <c r="M119" i="49"/>
  <c r="U119" i="49"/>
  <c r="AC119" i="49"/>
  <c r="S120" i="49"/>
  <c r="AA120" i="49"/>
  <c r="L117" i="49"/>
  <c r="Y116" i="49"/>
  <c r="S119" i="49"/>
  <c r="M115" i="49"/>
  <c r="N115" i="49"/>
  <c r="V115" i="49"/>
  <c r="AD115" i="49"/>
  <c r="T116" i="49"/>
  <c r="AB116" i="49"/>
  <c r="R117" i="49"/>
  <c r="Z117" i="49"/>
  <c r="P118" i="49"/>
  <c r="X118" i="49"/>
  <c r="N119" i="49"/>
  <c r="V119" i="49"/>
  <c r="AD119" i="49"/>
  <c r="T120" i="49"/>
  <c r="AB120" i="49"/>
  <c r="L118" i="49"/>
  <c r="W116" i="49"/>
  <c r="W120" i="49"/>
  <c r="Q116" i="49"/>
  <c r="U118" i="49"/>
  <c r="Y120" i="49"/>
  <c r="O115" i="49"/>
  <c r="W115" i="49"/>
  <c r="M116" i="49"/>
  <c r="U116" i="49"/>
  <c r="AC116" i="49"/>
  <c r="S117" i="49"/>
  <c r="AA117" i="49"/>
  <c r="Q118" i="49"/>
  <c r="Y118" i="49"/>
  <c r="O119" i="49"/>
  <c r="W119" i="49"/>
  <c r="M120" i="49"/>
  <c r="U120" i="49"/>
  <c r="AC120" i="49"/>
  <c r="L119" i="49"/>
  <c r="O116" i="49"/>
  <c r="M117" i="49"/>
  <c r="AC117" i="49"/>
  <c r="AA118" i="49"/>
  <c r="Y119" i="49"/>
  <c r="AA115" i="49"/>
  <c r="M118" i="49"/>
  <c r="Q120" i="49"/>
  <c r="P115" i="49"/>
  <c r="X115" i="49"/>
  <c r="N116" i="49"/>
  <c r="V116" i="49"/>
  <c r="AD116" i="49"/>
  <c r="T117" i="49"/>
  <c r="AB117" i="49"/>
  <c r="R118" i="49"/>
  <c r="Z118" i="49"/>
  <c r="P119" i="49"/>
  <c r="X119" i="49"/>
  <c r="N120" i="49"/>
  <c r="V120" i="49"/>
  <c r="AD120" i="49"/>
  <c r="L120" i="49"/>
  <c r="Y115" i="49"/>
  <c r="U117" i="49"/>
  <c r="S118" i="49"/>
  <c r="Q119" i="49"/>
  <c r="O120" i="49"/>
  <c r="S115" i="49"/>
  <c r="O117" i="49"/>
  <c r="W117" i="49"/>
  <c r="AC118" i="49"/>
  <c r="AA119" i="49"/>
  <c r="Q115" i="49"/>
  <c r="R115" i="49"/>
  <c r="Z115" i="49"/>
  <c r="P116" i="49"/>
  <c r="X116" i="49"/>
  <c r="N117" i="49"/>
  <c r="V117" i="49"/>
  <c r="AD117" i="49"/>
  <c r="T118" i="49"/>
  <c r="AB118" i="49"/>
  <c r="R119" i="49"/>
  <c r="Z119" i="49"/>
  <c r="P120" i="49"/>
  <c r="X120" i="49"/>
  <c r="N95" i="49"/>
  <c r="O95" i="49"/>
  <c r="M95" i="49"/>
  <c r="P95" i="49"/>
  <c r="L95" i="49"/>
  <c r="Q95" i="49"/>
  <c r="I95" i="49"/>
  <c r="K95" i="49"/>
  <c r="T95" i="49"/>
  <c r="J95" i="49"/>
  <c r="R95" i="49"/>
  <c r="S95" i="49"/>
  <c r="I90" i="49"/>
  <c r="M90" i="49"/>
  <c r="N90" i="49"/>
  <c r="O90" i="49"/>
  <c r="J90" i="49"/>
  <c r="L90" i="49"/>
  <c r="P90" i="49"/>
  <c r="R90" i="49"/>
  <c r="S90" i="49"/>
  <c r="Q90" i="49"/>
  <c r="K90" i="49"/>
  <c r="P118" i="45"/>
  <c r="S118" i="45"/>
  <c r="T118" i="45"/>
  <c r="O118" i="45"/>
  <c r="Q118" i="45"/>
  <c r="R118" i="45"/>
  <c r="R98" i="45"/>
  <c r="M98" i="45"/>
  <c r="O98" i="45"/>
  <c r="P98" i="45"/>
  <c r="K98" i="45"/>
  <c r="S98" i="45"/>
  <c r="F82" i="45"/>
  <c r="L98" i="45"/>
  <c r="T98" i="45"/>
  <c r="Z98" i="45" s="1"/>
  <c r="N98" i="45"/>
  <c r="Q98" i="45"/>
  <c r="M120" i="45"/>
  <c r="R120" i="45"/>
  <c r="S120" i="45"/>
  <c r="N120" i="45"/>
  <c r="K120" i="45"/>
  <c r="K156" i="45" s="1"/>
  <c r="P120" i="45"/>
  <c r="O120" i="45"/>
  <c r="L120" i="45"/>
  <c r="Q120" i="45"/>
  <c r="T120" i="45"/>
  <c r="M114" i="45"/>
  <c r="P114" i="45"/>
  <c r="T114" i="45"/>
  <c r="N114" i="45"/>
  <c r="O114" i="45"/>
  <c r="Q114" i="45"/>
  <c r="R114" i="45"/>
  <c r="S114" i="45"/>
  <c r="AE98" i="45"/>
  <c r="AD91" i="45"/>
  <c r="AE91" i="45"/>
  <c r="AB91" i="45"/>
  <c r="AC91" i="45"/>
  <c r="AE97" i="45"/>
  <c r="X96" i="45"/>
  <c r="AE96" i="45"/>
  <c r="Y96" i="45"/>
  <c r="Z96" i="45"/>
  <c r="AD96" i="45"/>
  <c r="AA96" i="45"/>
  <c r="AB96" i="45"/>
  <c r="V96" i="45"/>
  <c r="U96" i="45"/>
  <c r="AC96" i="45"/>
  <c r="W96" i="45"/>
  <c r="AA95" i="45"/>
  <c r="AB95" i="45"/>
  <c r="U95" i="45"/>
  <c r="AC95" i="45"/>
  <c r="V95" i="45"/>
  <c r="AD95" i="45"/>
  <c r="Y95" i="45"/>
  <c r="W95" i="45"/>
  <c r="AE95" i="45"/>
  <c r="X95" i="45"/>
  <c r="Z95" i="45"/>
  <c r="AE94" i="45"/>
  <c r="AE93" i="45"/>
  <c r="AA92" i="45"/>
  <c r="AB92" i="45"/>
  <c r="U92" i="45"/>
  <c r="AC92" i="45"/>
  <c r="V92" i="45"/>
  <c r="AD92" i="45"/>
  <c r="W92" i="45"/>
  <c r="AE92" i="45"/>
  <c r="X92" i="45"/>
  <c r="Y92" i="45"/>
  <c r="Z92" i="45"/>
  <c r="U15" i="53"/>
  <c r="AC15" i="53"/>
  <c r="W15" i="53"/>
  <c r="V15" i="53"/>
  <c r="AD15" i="53"/>
  <c r="X15" i="53"/>
  <c r="AF15" i="53"/>
  <c r="Y15" i="53"/>
  <c r="AG15" i="53"/>
  <c r="Z15" i="53"/>
  <c r="AH15" i="53"/>
  <c r="AB15" i="53"/>
  <c r="AA15" i="53"/>
  <c r="AI15" i="53"/>
  <c r="AE15" i="53"/>
  <c r="C53" i="53"/>
  <c r="C42" i="53"/>
  <c r="C41" i="53"/>
  <c r="C38" i="53"/>
  <c r="C40" i="53"/>
  <c r="C52" i="53"/>
  <c r="AI13" i="53"/>
  <c r="AI14" i="53" s="1"/>
  <c r="AI20" i="56" s="1"/>
  <c r="AJ20" i="56"/>
  <c r="C14" i="53"/>
  <c r="AF13" i="53"/>
  <c r="AF14" i="53" s="1"/>
  <c r="AF20" i="56" s="1"/>
  <c r="AG13" i="53"/>
  <c r="AG14" i="53" s="1"/>
  <c r="AG20" i="56" s="1"/>
  <c r="AH13" i="53"/>
  <c r="AH14" i="53" s="1"/>
  <c r="AH20" i="56" s="1"/>
  <c r="C49" i="53"/>
  <c r="C44" i="53"/>
  <c r="C51" i="53"/>
  <c r="C36" i="53"/>
  <c r="C48" i="53"/>
  <c r="C50" i="53"/>
  <c r="C35" i="53"/>
  <c r="C47" i="53"/>
  <c r="C39" i="53"/>
  <c r="C46" i="53"/>
  <c r="C45" i="53"/>
  <c r="E34" i="45"/>
  <c r="F80" i="49"/>
  <c r="L80" i="49"/>
  <c r="T80" i="49"/>
  <c r="AB80" i="49"/>
  <c r="O80" i="49"/>
  <c r="S80" i="49"/>
  <c r="M80" i="49"/>
  <c r="U80" i="49"/>
  <c r="AC80" i="49"/>
  <c r="N80" i="49"/>
  <c r="V80" i="49"/>
  <c r="AD80" i="49"/>
  <c r="G80" i="49"/>
  <c r="W80" i="49"/>
  <c r="AA80" i="49"/>
  <c r="H80" i="49"/>
  <c r="P80" i="49"/>
  <c r="X80" i="49"/>
  <c r="J80" i="49"/>
  <c r="Z80" i="49"/>
  <c r="I80" i="49"/>
  <c r="Q80" i="49"/>
  <c r="Y80" i="49"/>
  <c r="R80" i="49"/>
  <c r="K80" i="49"/>
  <c r="L82" i="49"/>
  <c r="T82" i="49"/>
  <c r="AB82" i="49"/>
  <c r="O82" i="49"/>
  <c r="S82" i="49"/>
  <c r="M82" i="49"/>
  <c r="U82" i="49"/>
  <c r="AC82" i="49"/>
  <c r="N82" i="49"/>
  <c r="V82" i="49"/>
  <c r="AD82" i="49"/>
  <c r="G82" i="49"/>
  <c r="W82" i="49"/>
  <c r="AA82" i="49"/>
  <c r="H82" i="49"/>
  <c r="P82" i="49"/>
  <c r="X82" i="49"/>
  <c r="F82" i="49"/>
  <c r="R82" i="49"/>
  <c r="I82" i="49"/>
  <c r="Q82" i="49"/>
  <c r="Y82" i="49"/>
  <c r="J82" i="49"/>
  <c r="Z82" i="49"/>
  <c r="K82" i="49"/>
  <c r="L79" i="49"/>
  <c r="T79" i="49"/>
  <c r="AB79" i="49"/>
  <c r="O79" i="49"/>
  <c r="K79" i="49"/>
  <c r="M79" i="49"/>
  <c r="U79" i="49"/>
  <c r="AC79" i="49"/>
  <c r="N79" i="49"/>
  <c r="V79" i="49"/>
  <c r="AD79" i="49"/>
  <c r="G79" i="49"/>
  <c r="W79" i="49"/>
  <c r="AA79" i="49"/>
  <c r="H79" i="49"/>
  <c r="P79" i="49"/>
  <c r="X79" i="49"/>
  <c r="J79" i="49"/>
  <c r="I79" i="49"/>
  <c r="Q79" i="49"/>
  <c r="Y79" i="49"/>
  <c r="R79" i="49"/>
  <c r="Z79" i="49"/>
  <c r="S79" i="49"/>
  <c r="L81" i="49"/>
  <c r="T81" i="49"/>
  <c r="AB81" i="49"/>
  <c r="G81" i="49"/>
  <c r="W81" i="49"/>
  <c r="S81" i="49"/>
  <c r="M81" i="49"/>
  <c r="U81" i="49"/>
  <c r="AC81" i="49"/>
  <c r="N81" i="49"/>
  <c r="V81" i="49"/>
  <c r="AD81" i="49"/>
  <c r="O81" i="49"/>
  <c r="F81" i="49"/>
  <c r="AA81" i="49"/>
  <c r="H81" i="49"/>
  <c r="P81" i="49"/>
  <c r="X81" i="49"/>
  <c r="Z81" i="49"/>
  <c r="I81" i="49"/>
  <c r="Q81" i="49"/>
  <c r="Y81" i="49"/>
  <c r="J81" i="49"/>
  <c r="R81" i="49"/>
  <c r="K81" i="49"/>
  <c r="T84" i="49"/>
  <c r="AB84" i="49"/>
  <c r="G84" i="49"/>
  <c r="W84" i="49"/>
  <c r="S84" i="49"/>
  <c r="M84" i="49"/>
  <c r="U84" i="49"/>
  <c r="AC84" i="49"/>
  <c r="N84" i="49"/>
  <c r="V84" i="49"/>
  <c r="AD84" i="49"/>
  <c r="O84" i="49"/>
  <c r="H84" i="49"/>
  <c r="P84" i="49"/>
  <c r="X84" i="49"/>
  <c r="R84" i="49"/>
  <c r="K84" i="49"/>
  <c r="I84" i="49"/>
  <c r="Q84" i="49"/>
  <c r="Y84" i="49"/>
  <c r="J84" i="49"/>
  <c r="Z84" i="49"/>
  <c r="F84" i="49"/>
  <c r="AA84" i="49"/>
  <c r="L83" i="49"/>
  <c r="T83" i="49"/>
  <c r="AB83" i="49"/>
  <c r="G83" i="49"/>
  <c r="S83" i="49"/>
  <c r="M83" i="49"/>
  <c r="U83" i="49"/>
  <c r="AC83" i="49"/>
  <c r="N83" i="49"/>
  <c r="V83" i="49"/>
  <c r="AD83" i="49"/>
  <c r="O83" i="49"/>
  <c r="W83" i="49"/>
  <c r="AA83" i="49"/>
  <c r="H83" i="49"/>
  <c r="P83" i="49"/>
  <c r="X83" i="49"/>
  <c r="J83" i="49"/>
  <c r="Z83" i="49"/>
  <c r="I83" i="49"/>
  <c r="Q83" i="49"/>
  <c r="Y83" i="49"/>
  <c r="F83" i="49"/>
  <c r="R83" i="49"/>
  <c r="K83" i="49"/>
  <c r="D13" i="53"/>
  <c r="D14" i="53" s="1"/>
  <c r="AI11" i="53"/>
  <c r="AB12" i="53"/>
  <c r="AB15" i="56" s="1"/>
  <c r="U12" i="53"/>
  <c r="U15" i="56" s="1"/>
  <c r="AC12" i="53"/>
  <c r="AC15" i="56" s="1"/>
  <c r="V12" i="53"/>
  <c r="V15" i="56" s="1"/>
  <c r="AD12" i="53"/>
  <c r="AD15" i="56" s="1"/>
  <c r="W12" i="53"/>
  <c r="W15" i="56" s="1"/>
  <c r="AE12" i="53"/>
  <c r="X12" i="53"/>
  <c r="X15" i="56" s="1"/>
  <c r="AF12" i="53"/>
  <c r="Y12" i="53"/>
  <c r="Y15" i="56" s="1"/>
  <c r="AG12" i="53"/>
  <c r="Z12" i="53"/>
  <c r="Z15" i="56" s="1"/>
  <c r="AH12" i="53"/>
  <c r="AA12" i="53"/>
  <c r="AA15" i="56" s="1"/>
  <c r="AI12" i="53"/>
  <c r="AI15" i="56" s="1"/>
  <c r="J147" i="40"/>
  <c r="J149" i="40" s="1"/>
  <c r="G198" i="40"/>
  <c r="G218" i="40" s="1"/>
  <c r="K201" i="40"/>
  <c r="K221" i="40" s="1"/>
  <c r="B147" i="40"/>
  <c r="B149" i="40" s="1"/>
  <c r="H147" i="40"/>
  <c r="H149" i="40" s="1"/>
  <c r="J201" i="40"/>
  <c r="J221" i="40" s="1"/>
  <c r="G106" i="40"/>
  <c r="K147" i="40"/>
  <c r="K149" i="40" s="1"/>
  <c r="C147" i="40"/>
  <c r="C149" i="40" s="1"/>
  <c r="I178" i="40"/>
  <c r="H178" i="40"/>
  <c r="K104" i="49"/>
  <c r="D114" i="49"/>
  <c r="G34" i="45"/>
  <c r="G44" i="45" s="1"/>
  <c r="F34" i="45"/>
  <c r="F44" i="45" s="1"/>
  <c r="O147" i="40"/>
  <c r="G147" i="40"/>
  <c r="G149" i="40" s="1"/>
  <c r="N147" i="40"/>
  <c r="F147" i="40"/>
  <c r="F149" i="40" s="1"/>
  <c r="M106" i="40"/>
  <c r="G201" i="40"/>
  <c r="G221" i="40" s="1"/>
  <c r="Q103" i="40"/>
  <c r="K198" i="40"/>
  <c r="K218" i="40" s="1"/>
  <c r="Q104" i="40"/>
  <c r="M197" i="40" s="1"/>
  <c r="L106" i="40"/>
  <c r="L107" i="40"/>
  <c r="I147" i="40"/>
  <c r="I149" i="40" s="1"/>
  <c r="P103" i="40"/>
  <c r="J198" i="40"/>
  <c r="J218" i="40" s="1"/>
  <c r="I106" i="40"/>
  <c r="I181" i="40"/>
  <c r="I201" i="40"/>
  <c r="I221" i="40" s="1"/>
  <c r="O106" i="40"/>
  <c r="G178" i="40"/>
  <c r="H181" i="40"/>
  <c r="H201" i="40"/>
  <c r="H221" i="40" s="1"/>
  <c r="Q106" i="40"/>
  <c r="I180" i="40"/>
  <c r="J107" i="40"/>
  <c r="M147" i="40"/>
  <c r="E147" i="40"/>
  <c r="E149" i="40" s="1"/>
  <c r="I198" i="40"/>
  <c r="I218" i="40" s="1"/>
  <c r="L147" i="40"/>
  <c r="D147" i="40"/>
  <c r="D149" i="40" s="1"/>
  <c r="H198" i="40"/>
  <c r="H218" i="40" s="1"/>
  <c r="K103" i="49"/>
  <c r="K120" i="49"/>
  <c r="K119" i="49"/>
  <c r="K108" i="49"/>
  <c r="K118" i="49"/>
  <c r="K107" i="49"/>
  <c r="K117" i="49"/>
  <c r="K106" i="49"/>
  <c r="F98" i="45"/>
  <c r="G120" i="45"/>
  <c r="J109" i="45"/>
  <c r="F109" i="45"/>
  <c r="I109" i="45"/>
  <c r="J120" i="45"/>
  <c r="H98" i="45"/>
  <c r="H109" i="45"/>
  <c r="F120" i="45"/>
  <c r="I120" i="45"/>
  <c r="G98" i="45"/>
  <c r="G109" i="45"/>
  <c r="H120" i="45"/>
  <c r="H106" i="40"/>
  <c r="P106" i="40"/>
  <c r="K107" i="40"/>
  <c r="M104" i="40"/>
  <c r="E107" i="40"/>
  <c r="E128" i="40" s="1"/>
  <c r="M107" i="40"/>
  <c r="M128" i="40" s="1"/>
  <c r="K104" i="40"/>
  <c r="F107" i="40"/>
  <c r="N107" i="40"/>
  <c r="N128" i="40" s="1"/>
  <c r="I104" i="40"/>
  <c r="L103" i="40"/>
  <c r="J120" i="49"/>
  <c r="J108" i="49"/>
  <c r="I120" i="49"/>
  <c r="I108" i="49"/>
  <c r="H120" i="49"/>
  <c r="H108" i="49"/>
  <c r="H95" i="49"/>
  <c r="G120" i="49"/>
  <c r="G108" i="49"/>
  <c r="G95" i="49"/>
  <c r="F120" i="49"/>
  <c r="F108" i="49"/>
  <c r="F95" i="49"/>
  <c r="J119" i="49"/>
  <c r="J107" i="49"/>
  <c r="I119" i="49"/>
  <c r="I107" i="49"/>
  <c r="H119" i="49"/>
  <c r="H107" i="49"/>
  <c r="H94" i="49"/>
  <c r="G119" i="49"/>
  <c r="G107" i="49"/>
  <c r="G94" i="49"/>
  <c r="F119" i="49"/>
  <c r="F107" i="49"/>
  <c r="F94" i="49"/>
  <c r="J118" i="49"/>
  <c r="J106" i="49"/>
  <c r="I118" i="49"/>
  <c r="I106" i="49"/>
  <c r="H118" i="49"/>
  <c r="H106" i="49"/>
  <c r="H93" i="49"/>
  <c r="G118" i="49"/>
  <c r="G106" i="49"/>
  <c r="G93" i="49"/>
  <c r="F118" i="49"/>
  <c r="F106" i="49"/>
  <c r="F93" i="49"/>
  <c r="J117" i="49"/>
  <c r="J105" i="49"/>
  <c r="I117" i="49"/>
  <c r="I105" i="49"/>
  <c r="H117" i="49"/>
  <c r="H105" i="49"/>
  <c r="H92" i="49"/>
  <c r="G117" i="49"/>
  <c r="G105" i="49"/>
  <c r="G92" i="49"/>
  <c r="F117" i="49"/>
  <c r="F105" i="49"/>
  <c r="F92" i="49"/>
  <c r="J116" i="49"/>
  <c r="J104" i="49"/>
  <c r="I116" i="49"/>
  <c r="I104" i="49"/>
  <c r="H116" i="49"/>
  <c r="H104" i="49"/>
  <c r="H91" i="49"/>
  <c r="G116" i="49"/>
  <c r="G104" i="49"/>
  <c r="G91" i="49"/>
  <c r="F116" i="49"/>
  <c r="F104" i="49"/>
  <c r="F91" i="49"/>
  <c r="J115" i="49"/>
  <c r="J103" i="49"/>
  <c r="I115" i="49"/>
  <c r="I103" i="49"/>
  <c r="H115" i="49"/>
  <c r="H103" i="49"/>
  <c r="H90" i="49"/>
  <c r="G115" i="49"/>
  <c r="G103" i="49"/>
  <c r="G90" i="49"/>
  <c r="F115" i="49"/>
  <c r="F103" i="49"/>
  <c r="B56" i="49"/>
  <c r="B58" i="49" s="1"/>
  <c r="O56" i="49"/>
  <c r="O58" i="49" s="1"/>
  <c r="N56" i="49"/>
  <c r="N58" i="49" s="1"/>
  <c r="M56" i="49"/>
  <c r="M58" i="49" s="1"/>
  <c r="L56" i="49"/>
  <c r="L58" i="49" s="1"/>
  <c r="K56" i="49"/>
  <c r="K58" i="49" s="1"/>
  <c r="I56" i="49"/>
  <c r="I58" i="49" s="1"/>
  <c r="H56" i="49"/>
  <c r="H58" i="49" s="1"/>
  <c r="G56" i="49"/>
  <c r="G58" i="49" s="1"/>
  <c r="F56" i="49"/>
  <c r="F58" i="49" s="1"/>
  <c r="E56" i="49"/>
  <c r="E58" i="49" s="1"/>
  <c r="D56" i="49"/>
  <c r="D58" i="49" s="1"/>
  <c r="C56" i="49"/>
  <c r="C58" i="49" s="1"/>
  <c r="J56" i="49"/>
  <c r="J58" i="49" s="1"/>
  <c r="U107" i="45"/>
  <c r="V107" i="45"/>
  <c r="W107" i="45"/>
  <c r="X107" i="45"/>
  <c r="Y107" i="45"/>
  <c r="Z107" i="45"/>
  <c r="AA107" i="45"/>
  <c r="AB107" i="45"/>
  <c r="AC107" i="45"/>
  <c r="AD107" i="45"/>
  <c r="O107" i="45"/>
  <c r="P107" i="45"/>
  <c r="Q107" i="45"/>
  <c r="R107" i="45"/>
  <c r="S107" i="45"/>
  <c r="T107" i="45"/>
  <c r="U103" i="45"/>
  <c r="V103" i="45"/>
  <c r="W103" i="45"/>
  <c r="X103" i="45"/>
  <c r="Y103" i="45"/>
  <c r="Z103" i="45"/>
  <c r="AA103" i="45"/>
  <c r="AB103" i="45"/>
  <c r="AC103" i="45"/>
  <c r="AD103" i="45"/>
  <c r="M103" i="45"/>
  <c r="N103" i="45"/>
  <c r="O103" i="45"/>
  <c r="P103" i="45"/>
  <c r="Q103" i="45"/>
  <c r="R103" i="45"/>
  <c r="S103" i="45"/>
  <c r="T103" i="45"/>
  <c r="H40" i="45"/>
  <c r="H50" i="45" s="1"/>
  <c r="L37" i="45"/>
  <c r="B62" i="45"/>
  <c r="B61" i="45"/>
  <c r="E40" i="45"/>
  <c r="B63" i="45"/>
  <c r="B65" i="45"/>
  <c r="B68" i="45"/>
  <c r="B67" i="45"/>
  <c r="K37" i="45"/>
  <c r="E38" i="45"/>
  <c r="C40" i="45"/>
  <c r="D38" i="45"/>
  <c r="F38" i="45"/>
  <c r="F48" i="45" s="1"/>
  <c r="D40" i="45"/>
  <c r="C38" i="45"/>
  <c r="B39" i="45"/>
  <c r="C36" i="45"/>
  <c r="B38" i="45"/>
  <c r="F40" i="45"/>
  <c r="F50" i="45" s="1"/>
  <c r="G36" i="45"/>
  <c r="G46" i="45" s="1"/>
  <c r="O36" i="45"/>
  <c r="O46" i="45" s="1"/>
  <c r="N36" i="45"/>
  <c r="N46" i="45" s="1"/>
  <c r="K34" i="45"/>
  <c r="K44" i="45" s="1"/>
  <c r="I40" i="45"/>
  <c r="I50" i="45" s="1"/>
  <c r="M38" i="45"/>
  <c r="D36" i="45"/>
  <c r="K39" i="45"/>
  <c r="E37" i="45"/>
  <c r="C37" i="45"/>
  <c r="O40" i="45"/>
  <c r="O50" i="45" s="1"/>
  <c r="G40" i="45"/>
  <c r="G50" i="45" s="1"/>
  <c r="E39" i="45"/>
  <c r="D34" i="45"/>
  <c r="B40" i="45"/>
  <c r="C34" i="45"/>
  <c r="C35" i="45"/>
  <c r="K40" i="45"/>
  <c r="E36" i="45"/>
  <c r="F37" i="45"/>
  <c r="F47" i="45" s="1"/>
  <c r="F35" i="45"/>
  <c r="F45" i="45" s="1"/>
  <c r="C39" i="45"/>
  <c r="B37" i="45"/>
  <c r="N37" i="45"/>
  <c r="N47" i="45" s="1"/>
  <c r="B36" i="45"/>
  <c r="D39" i="45"/>
  <c r="N34" i="45"/>
  <c r="N44" i="45" s="1"/>
  <c r="O37" i="45"/>
  <c r="O47" i="45" s="1"/>
  <c r="G37" i="45"/>
  <c r="G47" i="45" s="1"/>
  <c r="H38" i="45"/>
  <c r="H48" i="45" s="1"/>
  <c r="N39" i="45"/>
  <c r="N49" i="45" s="1"/>
  <c r="D37" i="45"/>
  <c r="F39" i="45"/>
  <c r="F49" i="45" s="1"/>
  <c r="O35" i="45"/>
  <c r="G35" i="45"/>
  <c r="G45" i="45" s="1"/>
  <c r="L38" i="45"/>
  <c r="M29" i="45"/>
  <c r="M31" i="45" s="1"/>
  <c r="E29" i="45"/>
  <c r="E31" i="45" s="1"/>
  <c r="N35" i="45"/>
  <c r="N45" i="45" s="1"/>
  <c r="E35" i="45"/>
  <c r="O34" i="45"/>
  <c r="N40" i="45"/>
  <c r="N50" i="45" s="1"/>
  <c r="D12" i="53"/>
  <c r="Q12" i="53" s="1"/>
  <c r="Q15" i="56" s="1"/>
  <c r="N38" i="45"/>
  <c r="N48" i="45" s="1"/>
  <c r="L39" i="45"/>
  <c r="H35" i="45"/>
  <c r="H45" i="45" s="1"/>
  <c r="L29" i="45"/>
  <c r="L31" i="45" s="1"/>
  <c r="D29" i="45"/>
  <c r="D31" i="45" s="1"/>
  <c r="J7" i="53"/>
  <c r="R7" i="53"/>
  <c r="M7" i="53"/>
  <c r="L7" i="53"/>
  <c r="K7" i="53"/>
  <c r="Q7" i="53"/>
  <c r="I7" i="53"/>
  <c r="P7" i="53"/>
  <c r="H7" i="53"/>
  <c r="O7" i="53"/>
  <c r="G7" i="53"/>
  <c r="N7" i="53"/>
  <c r="F7" i="53"/>
  <c r="L5" i="53"/>
  <c r="K5" i="53"/>
  <c r="Q5" i="53"/>
  <c r="I5" i="53"/>
  <c r="P5" i="53"/>
  <c r="H5" i="53"/>
  <c r="O5" i="53"/>
  <c r="G5" i="53"/>
  <c r="M36" i="45"/>
  <c r="K38" i="45"/>
  <c r="M35" i="45"/>
  <c r="H39" i="45"/>
  <c r="H49" i="45" s="1"/>
  <c r="J29" i="45"/>
  <c r="J31" i="45" s="1"/>
  <c r="C60" i="45" s="1"/>
  <c r="L36" i="45"/>
  <c r="C29" i="45"/>
  <c r="C31" i="45" s="1"/>
  <c r="L35" i="45"/>
  <c r="I38" i="45"/>
  <c r="I48" i="45" s="1"/>
  <c r="O39" i="45"/>
  <c r="G39" i="45"/>
  <c r="G49" i="45" s="1"/>
  <c r="I29" i="45"/>
  <c r="I31" i="45" s="1"/>
  <c r="K35" i="45"/>
  <c r="H29" i="45"/>
  <c r="H31" i="45" s="1"/>
  <c r="K29" i="45"/>
  <c r="K31" i="45" s="1"/>
  <c r="K36" i="45"/>
  <c r="L34" i="45"/>
  <c r="O29" i="45"/>
  <c r="O31" i="45" s="1"/>
  <c r="G29" i="45"/>
  <c r="G31" i="45" s="1"/>
  <c r="M37" i="45"/>
  <c r="N29" i="45"/>
  <c r="N31" i="45" s="1"/>
  <c r="F29" i="45"/>
  <c r="F31" i="45" s="1"/>
  <c r="I39" i="45"/>
  <c r="I49" i="45" s="1"/>
  <c r="I37" i="45"/>
  <c r="I47" i="45" s="1"/>
  <c r="H37" i="45"/>
  <c r="H47" i="45" s="1"/>
  <c r="M40" i="45"/>
  <c r="I34" i="45"/>
  <c r="I44" i="45" s="1"/>
  <c r="I36" i="45"/>
  <c r="I46" i="45" s="1"/>
  <c r="M34" i="45"/>
  <c r="L40" i="45"/>
  <c r="H36" i="45"/>
  <c r="H46" i="45" s="1"/>
  <c r="O38" i="45"/>
  <c r="G38" i="45"/>
  <c r="G48" i="45" s="1"/>
  <c r="M39" i="45"/>
  <c r="I35" i="45"/>
  <c r="I45" i="45" s="1"/>
  <c r="N5" i="53"/>
  <c r="F5" i="53"/>
  <c r="M5" i="53"/>
  <c r="J5" i="53"/>
  <c r="R5" i="53"/>
  <c r="J40" i="45"/>
  <c r="J50" i="45" s="1"/>
  <c r="J39" i="45"/>
  <c r="J49" i="45" s="1"/>
  <c r="J38" i="45"/>
  <c r="J48" i="45" s="1"/>
  <c r="B31" i="45"/>
  <c r="J36" i="45"/>
  <c r="J46" i="45" s="1"/>
  <c r="J35" i="45"/>
  <c r="J37" i="45"/>
  <c r="J47" i="45" s="1"/>
  <c r="H34" i="45"/>
  <c r="H44" i="45" s="1"/>
  <c r="N103" i="40"/>
  <c r="N124" i="40" s="1"/>
  <c r="J104" i="40"/>
  <c r="J125" i="40" s="1"/>
  <c r="P104" i="40"/>
  <c r="H104" i="40"/>
  <c r="H125" i="40" s="1"/>
  <c r="O104" i="40"/>
  <c r="O125" i="40" s="1"/>
  <c r="G104" i="40"/>
  <c r="E103" i="40"/>
  <c r="F103" i="40"/>
  <c r="D67" i="53" l="1"/>
  <c r="E27" i="56" s="1"/>
  <c r="E37" i="56" s="1"/>
  <c r="AA11" i="53"/>
  <c r="Z67" i="53" s="1"/>
  <c r="AA27" i="56" s="1"/>
  <c r="D16" i="53"/>
  <c r="C43" i="53"/>
  <c r="Z11" i="53"/>
  <c r="Y67" i="53" s="1"/>
  <c r="Z27" i="56" s="1"/>
  <c r="O11" i="53"/>
  <c r="O5" i="56" s="1"/>
  <c r="K12" i="53"/>
  <c r="K15" i="56" s="1"/>
  <c r="F11" i="53"/>
  <c r="C37" i="53"/>
  <c r="AG11" i="53"/>
  <c r="AG5" i="56" s="1"/>
  <c r="V11" i="53"/>
  <c r="V5" i="56" s="1"/>
  <c r="J70" i="49"/>
  <c r="E102" i="49"/>
  <c r="E109" i="49" s="1"/>
  <c r="E110" i="49" s="1"/>
  <c r="E19" i="56" s="1"/>
  <c r="E114" i="49"/>
  <c r="E121" i="49" s="1"/>
  <c r="AL104" i="49"/>
  <c r="E89" i="49"/>
  <c r="E96" i="49" s="1"/>
  <c r="E97" i="49" s="1"/>
  <c r="E14" i="56" s="1"/>
  <c r="S156" i="45"/>
  <c r="T156" i="45"/>
  <c r="R156" i="45"/>
  <c r="C61" i="45"/>
  <c r="AD98" i="45"/>
  <c r="W98" i="45"/>
  <c r="AB98" i="45"/>
  <c r="U156" i="45"/>
  <c r="U98" i="45"/>
  <c r="N156" i="45"/>
  <c r="Q156" i="45"/>
  <c r="M156" i="45"/>
  <c r="L156" i="45"/>
  <c r="O156" i="45"/>
  <c r="P156" i="45"/>
  <c r="AC156" i="45"/>
  <c r="AA156" i="45"/>
  <c r="W156" i="45"/>
  <c r="AD156" i="45"/>
  <c r="Z156" i="45"/>
  <c r="V156" i="45"/>
  <c r="AE156" i="45"/>
  <c r="E76" i="45"/>
  <c r="J45" i="45"/>
  <c r="G132" i="45"/>
  <c r="L50" i="45"/>
  <c r="G128" i="45"/>
  <c r="L46" i="45"/>
  <c r="F129" i="45"/>
  <c r="K47" i="45"/>
  <c r="AB151" i="45"/>
  <c r="Z152" i="45"/>
  <c r="V152" i="45"/>
  <c r="AD155" i="45"/>
  <c r="H126" i="45"/>
  <c r="M44" i="45"/>
  <c r="F127" i="45"/>
  <c r="K45" i="45"/>
  <c r="G130" i="45"/>
  <c r="L48" i="45"/>
  <c r="G129" i="45"/>
  <c r="L47" i="45"/>
  <c r="AE151" i="45"/>
  <c r="AB152" i="45"/>
  <c r="AC152" i="45"/>
  <c r="V155" i="45"/>
  <c r="H129" i="45"/>
  <c r="M47" i="45"/>
  <c r="AA151" i="45"/>
  <c r="Y152" i="45"/>
  <c r="U152" i="45"/>
  <c r="AA155" i="45"/>
  <c r="H127" i="45"/>
  <c r="M45" i="45"/>
  <c r="K114" i="45"/>
  <c r="O45" i="45"/>
  <c r="X150" i="45" s="1"/>
  <c r="F132" i="45"/>
  <c r="K50" i="45"/>
  <c r="AD151" i="45"/>
  <c r="X152" i="45"/>
  <c r="Y155" i="45"/>
  <c r="AC155" i="45"/>
  <c r="H131" i="45"/>
  <c r="M49" i="45"/>
  <c r="H132" i="45"/>
  <c r="M50" i="45"/>
  <c r="J96" i="45"/>
  <c r="O49" i="45"/>
  <c r="R154" i="45" s="1"/>
  <c r="F130" i="45"/>
  <c r="K48" i="45"/>
  <c r="K126" i="45"/>
  <c r="O44" i="45"/>
  <c r="AC149" i="45" s="1"/>
  <c r="Z151" i="45"/>
  <c r="AE152" i="45"/>
  <c r="X155" i="45"/>
  <c r="U155" i="45"/>
  <c r="G126" i="45"/>
  <c r="L44" i="45"/>
  <c r="H128" i="45"/>
  <c r="M46" i="45"/>
  <c r="F131" i="45"/>
  <c r="K49" i="45"/>
  <c r="V151" i="45"/>
  <c r="W151" i="45"/>
  <c r="W152" i="45"/>
  <c r="Z155" i="45"/>
  <c r="AB155" i="45"/>
  <c r="J95" i="45"/>
  <c r="O48" i="45"/>
  <c r="U153" i="45" s="1"/>
  <c r="F128" i="45"/>
  <c r="K46" i="45"/>
  <c r="G127" i="45"/>
  <c r="L45" i="45"/>
  <c r="AC151" i="45"/>
  <c r="Y151" i="45"/>
  <c r="AA152" i="45"/>
  <c r="AE155" i="45"/>
  <c r="G131" i="45"/>
  <c r="L49" i="45"/>
  <c r="H130" i="45"/>
  <c r="M48" i="45"/>
  <c r="U151" i="45"/>
  <c r="X151" i="45"/>
  <c r="AD152" i="45"/>
  <c r="W155" i="45"/>
  <c r="AA244" i="40"/>
  <c r="Q244" i="40"/>
  <c r="F244" i="40"/>
  <c r="P244" i="40"/>
  <c r="S247" i="40"/>
  <c r="H247" i="40"/>
  <c r="U247" i="40"/>
  <c r="AC244" i="40"/>
  <c r="B76" i="49"/>
  <c r="D76" i="49"/>
  <c r="C65" i="45"/>
  <c r="K102" i="45"/>
  <c r="C66" i="45"/>
  <c r="T177" i="40"/>
  <c r="AJ264" i="40"/>
  <c r="AK120" i="49"/>
  <c r="AK106" i="49"/>
  <c r="AK117" i="49"/>
  <c r="AK107" i="49"/>
  <c r="AK104" i="49"/>
  <c r="AL106" i="49"/>
  <c r="AL108" i="49"/>
  <c r="AK108" i="49"/>
  <c r="AL105" i="49"/>
  <c r="AL107" i="49"/>
  <c r="AK115" i="49"/>
  <c r="AK105" i="49"/>
  <c r="AK103" i="49"/>
  <c r="AM103" i="49" s="1"/>
  <c r="AL91" i="49"/>
  <c r="AL93" i="49"/>
  <c r="AL82" i="49"/>
  <c r="AL80" i="49"/>
  <c r="AK118" i="49"/>
  <c r="AK79" i="49"/>
  <c r="AK91" i="49"/>
  <c r="AK94" i="49"/>
  <c r="AL95" i="49"/>
  <c r="AK119" i="49"/>
  <c r="AL117" i="49"/>
  <c r="AK93" i="49"/>
  <c r="AK116" i="49"/>
  <c r="E85" i="49"/>
  <c r="E4" i="56" s="1"/>
  <c r="AK83" i="49"/>
  <c r="AK84" i="49"/>
  <c r="AL118" i="49"/>
  <c r="AK81" i="49"/>
  <c r="AK95" i="49"/>
  <c r="AK92" i="49"/>
  <c r="AL90" i="49"/>
  <c r="AL81" i="49"/>
  <c r="AK82" i="49"/>
  <c r="AK90" i="49"/>
  <c r="AL120" i="49"/>
  <c r="AL119" i="49"/>
  <c r="AL94" i="49"/>
  <c r="AL83" i="49"/>
  <c r="AL84" i="49"/>
  <c r="AL79" i="49"/>
  <c r="AK80" i="49"/>
  <c r="AL116" i="49"/>
  <c r="AL115" i="49"/>
  <c r="AL92" i="49"/>
  <c r="K91" i="45"/>
  <c r="F75" i="45"/>
  <c r="AF264" i="40"/>
  <c r="J59" i="56"/>
  <c r="J70" i="56"/>
  <c r="I70" i="56"/>
  <c r="I59" i="56"/>
  <c r="AG59" i="56"/>
  <c r="AI70" i="56"/>
  <c r="AI59" i="56"/>
  <c r="AF70" i="56"/>
  <c r="E70" i="56"/>
  <c r="AG70" i="56"/>
  <c r="AJ59" i="56"/>
  <c r="E59" i="56"/>
  <c r="AF59" i="56"/>
  <c r="AH70" i="56"/>
  <c r="AH59" i="56"/>
  <c r="AJ70" i="56"/>
  <c r="H70" i="56"/>
  <c r="H59" i="56"/>
  <c r="C34" i="53"/>
  <c r="F70" i="56"/>
  <c r="F59" i="56"/>
  <c r="G59" i="56"/>
  <c r="G70" i="56"/>
  <c r="E65" i="56"/>
  <c r="E53" i="56"/>
  <c r="H42" i="56"/>
  <c r="F42" i="56"/>
  <c r="J42" i="56"/>
  <c r="I42" i="56"/>
  <c r="G42" i="56"/>
  <c r="AH133" i="45"/>
  <c r="K113" i="45"/>
  <c r="AE68" i="53"/>
  <c r="AF32" i="56" s="1"/>
  <c r="AF42" i="56" s="1"/>
  <c r="AF68" i="53"/>
  <c r="AG32" i="56" s="1"/>
  <c r="AG42" i="56" s="1"/>
  <c r="AG68" i="53"/>
  <c r="AH32" i="56" s="1"/>
  <c r="AH42" i="56" s="1"/>
  <c r="AH68" i="53"/>
  <c r="AI32" i="56" s="1"/>
  <c r="AI42" i="56" s="1"/>
  <c r="AJ32" i="56"/>
  <c r="AJ42" i="56" s="1"/>
  <c r="X157" i="40"/>
  <c r="AA157" i="40"/>
  <c r="U177" i="40"/>
  <c r="O177" i="40"/>
  <c r="I157" i="40"/>
  <c r="H157" i="40"/>
  <c r="G196" i="40"/>
  <c r="G216" i="40" s="1"/>
  <c r="V157" i="40"/>
  <c r="N157" i="40"/>
  <c r="K177" i="40"/>
  <c r="P177" i="40"/>
  <c r="T157" i="40"/>
  <c r="U157" i="40"/>
  <c r="I176" i="40"/>
  <c r="D125" i="40"/>
  <c r="AE264" i="40"/>
  <c r="H244" i="40"/>
  <c r="U244" i="40"/>
  <c r="W244" i="40"/>
  <c r="M244" i="40"/>
  <c r="AG264" i="40"/>
  <c r="L153" i="40"/>
  <c r="R244" i="40"/>
  <c r="AD244" i="40"/>
  <c r="L244" i="40"/>
  <c r="AI264" i="40"/>
  <c r="Q11" i="53"/>
  <c r="Q5" i="56" s="1"/>
  <c r="Q53" i="56" s="1"/>
  <c r="AE11" i="53"/>
  <c r="AE5" i="56" s="1"/>
  <c r="AB11" i="53"/>
  <c r="AA67" i="53" s="1"/>
  <c r="AB27" i="56" s="1"/>
  <c r="AH11" i="53"/>
  <c r="AG67" i="53" s="1"/>
  <c r="AH27" i="56" s="1"/>
  <c r="W11" i="53"/>
  <c r="W5" i="56" s="1"/>
  <c r="T11" i="53"/>
  <c r="S67" i="53" s="1"/>
  <c r="T27" i="56" s="1"/>
  <c r="AC11" i="53"/>
  <c r="AC5" i="56" s="1"/>
  <c r="R11" i="53"/>
  <c r="Q67" i="53" s="1"/>
  <c r="R27" i="56" s="1"/>
  <c r="AF11" i="53"/>
  <c r="AF5" i="56" s="1"/>
  <c r="U11" i="53"/>
  <c r="U5" i="56" s="1"/>
  <c r="L11" i="53"/>
  <c r="K67" i="53" s="1"/>
  <c r="L27" i="56" s="1"/>
  <c r="S11" i="53"/>
  <c r="S5" i="56" s="1"/>
  <c r="X11" i="53"/>
  <c r="W67" i="53" s="1"/>
  <c r="X27" i="56" s="1"/>
  <c r="M11" i="53"/>
  <c r="P11" i="53"/>
  <c r="O67" i="53" s="1"/>
  <c r="P27" i="56" s="1"/>
  <c r="AD11" i="53"/>
  <c r="AD5" i="56" s="1"/>
  <c r="Y11" i="53"/>
  <c r="AM204" i="40"/>
  <c r="V224" i="40"/>
  <c r="AM194" i="40"/>
  <c r="V214" i="40"/>
  <c r="AM207" i="40"/>
  <c r="V227" i="40"/>
  <c r="AK228" i="40"/>
  <c r="AH229" i="40"/>
  <c r="AK191" i="40"/>
  <c r="AJ12" i="56" s="1"/>
  <c r="AF230" i="40"/>
  <c r="AG225" i="40"/>
  <c r="AI224" i="40"/>
  <c r="AK215" i="40"/>
  <c r="AG226" i="40"/>
  <c r="AK222" i="40"/>
  <c r="AF227" i="40"/>
  <c r="AG213" i="40"/>
  <c r="AG211" i="40"/>
  <c r="AM209" i="40"/>
  <c r="V229" i="40"/>
  <c r="AN186" i="40"/>
  <c r="V226" i="40"/>
  <c r="AM206" i="40"/>
  <c r="AI244" i="40"/>
  <c r="AJ228" i="40"/>
  <c r="AK230" i="40"/>
  <c r="AF225" i="40"/>
  <c r="AH224" i="40"/>
  <c r="AJ215" i="40"/>
  <c r="AF226" i="40"/>
  <c r="AJ222" i="40"/>
  <c r="AF213" i="40"/>
  <c r="AF211" i="40"/>
  <c r="V230" i="40"/>
  <c r="AM210" i="40"/>
  <c r="AN166" i="40"/>
  <c r="AN182" i="40"/>
  <c r="AM208" i="40"/>
  <c r="V228" i="40"/>
  <c r="AI228" i="40"/>
  <c r="AJ230" i="40"/>
  <c r="AK225" i="40"/>
  <c r="AG224" i="40"/>
  <c r="AK223" i="40"/>
  <c r="AI215" i="40"/>
  <c r="AK226" i="40"/>
  <c r="AI214" i="40"/>
  <c r="AK213" i="40"/>
  <c r="AK211" i="40"/>
  <c r="AN162" i="40"/>
  <c r="AM205" i="40"/>
  <c r="V225" i="40"/>
  <c r="AN205" i="40"/>
  <c r="L225" i="40"/>
  <c r="AN185" i="40"/>
  <c r="AH228" i="40"/>
  <c r="AG229" i="40"/>
  <c r="AJ191" i="40"/>
  <c r="AI12" i="56" s="1"/>
  <c r="AJ225" i="40"/>
  <c r="AF224" i="40"/>
  <c r="AJ223" i="40"/>
  <c r="AH215" i="40"/>
  <c r="AJ226" i="40"/>
  <c r="AH214" i="40"/>
  <c r="AK227" i="40"/>
  <c r="AJ213" i="40"/>
  <c r="AJ211" i="40"/>
  <c r="V223" i="40"/>
  <c r="AM203" i="40"/>
  <c r="AG228" i="40"/>
  <c r="AF229" i="40"/>
  <c r="AI191" i="40"/>
  <c r="AH12" i="56" s="1"/>
  <c r="AI225" i="40"/>
  <c r="AI223" i="40"/>
  <c r="AG215" i="40"/>
  <c r="AI222" i="40"/>
  <c r="AG214" i="40"/>
  <c r="AJ227" i="40"/>
  <c r="AI213" i="40"/>
  <c r="AI211" i="40"/>
  <c r="AN173" i="40"/>
  <c r="V222" i="40"/>
  <c r="AM202" i="40"/>
  <c r="AN193" i="40"/>
  <c r="L213" i="40"/>
  <c r="AN165" i="40"/>
  <c r="AF228" i="40"/>
  <c r="AK229" i="40"/>
  <c r="AH191" i="40"/>
  <c r="AG12" i="56" s="1"/>
  <c r="AI230" i="40"/>
  <c r="AH225" i="40"/>
  <c r="AH223" i="40"/>
  <c r="AF215" i="40"/>
  <c r="AH222" i="40"/>
  <c r="AF214" i="40"/>
  <c r="AI227" i="40"/>
  <c r="AH213" i="40"/>
  <c r="AH211" i="40"/>
  <c r="AF153" i="40"/>
  <c r="AG153" i="40"/>
  <c r="AH153" i="40"/>
  <c r="AI153" i="40"/>
  <c r="AJ153" i="40"/>
  <c r="AK153" i="40"/>
  <c r="AK171" i="40" s="1"/>
  <c r="AJ2" i="56" s="1"/>
  <c r="AM195" i="40"/>
  <c r="V215" i="40"/>
  <c r="AM193" i="40"/>
  <c r="V213" i="40"/>
  <c r="AJ229" i="40"/>
  <c r="AG191" i="40"/>
  <c r="AF12" i="56" s="1"/>
  <c r="AH230" i="40"/>
  <c r="AK224" i="40"/>
  <c r="AG223" i="40"/>
  <c r="AI226" i="40"/>
  <c r="AG222" i="40"/>
  <c r="AK214" i="40"/>
  <c r="AH227" i="40"/>
  <c r="AN206" i="40"/>
  <c r="L226" i="40"/>
  <c r="AI229" i="40"/>
  <c r="AF191" i="40"/>
  <c r="AE12" i="56" s="1"/>
  <c r="AG230" i="40"/>
  <c r="AJ224" i="40"/>
  <c r="AF223" i="40"/>
  <c r="AH226" i="40"/>
  <c r="AF222" i="40"/>
  <c r="AJ214" i="40"/>
  <c r="AG227" i="40"/>
  <c r="H199" i="40"/>
  <c r="H219" i="40" s="1"/>
  <c r="AN181" i="40"/>
  <c r="AN161" i="40"/>
  <c r="K244" i="40"/>
  <c r="AN158" i="40"/>
  <c r="AN198" i="40"/>
  <c r="V216" i="40"/>
  <c r="AM196" i="40"/>
  <c r="L220" i="40"/>
  <c r="D124" i="40"/>
  <c r="V219" i="40"/>
  <c r="AM199" i="40"/>
  <c r="AN178" i="40"/>
  <c r="V220" i="40"/>
  <c r="AM200" i="40"/>
  <c r="V221" i="40"/>
  <c r="AM201" i="40"/>
  <c r="L221" i="40"/>
  <c r="AN201" i="40"/>
  <c r="AM198" i="40"/>
  <c r="V217" i="40"/>
  <c r="AM197" i="40"/>
  <c r="AE244" i="40"/>
  <c r="AH120" i="45"/>
  <c r="I132" i="45"/>
  <c r="I97" i="45"/>
  <c r="E78" i="45"/>
  <c r="E129" i="45"/>
  <c r="E116" i="45"/>
  <c r="E105" i="45"/>
  <c r="E94" i="45"/>
  <c r="I131" i="45"/>
  <c r="I96" i="45"/>
  <c r="E75" i="45"/>
  <c r="E102" i="45"/>
  <c r="E91" i="45"/>
  <c r="E126" i="45"/>
  <c r="E113" i="45"/>
  <c r="E77" i="45"/>
  <c r="E128" i="45"/>
  <c r="E115" i="45"/>
  <c r="E104" i="45"/>
  <c r="E93" i="45"/>
  <c r="L113" i="45"/>
  <c r="J91" i="45"/>
  <c r="J92" i="45"/>
  <c r="M116" i="45"/>
  <c r="M152" i="45" s="1"/>
  <c r="J94" i="45"/>
  <c r="I129" i="45"/>
  <c r="I94" i="45"/>
  <c r="R119" i="45"/>
  <c r="R155" i="45" s="1"/>
  <c r="J97" i="45"/>
  <c r="I130" i="45"/>
  <c r="I95" i="45"/>
  <c r="I126" i="45"/>
  <c r="I91" i="45"/>
  <c r="I128" i="45"/>
  <c r="I93" i="45"/>
  <c r="E79" i="45"/>
  <c r="E130" i="45"/>
  <c r="E117" i="45"/>
  <c r="E106" i="45"/>
  <c r="E95" i="45"/>
  <c r="I127" i="45"/>
  <c r="I92" i="45"/>
  <c r="R115" i="45"/>
  <c r="R151" i="45" s="1"/>
  <c r="J93" i="45"/>
  <c r="E127" i="45"/>
  <c r="E114" i="45"/>
  <c r="E103" i="45"/>
  <c r="E92" i="45"/>
  <c r="E80" i="45"/>
  <c r="E131" i="45"/>
  <c r="E118" i="45"/>
  <c r="E107" i="45"/>
  <c r="E96" i="45"/>
  <c r="E81" i="45"/>
  <c r="E132" i="45"/>
  <c r="E119" i="45"/>
  <c r="E108" i="45"/>
  <c r="E97" i="45"/>
  <c r="AH15" i="56"/>
  <c r="AG15" i="56"/>
  <c r="AF15" i="56"/>
  <c r="AE15" i="56"/>
  <c r="AJ15" i="56"/>
  <c r="AI5" i="56"/>
  <c r="AH67" i="53"/>
  <c r="AI27" i="56" s="1"/>
  <c r="N5" i="56"/>
  <c r="M67" i="53"/>
  <c r="N27" i="56" s="1"/>
  <c r="AJ5" i="56"/>
  <c r="AJ27" i="56"/>
  <c r="G11" i="53"/>
  <c r="H11" i="53"/>
  <c r="I11" i="53"/>
  <c r="J11" i="53"/>
  <c r="K11" i="53"/>
  <c r="F159" i="40"/>
  <c r="F199" i="40"/>
  <c r="F219" i="40" s="1"/>
  <c r="F179" i="40"/>
  <c r="W264" i="40"/>
  <c r="X218" i="40"/>
  <c r="M264" i="40"/>
  <c r="N218" i="40"/>
  <c r="O267" i="40"/>
  <c r="P221" i="40"/>
  <c r="T267" i="40"/>
  <c r="U221" i="40"/>
  <c r="O264" i="40"/>
  <c r="P218" i="40"/>
  <c r="AB264" i="40"/>
  <c r="AC218" i="40"/>
  <c r="K247" i="40"/>
  <c r="W247" i="40"/>
  <c r="M247" i="40"/>
  <c r="AD267" i="40"/>
  <c r="AE221" i="40"/>
  <c r="AA267" i="40"/>
  <c r="AB221" i="40"/>
  <c r="AF267" i="40"/>
  <c r="AJ267" i="40"/>
  <c r="AG267" i="40"/>
  <c r="AH267" i="40"/>
  <c r="AI267" i="40"/>
  <c r="AE267" i="40"/>
  <c r="AI247" i="40"/>
  <c r="AJ244" i="40"/>
  <c r="X264" i="40"/>
  <c r="Y218" i="40"/>
  <c r="K264" i="40"/>
  <c r="L218" i="40"/>
  <c r="T264" i="40"/>
  <c r="U218" i="40"/>
  <c r="I247" i="40"/>
  <c r="O247" i="40"/>
  <c r="AB247" i="40"/>
  <c r="X267" i="40"/>
  <c r="Y221" i="40"/>
  <c r="V267" i="40"/>
  <c r="W221" i="40"/>
  <c r="S267" i="40"/>
  <c r="T221" i="40"/>
  <c r="AH247" i="40"/>
  <c r="Q264" i="40"/>
  <c r="R218" i="40"/>
  <c r="AD264" i="40"/>
  <c r="AE218" i="40"/>
  <c r="L264" i="40"/>
  <c r="M218" i="40"/>
  <c r="Z247" i="40"/>
  <c r="G247" i="40"/>
  <c r="T247" i="40"/>
  <c r="Y267" i="40"/>
  <c r="Z221" i="40"/>
  <c r="N267" i="40"/>
  <c r="O221" i="40"/>
  <c r="Z267" i="40"/>
  <c r="AA221" i="40"/>
  <c r="AG247" i="40"/>
  <c r="R264" i="40"/>
  <c r="S218" i="40"/>
  <c r="V264" i="40"/>
  <c r="W218" i="40"/>
  <c r="AA264" i="40"/>
  <c r="AB218" i="40"/>
  <c r="AA247" i="40"/>
  <c r="R247" i="40"/>
  <c r="AD247" i="40"/>
  <c r="L247" i="40"/>
  <c r="L125" i="40"/>
  <c r="AJ243" i="40" s="1"/>
  <c r="F157" i="40"/>
  <c r="AF157" i="40"/>
  <c r="F197" i="40"/>
  <c r="F217" i="40" s="1"/>
  <c r="AG157" i="40"/>
  <c r="AH157" i="40"/>
  <c r="F177" i="40"/>
  <c r="AI157" i="40"/>
  <c r="AJ157" i="40"/>
  <c r="E247" i="40"/>
  <c r="AH244" i="40"/>
  <c r="P264" i="40"/>
  <c r="Q218" i="40"/>
  <c r="N264" i="40"/>
  <c r="O218" i="40"/>
  <c r="S264" i="40"/>
  <c r="T218" i="40"/>
  <c r="F247" i="40"/>
  <c r="J247" i="40"/>
  <c r="V247" i="40"/>
  <c r="AF247" i="40"/>
  <c r="AG244" i="40"/>
  <c r="F196" i="40"/>
  <c r="F176" i="40"/>
  <c r="F156" i="40"/>
  <c r="Z264" i="40"/>
  <c r="AA218" i="40"/>
  <c r="AC264" i="40"/>
  <c r="AD218" i="40"/>
  <c r="Y247" i="40"/>
  <c r="X247" i="40"/>
  <c r="N247" i="40"/>
  <c r="AE247" i="40"/>
  <c r="AF244" i="40"/>
  <c r="F180" i="40"/>
  <c r="F160" i="40"/>
  <c r="F200" i="40"/>
  <c r="F220" i="40" s="1"/>
  <c r="Y264" i="40"/>
  <c r="Z218" i="40"/>
  <c r="U264" i="40"/>
  <c r="V218" i="40"/>
  <c r="Q247" i="40"/>
  <c r="P247" i="40"/>
  <c r="AC247" i="40"/>
  <c r="AJ247" i="40"/>
  <c r="E244" i="40"/>
  <c r="W267" i="40"/>
  <c r="AC267" i="40"/>
  <c r="R267" i="40"/>
  <c r="Q267" i="40"/>
  <c r="U267" i="40"/>
  <c r="K267" i="40"/>
  <c r="M267" i="40"/>
  <c r="P267" i="40"/>
  <c r="AB267" i="40"/>
  <c r="L267" i="40"/>
  <c r="I244" i="40"/>
  <c r="O244" i="40"/>
  <c r="AB244" i="40"/>
  <c r="Z244" i="40"/>
  <c r="G244" i="40"/>
  <c r="T244" i="40"/>
  <c r="Y244" i="40"/>
  <c r="J244" i="40"/>
  <c r="V244" i="40"/>
  <c r="S244" i="40"/>
  <c r="X244" i="40"/>
  <c r="N244" i="40"/>
  <c r="M200" i="40"/>
  <c r="M220" i="40" s="1"/>
  <c r="L177" i="40"/>
  <c r="R177" i="40"/>
  <c r="Z157" i="40"/>
  <c r="S157" i="40"/>
  <c r="AE157" i="40"/>
  <c r="M157" i="40"/>
  <c r="J177" i="40"/>
  <c r="AB157" i="40"/>
  <c r="K157" i="40"/>
  <c r="W157" i="40"/>
  <c r="Q177" i="40"/>
  <c r="N177" i="40"/>
  <c r="R157" i="40"/>
  <c r="Y157" i="40"/>
  <c r="O157" i="40"/>
  <c r="L157" i="40"/>
  <c r="Q157" i="40"/>
  <c r="AD157" i="40"/>
  <c r="M177" i="40"/>
  <c r="S177" i="40"/>
  <c r="G157" i="40"/>
  <c r="P157" i="40"/>
  <c r="AC157" i="40"/>
  <c r="K176" i="40"/>
  <c r="L124" i="40"/>
  <c r="K125" i="40"/>
  <c r="J199" i="40"/>
  <c r="J219" i="40" s="1"/>
  <c r="P127" i="40"/>
  <c r="J196" i="40"/>
  <c r="J216" i="40" s="1"/>
  <c r="P124" i="40"/>
  <c r="M127" i="40"/>
  <c r="K200" i="40"/>
  <c r="K220" i="40" s="1"/>
  <c r="Q128" i="40"/>
  <c r="H179" i="40"/>
  <c r="N127" i="40"/>
  <c r="I200" i="40"/>
  <c r="I220" i="40" s="1"/>
  <c r="O128" i="40"/>
  <c r="J200" i="40"/>
  <c r="J220" i="40" s="1"/>
  <c r="P128" i="40"/>
  <c r="G125" i="40"/>
  <c r="H127" i="40"/>
  <c r="J128" i="40"/>
  <c r="E124" i="40"/>
  <c r="I127" i="40"/>
  <c r="K128" i="40"/>
  <c r="G127" i="40"/>
  <c r="J197" i="40"/>
  <c r="J217" i="40" s="1"/>
  <c r="P125" i="40"/>
  <c r="O127" i="40"/>
  <c r="O160" i="40"/>
  <c r="L128" i="40"/>
  <c r="D127" i="40"/>
  <c r="H197" i="40"/>
  <c r="H217" i="40" s="1"/>
  <c r="N125" i="40"/>
  <c r="G176" i="40"/>
  <c r="M124" i="40"/>
  <c r="F124" i="40"/>
  <c r="I125" i="40"/>
  <c r="N159" i="40"/>
  <c r="L127" i="40"/>
  <c r="D128" i="40"/>
  <c r="K196" i="40"/>
  <c r="K216" i="40" s="1"/>
  <c r="Q124" i="40"/>
  <c r="F128" i="40"/>
  <c r="M125" i="40"/>
  <c r="L199" i="40"/>
  <c r="Q127" i="40"/>
  <c r="O197" i="40"/>
  <c r="O217" i="40" s="1"/>
  <c r="Q125" i="40"/>
  <c r="I196" i="40"/>
  <c r="I216" i="40" s="1"/>
  <c r="O124" i="40"/>
  <c r="H160" i="40"/>
  <c r="AM180" i="40"/>
  <c r="L15" i="53"/>
  <c r="AD121" i="45"/>
  <c r="AD122" i="45" s="1"/>
  <c r="AA121" i="45"/>
  <c r="AA122" i="45" s="1"/>
  <c r="AG118" i="45"/>
  <c r="AC121" i="45"/>
  <c r="AC122" i="45" s="1"/>
  <c r="AE121" i="45"/>
  <c r="AE122" i="45" s="1"/>
  <c r="AG96" i="45"/>
  <c r="U121" i="45"/>
  <c r="U122" i="45" s="1"/>
  <c r="AG116" i="45"/>
  <c r="W121" i="45"/>
  <c r="W122" i="45" s="1"/>
  <c r="AG120" i="45"/>
  <c r="AF120" i="45"/>
  <c r="AG113" i="45"/>
  <c r="V121" i="45"/>
  <c r="V122" i="45" s="1"/>
  <c r="AG119" i="45"/>
  <c r="AG95" i="45"/>
  <c r="N115" i="45"/>
  <c r="N151" i="45" s="1"/>
  <c r="Z121" i="45"/>
  <c r="Z122" i="45" s="1"/>
  <c r="AB121" i="45"/>
  <c r="AB122" i="45" s="1"/>
  <c r="AG103" i="45"/>
  <c r="AG107" i="45"/>
  <c r="AF133" i="45"/>
  <c r="AF98" i="45"/>
  <c r="AG114" i="45"/>
  <c r="AG115" i="45"/>
  <c r="X121" i="45"/>
  <c r="X122" i="45" s="1"/>
  <c r="AG92" i="45"/>
  <c r="AG117" i="45"/>
  <c r="Y121" i="45"/>
  <c r="Y122" i="45" s="1"/>
  <c r="L197" i="40"/>
  <c r="T156" i="40"/>
  <c r="K180" i="40"/>
  <c r="T160" i="40"/>
  <c r="S156" i="40"/>
  <c r="K179" i="40"/>
  <c r="AE156" i="40"/>
  <c r="U159" i="40"/>
  <c r="M156" i="40"/>
  <c r="H159" i="40"/>
  <c r="M180" i="40"/>
  <c r="N179" i="40"/>
  <c r="AL178" i="40"/>
  <c r="AM169" i="40"/>
  <c r="AM190" i="40"/>
  <c r="I160" i="40"/>
  <c r="U160" i="40"/>
  <c r="L159" i="40"/>
  <c r="N197" i="40"/>
  <c r="N217" i="40" s="1"/>
  <c r="R179" i="40"/>
  <c r="M179" i="40"/>
  <c r="O159" i="40"/>
  <c r="AM173" i="40"/>
  <c r="S180" i="40"/>
  <c r="AM162" i="40"/>
  <c r="AL182" i="40"/>
  <c r="S179" i="40"/>
  <c r="AM179" i="40"/>
  <c r="AL186" i="40"/>
  <c r="M196" i="40"/>
  <c r="M216" i="40" s="1"/>
  <c r="Q160" i="40"/>
  <c r="L156" i="40"/>
  <c r="I156" i="40"/>
  <c r="V156" i="40"/>
  <c r="R159" i="40"/>
  <c r="P159" i="40"/>
  <c r="Q176" i="40"/>
  <c r="U176" i="40"/>
  <c r="AL165" i="40"/>
  <c r="AM187" i="40"/>
  <c r="AL181" i="40"/>
  <c r="AL162" i="40"/>
  <c r="AM154" i="40"/>
  <c r="AM160" i="40"/>
  <c r="G156" i="40"/>
  <c r="X156" i="40"/>
  <c r="N156" i="40"/>
  <c r="AM185" i="40"/>
  <c r="M176" i="40"/>
  <c r="AM170" i="40"/>
  <c r="M199" i="40"/>
  <c r="M219" i="40" s="1"/>
  <c r="AM181" i="40"/>
  <c r="AM155" i="40"/>
  <c r="O180" i="40"/>
  <c r="AL166" i="40"/>
  <c r="AL205" i="40"/>
  <c r="Q179" i="40"/>
  <c r="AM186" i="40"/>
  <c r="L160" i="40"/>
  <c r="N160" i="40"/>
  <c r="Z156" i="40"/>
  <c r="P156" i="40"/>
  <c r="AC156" i="40"/>
  <c r="J159" i="40"/>
  <c r="S159" i="40"/>
  <c r="M159" i="40"/>
  <c r="P176" i="40"/>
  <c r="AM183" i="40"/>
  <c r="AM165" i="40"/>
  <c r="AL198" i="40"/>
  <c r="R180" i="40"/>
  <c r="AM166" i="40"/>
  <c r="M217" i="40"/>
  <c r="J179" i="40"/>
  <c r="P179" i="40"/>
  <c r="U179" i="40"/>
  <c r="L196" i="40"/>
  <c r="P160" i="40"/>
  <c r="AA156" i="40"/>
  <c r="H156" i="40"/>
  <c r="U156" i="40"/>
  <c r="G159" i="40"/>
  <c r="K159" i="40"/>
  <c r="AL206" i="40"/>
  <c r="O176" i="40"/>
  <c r="T176" i="40"/>
  <c r="M153" i="40"/>
  <c r="U153" i="40"/>
  <c r="AC153" i="40"/>
  <c r="N153" i="40"/>
  <c r="V153" i="40"/>
  <c r="AD153" i="40"/>
  <c r="O153" i="40"/>
  <c r="W153" i="40"/>
  <c r="AE153" i="40"/>
  <c r="P153" i="40"/>
  <c r="X153" i="40"/>
  <c r="Q153" i="40"/>
  <c r="Y153" i="40"/>
  <c r="S153" i="40"/>
  <c r="AA153" i="40"/>
  <c r="T153" i="40"/>
  <c r="R153" i="40"/>
  <c r="Z153" i="40"/>
  <c r="AB153" i="40"/>
  <c r="O196" i="40"/>
  <c r="AM168" i="40"/>
  <c r="J176" i="40"/>
  <c r="L176" i="40"/>
  <c r="J180" i="40"/>
  <c r="U180" i="40"/>
  <c r="Q180" i="40"/>
  <c r="AM167" i="40"/>
  <c r="AM161" i="40"/>
  <c r="N196" i="40"/>
  <c r="AM178" i="40"/>
  <c r="R160" i="40"/>
  <c r="S160" i="40"/>
  <c r="M160" i="40"/>
  <c r="R156" i="40"/>
  <c r="K156" i="40"/>
  <c r="W156" i="40"/>
  <c r="Q159" i="40"/>
  <c r="AM176" i="40"/>
  <c r="AM158" i="40"/>
  <c r="N180" i="40"/>
  <c r="T180" i="40"/>
  <c r="AM189" i="40"/>
  <c r="O179" i="40"/>
  <c r="T179" i="40"/>
  <c r="AL161" i="40"/>
  <c r="J160" i="40"/>
  <c r="K160" i="40"/>
  <c r="J246" i="40" s="1"/>
  <c r="AM174" i="40"/>
  <c r="J156" i="40"/>
  <c r="Y156" i="40"/>
  <c r="O156" i="40"/>
  <c r="AL185" i="40"/>
  <c r="I159" i="40"/>
  <c r="AM159" i="40"/>
  <c r="N176" i="40"/>
  <c r="S176" i="40"/>
  <c r="AL158" i="40"/>
  <c r="AL201" i="40"/>
  <c r="AL173" i="40"/>
  <c r="AM188" i="40"/>
  <c r="L180" i="40"/>
  <c r="P180" i="40"/>
  <c r="AM182" i="40"/>
  <c r="L179" i="40"/>
  <c r="G160" i="40"/>
  <c r="AB156" i="40"/>
  <c r="Q156" i="40"/>
  <c r="AD156" i="40"/>
  <c r="AM177" i="40"/>
  <c r="T159" i="40"/>
  <c r="AM184" i="40"/>
  <c r="R176" i="40"/>
  <c r="AL193" i="40"/>
  <c r="AM175" i="40"/>
  <c r="M118" i="45"/>
  <c r="J131" i="45"/>
  <c r="Q119" i="45"/>
  <c r="Q155" i="45" s="1"/>
  <c r="Q132" i="45"/>
  <c r="K132" i="45"/>
  <c r="R132" i="45"/>
  <c r="S132" i="45"/>
  <c r="L132" i="45"/>
  <c r="T132" i="45"/>
  <c r="M132" i="45"/>
  <c r="N132" i="45"/>
  <c r="O132" i="45"/>
  <c r="J132" i="45"/>
  <c r="P132" i="45"/>
  <c r="F126" i="45"/>
  <c r="F113" i="45"/>
  <c r="R116" i="45"/>
  <c r="R152" i="45" s="1"/>
  <c r="P116" i="45"/>
  <c r="P152" i="45" s="1"/>
  <c r="S113" i="45"/>
  <c r="U106" i="45"/>
  <c r="J130" i="45"/>
  <c r="T115" i="45"/>
  <c r="T151" i="45" s="1"/>
  <c r="Q128" i="45"/>
  <c r="R128" i="45"/>
  <c r="S128" i="45"/>
  <c r="L128" i="45"/>
  <c r="T128" i="45"/>
  <c r="P128" i="45"/>
  <c r="M128" i="45"/>
  <c r="K128" i="45"/>
  <c r="N128" i="45"/>
  <c r="O128" i="45"/>
  <c r="J128" i="45"/>
  <c r="K115" i="45"/>
  <c r="K151" i="45" s="1"/>
  <c r="L115" i="45"/>
  <c r="L151" i="45" s="1"/>
  <c r="P119" i="45"/>
  <c r="P155" i="45" s="1"/>
  <c r="Q115" i="45"/>
  <c r="Q151" i="45" s="1"/>
  <c r="M117" i="45"/>
  <c r="Q126" i="45"/>
  <c r="P126" i="45"/>
  <c r="R126" i="45"/>
  <c r="S126" i="45"/>
  <c r="L126" i="45"/>
  <c r="T126" i="45"/>
  <c r="M126" i="45"/>
  <c r="N126" i="45"/>
  <c r="O126" i="45"/>
  <c r="J126" i="45"/>
  <c r="L114" i="45"/>
  <c r="M127" i="45"/>
  <c r="N127" i="45"/>
  <c r="O127" i="45"/>
  <c r="J127" i="45"/>
  <c r="T127" i="45"/>
  <c r="P127" i="45"/>
  <c r="K127" i="45"/>
  <c r="Q127" i="45"/>
  <c r="R127" i="45"/>
  <c r="S127" i="45"/>
  <c r="L127" i="45"/>
  <c r="S116" i="45"/>
  <c r="S152" i="45" s="1"/>
  <c r="M129" i="45"/>
  <c r="T129" i="45"/>
  <c r="N129" i="45"/>
  <c r="O129" i="45"/>
  <c r="J129" i="45"/>
  <c r="P129" i="45"/>
  <c r="Q129" i="45"/>
  <c r="R129" i="45"/>
  <c r="K129" i="45"/>
  <c r="S129" i="45"/>
  <c r="L129" i="45"/>
  <c r="K116" i="45"/>
  <c r="K152" i="45" s="1"/>
  <c r="R117" i="45"/>
  <c r="O119" i="45"/>
  <c r="O155" i="45" s="1"/>
  <c r="F76" i="49"/>
  <c r="K76" i="49"/>
  <c r="M76" i="49"/>
  <c r="G76" i="49"/>
  <c r="H76" i="49"/>
  <c r="I76" i="49"/>
  <c r="J76" i="49"/>
  <c r="C76" i="49"/>
  <c r="E76" i="49"/>
  <c r="L76" i="49"/>
  <c r="Q93" i="45"/>
  <c r="L93" i="45"/>
  <c r="N93" i="45"/>
  <c r="R93" i="45"/>
  <c r="K93" i="45"/>
  <c r="S93" i="45"/>
  <c r="T93" i="45"/>
  <c r="M93" i="45"/>
  <c r="F77" i="45"/>
  <c r="G77" i="45" s="1"/>
  <c r="H77" i="45" s="1"/>
  <c r="I77" i="45" s="1"/>
  <c r="J77" i="45" s="1"/>
  <c r="K77" i="45" s="1"/>
  <c r="K141" i="45" s="1"/>
  <c r="O93" i="45"/>
  <c r="P93" i="45"/>
  <c r="O91" i="45"/>
  <c r="T91" i="45"/>
  <c r="M91" i="45"/>
  <c r="P91" i="45"/>
  <c r="Q91" i="45"/>
  <c r="R91" i="45"/>
  <c r="S91" i="45"/>
  <c r="L91" i="45"/>
  <c r="N91" i="45"/>
  <c r="Q117" i="45"/>
  <c r="L118" i="45"/>
  <c r="L92" i="45"/>
  <c r="T92" i="45"/>
  <c r="O92" i="45"/>
  <c r="F76" i="45"/>
  <c r="G76" i="45" s="1"/>
  <c r="R92" i="45"/>
  <c r="M92" i="45"/>
  <c r="N92" i="45"/>
  <c r="P92" i="45"/>
  <c r="Q92" i="45"/>
  <c r="S92" i="45"/>
  <c r="K92" i="45"/>
  <c r="AC98" i="45"/>
  <c r="O116" i="45"/>
  <c r="O152" i="45" s="1"/>
  <c r="O113" i="45"/>
  <c r="S115" i="45"/>
  <c r="S151" i="45" s="1"/>
  <c r="M119" i="45"/>
  <c r="M155" i="45" s="1"/>
  <c r="V98" i="45"/>
  <c r="Q116" i="45"/>
  <c r="Q152" i="45" s="1"/>
  <c r="N116" i="45"/>
  <c r="N152" i="45" s="1"/>
  <c r="K117" i="45"/>
  <c r="O117" i="45"/>
  <c r="N113" i="45"/>
  <c r="P113" i="45"/>
  <c r="P115" i="45"/>
  <c r="P151" i="45" s="1"/>
  <c r="T119" i="45"/>
  <c r="T155" i="45" s="1"/>
  <c r="L119" i="45"/>
  <c r="L155" i="45" s="1"/>
  <c r="K118" i="45"/>
  <c r="P96" i="45"/>
  <c r="S96" i="45"/>
  <c r="N96" i="45"/>
  <c r="Q96" i="45"/>
  <c r="R96" i="45"/>
  <c r="K96" i="45"/>
  <c r="L96" i="45"/>
  <c r="T96" i="45"/>
  <c r="M96" i="45"/>
  <c r="F80" i="45"/>
  <c r="G80" i="45" s="1"/>
  <c r="H80" i="45" s="1"/>
  <c r="I80" i="45" s="1"/>
  <c r="J80" i="45" s="1"/>
  <c r="O96" i="45"/>
  <c r="Y98" i="45"/>
  <c r="T116" i="45"/>
  <c r="T152" i="45" s="1"/>
  <c r="T117" i="45"/>
  <c r="T113" i="45"/>
  <c r="Q113" i="45"/>
  <c r="K119" i="45"/>
  <c r="K155" i="45" s="1"/>
  <c r="M97" i="45"/>
  <c r="F81" i="45"/>
  <c r="G81" i="45" s="1"/>
  <c r="H81" i="45" s="1"/>
  <c r="I81" i="45" s="1"/>
  <c r="J81" i="45" s="1"/>
  <c r="K81" i="45" s="1"/>
  <c r="K145" i="45" s="1"/>
  <c r="N97" i="45"/>
  <c r="O97" i="45"/>
  <c r="P97" i="45"/>
  <c r="K97" i="45"/>
  <c r="Q97" i="45"/>
  <c r="R97" i="45"/>
  <c r="S97" i="45"/>
  <c r="L97" i="45"/>
  <c r="T97" i="45"/>
  <c r="AA98" i="45"/>
  <c r="X98" i="45"/>
  <c r="L116" i="45"/>
  <c r="L152" i="45" s="1"/>
  <c r="L117" i="45"/>
  <c r="M115" i="45"/>
  <c r="M151" i="45" s="1"/>
  <c r="N119" i="45"/>
  <c r="N155" i="45" s="1"/>
  <c r="S119" i="45"/>
  <c r="S155" i="45" s="1"/>
  <c r="P117" i="45"/>
  <c r="K95" i="45"/>
  <c r="S95" i="45"/>
  <c r="L95" i="45"/>
  <c r="T95" i="45"/>
  <c r="N95" i="45"/>
  <c r="P95" i="45"/>
  <c r="M95" i="45"/>
  <c r="F79" i="45"/>
  <c r="G79" i="45" s="1"/>
  <c r="H79" i="45" s="1"/>
  <c r="I79" i="45" s="1"/>
  <c r="J79" i="45" s="1"/>
  <c r="O95" i="45"/>
  <c r="Q95" i="45"/>
  <c r="R95" i="45"/>
  <c r="N94" i="45"/>
  <c r="Q94" i="45"/>
  <c r="S94" i="45"/>
  <c r="T94" i="45"/>
  <c r="O94" i="45"/>
  <c r="P94" i="45"/>
  <c r="L94" i="45"/>
  <c r="R94" i="45"/>
  <c r="K94" i="45"/>
  <c r="F78" i="45"/>
  <c r="G78" i="45" s="1"/>
  <c r="H78" i="45" s="1"/>
  <c r="I78" i="45" s="1"/>
  <c r="J78" i="45" s="1"/>
  <c r="K78" i="45" s="1"/>
  <c r="K142" i="45" s="1"/>
  <c r="M94" i="45"/>
  <c r="N117" i="45"/>
  <c r="S117" i="45"/>
  <c r="M113" i="45"/>
  <c r="R113" i="45"/>
  <c r="O115" i="45"/>
  <c r="O151" i="45" s="1"/>
  <c r="N118" i="45"/>
  <c r="AE99" i="45"/>
  <c r="AE100" i="45" s="1"/>
  <c r="AE13" i="56" s="1"/>
  <c r="AB13" i="53"/>
  <c r="T15" i="53"/>
  <c r="P15" i="53"/>
  <c r="O15" i="53"/>
  <c r="S15" i="53"/>
  <c r="Q15" i="53"/>
  <c r="S13" i="53"/>
  <c r="Z13" i="53"/>
  <c r="K13" i="53"/>
  <c r="N15" i="53"/>
  <c r="R15" i="53"/>
  <c r="M15" i="53"/>
  <c r="Y13" i="53"/>
  <c r="R13" i="53"/>
  <c r="AD13" i="53"/>
  <c r="T13" i="53"/>
  <c r="Q13" i="53"/>
  <c r="V13" i="53"/>
  <c r="AC13" i="53"/>
  <c r="L13" i="53"/>
  <c r="N13" i="53"/>
  <c r="U13" i="53"/>
  <c r="AE13" i="53"/>
  <c r="M13" i="53"/>
  <c r="W13" i="53"/>
  <c r="X13" i="53"/>
  <c r="O13" i="53"/>
  <c r="P13" i="53"/>
  <c r="AA13" i="53"/>
  <c r="C62" i="45"/>
  <c r="Q106" i="45"/>
  <c r="AB106" i="45"/>
  <c r="C63" i="45"/>
  <c r="P106" i="45"/>
  <c r="AA106" i="45"/>
  <c r="O106" i="45"/>
  <c r="Z106" i="45"/>
  <c r="C69" i="45"/>
  <c r="N106" i="45"/>
  <c r="Y106" i="45"/>
  <c r="K106" i="45"/>
  <c r="M106" i="45"/>
  <c r="X106" i="45"/>
  <c r="T106" i="45"/>
  <c r="L106" i="45"/>
  <c r="W106" i="45"/>
  <c r="C67" i="45"/>
  <c r="S106" i="45"/>
  <c r="AD106" i="45"/>
  <c r="V106" i="45"/>
  <c r="C64" i="45"/>
  <c r="C68" i="45"/>
  <c r="R106" i="45"/>
  <c r="AC106" i="45"/>
  <c r="P12" i="53"/>
  <c r="P15" i="56" s="1"/>
  <c r="O12" i="53"/>
  <c r="O15" i="56" s="1"/>
  <c r="N12" i="53"/>
  <c r="N15" i="56" s="1"/>
  <c r="T12" i="53"/>
  <c r="T15" i="56" s="1"/>
  <c r="L12" i="53"/>
  <c r="L15" i="56" s="1"/>
  <c r="M12" i="53"/>
  <c r="S12" i="53"/>
  <c r="S15" i="56" s="1"/>
  <c r="R12" i="53"/>
  <c r="T211" i="40"/>
  <c r="X191" i="40"/>
  <c r="Q211" i="40"/>
  <c r="U211" i="40"/>
  <c r="Y191" i="40"/>
  <c r="R211" i="40"/>
  <c r="Q104" i="45"/>
  <c r="L107" i="45"/>
  <c r="M109" i="45"/>
  <c r="AB102" i="45"/>
  <c r="K103" i="45"/>
  <c r="K105" i="45"/>
  <c r="M105" i="45"/>
  <c r="M107" i="45"/>
  <c r="K109" i="45"/>
  <c r="L103" i="45"/>
  <c r="O105" i="45"/>
  <c r="K107" i="45"/>
  <c r="O109" i="45"/>
  <c r="V102" i="45"/>
  <c r="S104" i="45"/>
  <c r="Z105" i="45"/>
  <c r="S108" i="45"/>
  <c r="Z109" i="45"/>
  <c r="X105" i="45"/>
  <c r="Q108" i="45"/>
  <c r="X109" i="45"/>
  <c r="AD104" i="45"/>
  <c r="AD108" i="45"/>
  <c r="S102" i="45"/>
  <c r="AB104" i="45"/>
  <c r="AB108" i="45"/>
  <c r="Q102" i="45"/>
  <c r="V104" i="45"/>
  <c r="V108" i="45"/>
  <c r="AD102" i="45"/>
  <c r="M149" i="40"/>
  <c r="S211" i="40"/>
  <c r="AC191" i="40"/>
  <c r="I197" i="40"/>
  <c r="I217" i="40" s="1"/>
  <c r="I177" i="40"/>
  <c r="L149" i="40"/>
  <c r="AE211" i="40"/>
  <c r="Y211" i="40"/>
  <c r="AC211" i="40"/>
  <c r="K199" i="40"/>
  <c r="K219" i="40" s="1"/>
  <c r="W191" i="40"/>
  <c r="G200" i="40"/>
  <c r="G220" i="40" s="1"/>
  <c r="G180" i="40"/>
  <c r="AD211" i="40"/>
  <c r="AB191" i="40"/>
  <c r="X211" i="40"/>
  <c r="G199" i="40"/>
  <c r="G219" i="40" s="1"/>
  <c r="G179" i="40"/>
  <c r="N149" i="40"/>
  <c r="O149" i="40"/>
  <c r="Z211" i="40"/>
  <c r="P211" i="40"/>
  <c r="V191" i="40"/>
  <c r="H196" i="40"/>
  <c r="H216" i="40" s="1"/>
  <c r="H176" i="40"/>
  <c r="H200" i="40"/>
  <c r="H220" i="40" s="1"/>
  <c r="H180" i="40"/>
  <c r="G177" i="40"/>
  <c r="G197" i="40"/>
  <c r="G217" i="40" s="1"/>
  <c r="W211" i="40"/>
  <c r="AD191" i="40"/>
  <c r="I179" i="40"/>
  <c r="I199" i="40"/>
  <c r="I219" i="40" s="1"/>
  <c r="Z191" i="40"/>
  <c r="AB211" i="40"/>
  <c r="K197" i="40"/>
  <c r="K217" i="40" s="1"/>
  <c r="AE191" i="40"/>
  <c r="AA191" i="40"/>
  <c r="AA211" i="40"/>
  <c r="V211" i="40"/>
  <c r="G119" i="45"/>
  <c r="G108" i="45"/>
  <c r="G97" i="45"/>
  <c r="F114" i="45"/>
  <c r="F103" i="45"/>
  <c r="F92" i="45"/>
  <c r="G115" i="45"/>
  <c r="G104" i="45"/>
  <c r="G93" i="45"/>
  <c r="I114" i="45"/>
  <c r="I103" i="45"/>
  <c r="H113" i="45"/>
  <c r="H102" i="45"/>
  <c r="H91" i="45"/>
  <c r="H116" i="45"/>
  <c r="H105" i="45"/>
  <c r="H94" i="45"/>
  <c r="G82" i="45"/>
  <c r="H82" i="45" s="1"/>
  <c r="I82" i="45" s="1"/>
  <c r="J82" i="45" s="1"/>
  <c r="K82" i="45" s="1"/>
  <c r="K146" i="45" s="1"/>
  <c r="G107" i="45"/>
  <c r="G96" i="45"/>
  <c r="G118" i="45"/>
  <c r="F107" i="45"/>
  <c r="F96" i="45"/>
  <c r="F118" i="45"/>
  <c r="R104" i="45"/>
  <c r="AC104" i="45"/>
  <c r="U104" i="45"/>
  <c r="N105" i="45"/>
  <c r="Y105" i="45"/>
  <c r="N107" i="45"/>
  <c r="R108" i="45"/>
  <c r="AC108" i="45"/>
  <c r="U108" i="45"/>
  <c r="N109" i="45"/>
  <c r="Y109" i="45"/>
  <c r="R102" i="45"/>
  <c r="AC102" i="45"/>
  <c r="U102" i="45"/>
  <c r="H114" i="45"/>
  <c r="H103" i="45"/>
  <c r="H92" i="45"/>
  <c r="I118" i="45"/>
  <c r="I107" i="45"/>
  <c r="H117" i="45"/>
  <c r="H106" i="45"/>
  <c r="H95" i="45"/>
  <c r="G105" i="45"/>
  <c r="G94" i="45"/>
  <c r="G116" i="45"/>
  <c r="P104" i="45"/>
  <c r="AA104" i="45"/>
  <c r="T105" i="45"/>
  <c r="L105" i="45"/>
  <c r="W105" i="45"/>
  <c r="P108" i="45"/>
  <c r="AA108" i="45"/>
  <c r="T109" i="45"/>
  <c r="L109" i="45"/>
  <c r="W109" i="45"/>
  <c r="P102" i="45"/>
  <c r="AA102" i="45"/>
  <c r="H118" i="45"/>
  <c r="H107" i="45"/>
  <c r="H96" i="45"/>
  <c r="J117" i="45"/>
  <c r="J106" i="45"/>
  <c r="G113" i="45"/>
  <c r="G102" i="45"/>
  <c r="G91" i="45"/>
  <c r="J118" i="45"/>
  <c r="J107" i="45"/>
  <c r="F117" i="45"/>
  <c r="F106" i="45"/>
  <c r="F95" i="45"/>
  <c r="I119" i="45"/>
  <c r="I108" i="45"/>
  <c r="G117" i="45"/>
  <c r="G106" i="45"/>
  <c r="G95" i="45"/>
  <c r="O104" i="45"/>
  <c r="Z104" i="45"/>
  <c r="S105" i="45"/>
  <c r="AD105" i="45"/>
  <c r="V105" i="45"/>
  <c r="O108" i="45"/>
  <c r="Z108" i="45"/>
  <c r="S109" i="45"/>
  <c r="AD109" i="45"/>
  <c r="V109" i="45"/>
  <c r="O102" i="45"/>
  <c r="Z102" i="45"/>
  <c r="F115" i="45"/>
  <c r="F104" i="45"/>
  <c r="F93" i="45"/>
  <c r="H104" i="45"/>
  <c r="H115" i="45"/>
  <c r="H93" i="45"/>
  <c r="F119" i="45"/>
  <c r="F108" i="45"/>
  <c r="F97" i="45"/>
  <c r="J119" i="45"/>
  <c r="J108" i="45"/>
  <c r="F91" i="45"/>
  <c r="F102" i="45"/>
  <c r="N104" i="45"/>
  <c r="Y104" i="45"/>
  <c r="R105" i="45"/>
  <c r="AC105" i="45"/>
  <c r="U105" i="45"/>
  <c r="N108" i="45"/>
  <c r="Y108" i="45"/>
  <c r="R109" i="45"/>
  <c r="AC109" i="45"/>
  <c r="U109" i="45"/>
  <c r="N102" i="45"/>
  <c r="Y102" i="45"/>
  <c r="I117" i="45"/>
  <c r="I106" i="45"/>
  <c r="F116" i="45"/>
  <c r="F105" i="45"/>
  <c r="F94" i="45"/>
  <c r="H119" i="45"/>
  <c r="H97" i="45"/>
  <c r="H108" i="45"/>
  <c r="G103" i="45"/>
  <c r="G92" i="45"/>
  <c r="G114" i="45"/>
  <c r="J113" i="45"/>
  <c r="J102" i="45"/>
  <c r="J114" i="45"/>
  <c r="J103" i="45"/>
  <c r="J116" i="45"/>
  <c r="J105" i="45"/>
  <c r="I116" i="45"/>
  <c r="I105" i="45"/>
  <c r="I104" i="45"/>
  <c r="I115" i="45"/>
  <c r="K104" i="45"/>
  <c r="M104" i="45"/>
  <c r="X104" i="45"/>
  <c r="Q105" i="45"/>
  <c r="AB105" i="45"/>
  <c r="K108" i="45"/>
  <c r="M108" i="45"/>
  <c r="X108" i="45"/>
  <c r="Q109" i="45"/>
  <c r="AB109" i="45"/>
  <c r="M102" i="45"/>
  <c r="X102" i="45"/>
  <c r="I113" i="45"/>
  <c r="I102" i="45"/>
  <c r="J115" i="45"/>
  <c r="J104" i="45"/>
  <c r="T104" i="45"/>
  <c r="L104" i="45"/>
  <c r="W104" i="45"/>
  <c r="P105" i="45"/>
  <c r="AA105" i="45"/>
  <c r="T108" i="45"/>
  <c r="L108" i="45"/>
  <c r="W108" i="45"/>
  <c r="P109" i="45"/>
  <c r="AA109" i="45"/>
  <c r="T102" i="45"/>
  <c r="L102" i="45"/>
  <c r="W102" i="45"/>
  <c r="K84" i="45" l="1" a="1"/>
  <c r="K84" i="45" s="1"/>
  <c r="AF67" i="53"/>
  <c r="AG27" i="56" s="1"/>
  <c r="AG89" i="56" s="1"/>
  <c r="U67" i="53"/>
  <c r="V27" i="56" s="1"/>
  <c r="V37" i="56" s="1"/>
  <c r="AA5" i="56"/>
  <c r="AA65" i="56" s="1"/>
  <c r="P5" i="56"/>
  <c r="P53" i="56" s="1"/>
  <c r="AK15" i="53"/>
  <c r="AJ15" i="53"/>
  <c r="AL15" i="53"/>
  <c r="M15" i="56"/>
  <c r="AL12" i="53"/>
  <c r="AJ12" i="53"/>
  <c r="AK12" i="53"/>
  <c r="AK13" i="53"/>
  <c r="AL13" i="53"/>
  <c r="AJ13" i="53"/>
  <c r="L67" i="53"/>
  <c r="M27" i="56" s="1"/>
  <c r="M37" i="56" s="1"/>
  <c r="AK11" i="53"/>
  <c r="AL11" i="53"/>
  <c r="AJ11" i="53"/>
  <c r="N67" i="53"/>
  <c r="O27" i="56" s="1"/>
  <c r="O37" i="56" s="1"/>
  <c r="R67" i="53"/>
  <c r="S27" i="56" s="1"/>
  <c r="S37" i="56" s="1"/>
  <c r="K16" i="53" a="1"/>
  <c r="K16" i="53" s="1"/>
  <c r="K17" i="53" s="1"/>
  <c r="J68" i="53" s="1"/>
  <c r="K32" i="56" s="1"/>
  <c r="K42" i="56" s="1"/>
  <c r="Z37" i="56"/>
  <c r="L5" i="56"/>
  <c r="L65" i="56" s="1"/>
  <c r="Z5" i="56"/>
  <c r="Z65" i="56" s="1"/>
  <c r="AI37" i="56"/>
  <c r="N37" i="56"/>
  <c r="AH5" i="56"/>
  <c r="AH65" i="56" s="1"/>
  <c r="AB5" i="56"/>
  <c r="AB65" i="56" s="1"/>
  <c r="AA37" i="56"/>
  <c r="T37" i="56"/>
  <c r="AJ37" i="56"/>
  <c r="R37" i="56"/>
  <c r="P37" i="56"/>
  <c r="AG37" i="56"/>
  <c r="X37" i="56"/>
  <c r="E89" i="56"/>
  <c r="T67" i="53"/>
  <c r="U27" i="56" s="1"/>
  <c r="U37" i="56" s="1"/>
  <c r="AH37" i="56"/>
  <c r="L37" i="56"/>
  <c r="AB37" i="56"/>
  <c r="T5" i="56"/>
  <c r="T65" i="56" s="1"/>
  <c r="M5" i="56"/>
  <c r="M65" i="56" s="1"/>
  <c r="X67" i="53"/>
  <c r="Y27" i="56" s="1"/>
  <c r="Y37" i="56" s="1"/>
  <c r="Y5" i="56"/>
  <c r="Y65" i="56" s="1"/>
  <c r="R5" i="56"/>
  <c r="R65" i="56" s="1"/>
  <c r="AM107" i="49"/>
  <c r="AM120" i="49"/>
  <c r="AM104" i="49"/>
  <c r="AM115" i="49"/>
  <c r="T149" i="45"/>
  <c r="M153" i="45"/>
  <c r="M154" i="45"/>
  <c r="O153" i="45"/>
  <c r="N153" i="45"/>
  <c r="N149" i="45"/>
  <c r="O149" i="45"/>
  <c r="F134" i="45"/>
  <c r="F22" i="56" s="1"/>
  <c r="AD154" i="45"/>
  <c r="U150" i="45"/>
  <c r="P154" i="45"/>
  <c r="Z154" i="45"/>
  <c r="H134" i="45"/>
  <c r="H22" i="56" s="1"/>
  <c r="G134" i="45"/>
  <c r="G22" i="56" s="1"/>
  <c r="AD149" i="45"/>
  <c r="K153" i="45"/>
  <c r="AC150" i="45"/>
  <c r="Y149" i="45"/>
  <c r="U149" i="45"/>
  <c r="AA150" i="45"/>
  <c r="T150" i="45"/>
  <c r="N154" i="45"/>
  <c r="L153" i="45"/>
  <c r="Q149" i="45"/>
  <c r="K154" i="45"/>
  <c r="AE149" i="45"/>
  <c r="O150" i="45"/>
  <c r="V150" i="45"/>
  <c r="V149" i="45"/>
  <c r="Y150" i="45"/>
  <c r="AB149" i="45"/>
  <c r="AE154" i="45"/>
  <c r="AE150" i="45"/>
  <c r="T154" i="45"/>
  <c r="AA149" i="45"/>
  <c r="Q154" i="45"/>
  <c r="R149" i="45"/>
  <c r="T153" i="45"/>
  <c r="L149" i="45"/>
  <c r="Z150" i="45"/>
  <c r="V153" i="45"/>
  <c r="Z153" i="45"/>
  <c r="Q150" i="45"/>
  <c r="AD150" i="45"/>
  <c r="Y153" i="45"/>
  <c r="S150" i="45"/>
  <c r="W154" i="45"/>
  <c r="W150" i="45"/>
  <c r="AB153" i="45"/>
  <c r="P150" i="45"/>
  <c r="W149" i="45"/>
  <c r="Z149" i="45"/>
  <c r="AC154" i="45"/>
  <c r="U154" i="45"/>
  <c r="M149" i="45"/>
  <c r="L154" i="45"/>
  <c r="Y154" i="45"/>
  <c r="N150" i="45"/>
  <c r="AD153" i="45"/>
  <c r="AA154" i="45"/>
  <c r="S154" i="45"/>
  <c r="AE153" i="45"/>
  <c r="AB154" i="45"/>
  <c r="O154" i="45"/>
  <c r="AB150" i="45"/>
  <c r="S153" i="45"/>
  <c r="P153" i="45"/>
  <c r="P149" i="45"/>
  <c r="Q153" i="45"/>
  <c r="R153" i="45"/>
  <c r="S149" i="45"/>
  <c r="K149" i="45"/>
  <c r="AC153" i="45"/>
  <c r="X153" i="45"/>
  <c r="R150" i="45"/>
  <c r="AA153" i="45"/>
  <c r="M150" i="45"/>
  <c r="X154" i="45"/>
  <c r="W153" i="45"/>
  <c r="V154" i="45"/>
  <c r="X149" i="45"/>
  <c r="K150" i="45"/>
  <c r="K263" i="40"/>
  <c r="AC243" i="40"/>
  <c r="V243" i="40"/>
  <c r="AH114" i="45"/>
  <c r="L150" i="45"/>
  <c r="AM117" i="49"/>
  <c r="AM94" i="49"/>
  <c r="AM90" i="49"/>
  <c r="AM82" i="49"/>
  <c r="AM108" i="49"/>
  <c r="AM105" i="49"/>
  <c r="AM106" i="49"/>
  <c r="AM80" i="49"/>
  <c r="AM84" i="49"/>
  <c r="AM116" i="49"/>
  <c r="AM95" i="49"/>
  <c r="AM93" i="49"/>
  <c r="AM92" i="49"/>
  <c r="E52" i="56"/>
  <c r="E64" i="56"/>
  <c r="AM91" i="49"/>
  <c r="AM119" i="49"/>
  <c r="AM118" i="49"/>
  <c r="AM81" i="49"/>
  <c r="AM83" i="49"/>
  <c r="AM79" i="49"/>
  <c r="E246" i="40"/>
  <c r="F246" i="40"/>
  <c r="X5" i="56"/>
  <c r="X65" i="56" s="1"/>
  <c r="V67" i="53"/>
  <c r="W27" i="56" s="1"/>
  <c r="W37" i="56" s="1"/>
  <c r="AC67" i="53"/>
  <c r="AD27" i="56" s="1"/>
  <c r="AD37" i="56" s="1"/>
  <c r="AB67" i="53"/>
  <c r="AC27" i="56" s="1"/>
  <c r="AC37" i="56" s="1"/>
  <c r="AH92" i="45"/>
  <c r="AH95" i="45"/>
  <c r="AH96" i="45"/>
  <c r="AH126" i="45"/>
  <c r="L246" i="40"/>
  <c r="AH128" i="45"/>
  <c r="I134" i="45"/>
  <c r="I22" i="56" s="1"/>
  <c r="AH129" i="45"/>
  <c r="AH127" i="45"/>
  <c r="AH132" i="45"/>
  <c r="E83" i="45"/>
  <c r="E85" i="45" s="1"/>
  <c r="G242" i="40"/>
  <c r="AD67" i="53"/>
  <c r="AE27" i="56" s="1"/>
  <c r="AE37" i="56" s="1"/>
  <c r="AE67" i="53"/>
  <c r="AF27" i="56" s="1"/>
  <c r="AF37" i="56" s="1"/>
  <c r="P67" i="53"/>
  <c r="Q27" i="56" s="1"/>
  <c r="Q37" i="56" s="1"/>
  <c r="AG17" i="56"/>
  <c r="AH231" i="40"/>
  <c r="AG7" i="56" s="1"/>
  <c r="AJ17" i="56"/>
  <c r="AK231" i="40"/>
  <c r="AJ7" i="56" s="1"/>
  <c r="AJ11" i="56" s="1"/>
  <c r="AJ231" i="40"/>
  <c r="AI7" i="56" s="1"/>
  <c r="AI17" i="56"/>
  <c r="AE17" i="56"/>
  <c r="AF231" i="40"/>
  <c r="AE7" i="56" s="1"/>
  <c r="AN153" i="40"/>
  <c r="AI231" i="40"/>
  <c r="AH7" i="56" s="1"/>
  <c r="AH17" i="56"/>
  <c r="AF17" i="56"/>
  <c r="AG231" i="40"/>
  <c r="AF7" i="56" s="1"/>
  <c r="R246" i="40"/>
  <c r="I246" i="40"/>
  <c r="Q246" i="40"/>
  <c r="AN196" i="40"/>
  <c r="M246" i="40"/>
  <c r="P246" i="40"/>
  <c r="T246" i="40"/>
  <c r="AN156" i="40"/>
  <c r="AN159" i="40"/>
  <c r="L219" i="40"/>
  <c r="AN199" i="40"/>
  <c r="AN160" i="40"/>
  <c r="AN179" i="40"/>
  <c r="AN177" i="40"/>
  <c r="AN180" i="40"/>
  <c r="AM156" i="40"/>
  <c r="AN157" i="40"/>
  <c r="AN176" i="40"/>
  <c r="L217" i="40"/>
  <c r="AN197" i="40"/>
  <c r="AN200" i="40"/>
  <c r="AH98" i="45"/>
  <c r="AH103" i="45"/>
  <c r="AH104" i="45"/>
  <c r="AH107" i="45"/>
  <c r="AH119" i="45"/>
  <c r="AH117" i="45"/>
  <c r="AH105" i="45"/>
  <c r="AH118" i="45"/>
  <c r="AH102" i="45"/>
  <c r="AH106" i="45"/>
  <c r="AH116" i="45"/>
  <c r="AH115" i="45"/>
  <c r="AH108" i="45"/>
  <c r="AH109" i="45"/>
  <c r="AH113" i="45"/>
  <c r="AJ89" i="56"/>
  <c r="AI89" i="56"/>
  <c r="AH89" i="56"/>
  <c r="U8" i="56"/>
  <c r="AD8" i="56"/>
  <c r="E134" i="45"/>
  <c r="E22" i="56" s="1"/>
  <c r="AB8" i="56"/>
  <c r="E121" i="45"/>
  <c r="E122" i="45" s="1"/>
  <c r="W8" i="56"/>
  <c r="AA8" i="56"/>
  <c r="J99" i="45"/>
  <c r="J100" i="45" s="1"/>
  <c r="J13" i="56" s="1"/>
  <c r="Y8" i="56"/>
  <c r="Z8" i="56"/>
  <c r="V8" i="56"/>
  <c r="AC8" i="56"/>
  <c r="X8" i="56"/>
  <c r="E99" i="45"/>
  <c r="E100" i="45" s="1"/>
  <c r="E13" i="56" s="1"/>
  <c r="I99" i="45"/>
  <c r="I100" i="45" s="1"/>
  <c r="I13" i="56" s="1"/>
  <c r="T8" i="56"/>
  <c r="E110" i="45"/>
  <c r="E111" i="45" s="1"/>
  <c r="E18" i="56" s="1"/>
  <c r="R15" i="56"/>
  <c r="K5" i="56"/>
  <c r="J67" i="53"/>
  <c r="K27" i="56" s="1"/>
  <c r="K37" i="56" s="1"/>
  <c r="J5" i="56"/>
  <c r="I67" i="53"/>
  <c r="J27" i="56" s="1"/>
  <c r="J37" i="56" s="1"/>
  <c r="I5" i="56"/>
  <c r="H67" i="53"/>
  <c r="I27" i="56" s="1"/>
  <c r="I37" i="56" s="1"/>
  <c r="H5" i="56"/>
  <c r="G67" i="53"/>
  <c r="H27" i="56" s="1"/>
  <c r="H37" i="56" s="1"/>
  <c r="G5" i="56"/>
  <c r="F67" i="53"/>
  <c r="G27" i="56" s="1"/>
  <c r="G37" i="56" s="1"/>
  <c r="F5" i="56"/>
  <c r="E67" i="53"/>
  <c r="F27" i="56" s="1"/>
  <c r="F37" i="56" s="1"/>
  <c r="AJ65" i="56"/>
  <c r="AJ53" i="56"/>
  <c r="U65" i="56"/>
  <c r="U53" i="56"/>
  <c r="AC65" i="56"/>
  <c r="AC53" i="56"/>
  <c r="N65" i="56"/>
  <c r="N53" i="56"/>
  <c r="V65" i="56"/>
  <c r="V53" i="56"/>
  <c r="AD65" i="56"/>
  <c r="AD53" i="56"/>
  <c r="O65" i="56"/>
  <c r="O53" i="56"/>
  <c r="W65" i="56"/>
  <c r="W53" i="56"/>
  <c r="AE65" i="56"/>
  <c r="AE53" i="56"/>
  <c r="AF65" i="56"/>
  <c r="AF53" i="56"/>
  <c r="Q65" i="56"/>
  <c r="AG65" i="56"/>
  <c r="AG53" i="56"/>
  <c r="S65" i="56"/>
  <c r="S53" i="56"/>
  <c r="AI65" i="56"/>
  <c r="AI53" i="56"/>
  <c r="K262" i="40"/>
  <c r="L216" i="40"/>
  <c r="AI243" i="40"/>
  <c r="AJ171" i="40"/>
  <c r="AI2" i="56" s="1"/>
  <c r="V234" i="40"/>
  <c r="Z12" i="56"/>
  <c r="R235" i="40"/>
  <c r="V17" i="56"/>
  <c r="W231" i="40"/>
  <c r="V7" i="56" s="1"/>
  <c r="N262" i="40"/>
  <c r="O216" i="40"/>
  <c r="U263" i="40"/>
  <c r="AJ263" i="40"/>
  <c r="AH263" i="40"/>
  <c r="AF263" i="40"/>
  <c r="AG263" i="40"/>
  <c r="AI263" i="40"/>
  <c r="AE263" i="40"/>
  <c r="X245" i="40"/>
  <c r="AF245" i="40"/>
  <c r="AJ245" i="40"/>
  <c r="AH245" i="40"/>
  <c r="AI245" i="40"/>
  <c r="AE245" i="40"/>
  <c r="AG245" i="40"/>
  <c r="P243" i="40"/>
  <c r="J243" i="40"/>
  <c r="F216" i="40"/>
  <c r="AH243" i="40"/>
  <c r="AI171" i="40"/>
  <c r="AH2" i="56" s="1"/>
  <c r="W243" i="40"/>
  <c r="V235" i="40"/>
  <c r="AA231" i="40"/>
  <c r="Z7" i="56" s="1"/>
  <c r="Z17" i="56"/>
  <c r="Z234" i="40"/>
  <c r="AD12" i="56"/>
  <c r="S235" i="40"/>
  <c r="W17" i="56"/>
  <c r="X231" i="40"/>
  <c r="W7" i="56" s="1"/>
  <c r="R234" i="40"/>
  <c r="V12" i="56"/>
  <c r="M235" i="40"/>
  <c r="R231" i="40"/>
  <c r="Q7" i="56" s="1"/>
  <c r="Q17" i="56"/>
  <c r="P235" i="40"/>
  <c r="T17" i="56"/>
  <c r="U231" i="40"/>
  <c r="T7" i="56" s="1"/>
  <c r="O235" i="40"/>
  <c r="T231" i="40"/>
  <c r="S7" i="56" s="1"/>
  <c r="S17" i="56"/>
  <c r="AD266" i="40"/>
  <c r="AE266" i="40"/>
  <c r="AF266" i="40"/>
  <c r="AH266" i="40"/>
  <c r="AI266" i="40"/>
  <c r="AG266" i="40"/>
  <c r="AJ266" i="40"/>
  <c r="K243" i="40"/>
  <c r="AA243" i="40"/>
  <c r="M243" i="40"/>
  <c r="Q234" i="40"/>
  <c r="U12" i="56"/>
  <c r="W234" i="40"/>
  <c r="AA12" i="56"/>
  <c r="X234" i="40"/>
  <c r="AB12" i="56"/>
  <c r="T234" i="40"/>
  <c r="X12" i="56"/>
  <c r="L235" i="40"/>
  <c r="P17" i="56"/>
  <c r="Q231" i="40"/>
  <c r="P7" i="56" s="1"/>
  <c r="AD265" i="40"/>
  <c r="AJ265" i="40"/>
  <c r="AF265" i="40"/>
  <c r="AG265" i="40"/>
  <c r="AH265" i="40"/>
  <c r="AE265" i="40"/>
  <c r="AI265" i="40"/>
  <c r="AB243" i="40"/>
  <c r="N243" i="40"/>
  <c r="AG243" i="40"/>
  <c r="AH171" i="40"/>
  <c r="AG2" i="56" s="1"/>
  <c r="T243" i="40"/>
  <c r="Y234" i="40"/>
  <c r="AC12" i="56"/>
  <c r="W235" i="40"/>
  <c r="AB231" i="40"/>
  <c r="AA7" i="56" s="1"/>
  <c r="AA17" i="56"/>
  <c r="K235" i="40"/>
  <c r="O17" i="56"/>
  <c r="P231" i="40"/>
  <c r="O7" i="56" s="1"/>
  <c r="Y235" i="40"/>
  <c r="AC17" i="56"/>
  <c r="AD231" i="40"/>
  <c r="AC7" i="56" s="1"/>
  <c r="X235" i="40"/>
  <c r="AB17" i="56"/>
  <c r="AC231" i="40"/>
  <c r="AB7" i="56" s="1"/>
  <c r="N235" i="40"/>
  <c r="S231" i="40"/>
  <c r="R7" i="56" s="1"/>
  <c r="R17" i="56"/>
  <c r="S234" i="40"/>
  <c r="S236" i="40" s="1"/>
  <c r="W12" i="56"/>
  <c r="M262" i="40"/>
  <c r="N216" i="40"/>
  <c r="L262" i="40"/>
  <c r="AH242" i="40"/>
  <c r="AF242" i="40"/>
  <c r="AJ242" i="40"/>
  <c r="AI242" i="40"/>
  <c r="AE242" i="40"/>
  <c r="AG242" i="40"/>
  <c r="O243" i="40"/>
  <c r="X243" i="40"/>
  <c r="L243" i="40"/>
  <c r="G243" i="40"/>
  <c r="AF243" i="40"/>
  <c r="AG171" i="40"/>
  <c r="AF2" i="56" s="1"/>
  <c r="S243" i="40"/>
  <c r="U234" i="40"/>
  <c r="Y12" i="56"/>
  <c r="U235" i="40"/>
  <c r="Y17" i="56"/>
  <c r="Z231" i="40"/>
  <c r="Y7" i="56" s="1"/>
  <c r="T235" i="40"/>
  <c r="X17" i="56"/>
  <c r="Y231" i="40"/>
  <c r="X7" i="56" s="1"/>
  <c r="AC262" i="40"/>
  <c r="AE262" i="40"/>
  <c r="AF262" i="40"/>
  <c r="AH262" i="40"/>
  <c r="AI262" i="40"/>
  <c r="AJ262" i="40"/>
  <c r="AG262" i="40"/>
  <c r="F243" i="40"/>
  <c r="Q243" i="40"/>
  <c r="AD243" i="40"/>
  <c r="H243" i="40"/>
  <c r="Z235" i="40"/>
  <c r="AD17" i="56"/>
  <c r="AE231" i="40"/>
  <c r="AD7" i="56" s="1"/>
  <c r="R243" i="40"/>
  <c r="AE243" i="40"/>
  <c r="Z243" i="40"/>
  <c r="Q235" i="40"/>
  <c r="U17" i="56"/>
  <c r="V231" i="40"/>
  <c r="U7" i="56" s="1"/>
  <c r="AB246" i="40"/>
  <c r="AH246" i="40"/>
  <c r="AE246" i="40"/>
  <c r="AF246" i="40"/>
  <c r="AJ246" i="40"/>
  <c r="AI246" i="40"/>
  <c r="AG246" i="40"/>
  <c r="Y243" i="40"/>
  <c r="U243" i="40"/>
  <c r="E242" i="40"/>
  <c r="E243" i="40"/>
  <c r="I243" i="40"/>
  <c r="E245" i="40"/>
  <c r="AF114" i="45"/>
  <c r="W263" i="40"/>
  <c r="AC266" i="40"/>
  <c r="L263" i="40"/>
  <c r="X266" i="40"/>
  <c r="Q266" i="40"/>
  <c r="T266" i="40"/>
  <c r="T262" i="40"/>
  <c r="AA262" i="40"/>
  <c r="O262" i="40"/>
  <c r="AD262" i="40"/>
  <c r="K266" i="40"/>
  <c r="M263" i="40"/>
  <c r="Q263" i="40"/>
  <c r="AC265" i="40"/>
  <c r="N265" i="40"/>
  <c r="I242" i="40"/>
  <c r="J242" i="40"/>
  <c r="W266" i="40"/>
  <c r="Z262" i="40"/>
  <c r="V263" i="40"/>
  <c r="AA263" i="40"/>
  <c r="S265" i="40"/>
  <c r="AA265" i="40"/>
  <c r="S263" i="40"/>
  <c r="O266" i="40"/>
  <c r="Y263" i="40"/>
  <c r="W265" i="40"/>
  <c r="L266" i="40"/>
  <c r="U265" i="40"/>
  <c r="Z266" i="40"/>
  <c r="W262" i="40"/>
  <c r="Z263" i="40"/>
  <c r="O265" i="40"/>
  <c r="V265" i="40"/>
  <c r="T263" i="40"/>
  <c r="AB265" i="40"/>
  <c r="Y262" i="40"/>
  <c r="R262" i="40"/>
  <c r="P263" i="40"/>
  <c r="X263" i="40"/>
  <c r="H242" i="40"/>
  <c r="R265" i="40"/>
  <c r="Y265" i="40"/>
  <c r="M266" i="40"/>
  <c r="S262" i="40"/>
  <c r="R263" i="40"/>
  <c r="AB263" i="40"/>
  <c r="AC263" i="40"/>
  <c r="N266" i="40"/>
  <c r="AB262" i="40"/>
  <c r="V266" i="40"/>
  <c r="Q262" i="40"/>
  <c r="V262" i="40"/>
  <c r="L265" i="40"/>
  <c r="O263" i="40"/>
  <c r="M265" i="40"/>
  <c r="P266" i="40"/>
  <c r="X262" i="40"/>
  <c r="Q265" i="40"/>
  <c r="Y266" i="40"/>
  <c r="P262" i="40"/>
  <c r="AD263" i="40"/>
  <c r="AB266" i="40"/>
  <c r="U262" i="40"/>
  <c r="Z265" i="40"/>
  <c r="T265" i="40"/>
  <c r="X265" i="40"/>
  <c r="K265" i="40"/>
  <c r="F242" i="40"/>
  <c r="N263" i="40"/>
  <c r="S266" i="40"/>
  <c r="AA266" i="40"/>
  <c r="U266" i="40"/>
  <c r="P265" i="40"/>
  <c r="R266" i="40"/>
  <c r="H245" i="40"/>
  <c r="J245" i="40"/>
  <c r="K246" i="40"/>
  <c r="N246" i="40"/>
  <c r="AD246" i="40"/>
  <c r="AL200" i="40"/>
  <c r="H246" i="40"/>
  <c r="G246" i="40"/>
  <c r="O246" i="40"/>
  <c r="S246" i="40"/>
  <c r="Y242" i="40"/>
  <c r="Q245" i="40"/>
  <c r="L242" i="40"/>
  <c r="S245" i="40"/>
  <c r="M242" i="40"/>
  <c r="U242" i="40"/>
  <c r="T245" i="40"/>
  <c r="V245" i="40"/>
  <c r="W242" i="40"/>
  <c r="AD242" i="40"/>
  <c r="S242" i="40"/>
  <c r="AC242" i="40"/>
  <c r="F245" i="40"/>
  <c r="L245" i="40"/>
  <c r="K242" i="40"/>
  <c r="Y246" i="40"/>
  <c r="P242" i="40"/>
  <c r="N242" i="40"/>
  <c r="P245" i="40"/>
  <c r="T242" i="40"/>
  <c r="R245" i="40"/>
  <c r="K245" i="40"/>
  <c r="AL177" i="40"/>
  <c r="AC246" i="40"/>
  <c r="AA242" i="40"/>
  <c r="X242" i="40"/>
  <c r="V242" i="40"/>
  <c r="I245" i="40"/>
  <c r="V246" i="40"/>
  <c r="Z242" i="40"/>
  <c r="AB242" i="40"/>
  <c r="N245" i="40"/>
  <c r="R242" i="40"/>
  <c r="Q242" i="40"/>
  <c r="O242" i="40"/>
  <c r="O245" i="40"/>
  <c r="G245" i="40"/>
  <c r="AB245" i="40"/>
  <c r="U245" i="40"/>
  <c r="Z245" i="40"/>
  <c r="Y245" i="40"/>
  <c r="AA245" i="40"/>
  <c r="U246" i="40"/>
  <c r="AA246" i="40"/>
  <c r="W246" i="40"/>
  <c r="X246" i="40"/>
  <c r="AC245" i="40"/>
  <c r="AD245" i="40"/>
  <c r="Z246" i="40"/>
  <c r="W245" i="40"/>
  <c r="M245" i="40"/>
  <c r="AL157" i="40"/>
  <c r="AM157" i="40"/>
  <c r="AL197" i="40"/>
  <c r="Y236" i="40"/>
  <c r="AL199" i="40"/>
  <c r="AG98" i="45"/>
  <c r="AG105" i="45"/>
  <c r="AF103" i="45"/>
  <c r="AF106" i="45"/>
  <c r="AF97" i="45"/>
  <c r="AF119" i="45"/>
  <c r="AF91" i="45"/>
  <c r="AF129" i="45"/>
  <c r="AF104" i="45"/>
  <c r="AG104" i="45"/>
  <c r="AF107" i="45"/>
  <c r="AF95" i="45"/>
  <c r="AF93" i="45"/>
  <c r="AG121" i="45"/>
  <c r="AF94" i="45"/>
  <c r="AF117" i="45"/>
  <c r="AF113" i="45"/>
  <c r="AF128" i="45"/>
  <c r="AG109" i="45"/>
  <c r="AG108" i="45"/>
  <c r="AF118" i="45"/>
  <c r="AF132" i="45"/>
  <c r="AF108" i="45"/>
  <c r="L82" i="45"/>
  <c r="L146" i="45" s="1"/>
  <c r="AF109" i="45"/>
  <c r="AF96" i="45"/>
  <c r="L77" i="45"/>
  <c r="L141" i="45" s="1"/>
  <c r="AF126" i="45"/>
  <c r="AG106" i="45"/>
  <c r="L81" i="45"/>
  <c r="L145" i="45" s="1"/>
  <c r="AF102" i="45"/>
  <c r="AF116" i="45"/>
  <c r="AG102" i="45"/>
  <c r="AF92" i="45"/>
  <c r="AF127" i="45"/>
  <c r="AF115" i="45"/>
  <c r="L78" i="45"/>
  <c r="L142" i="45" s="1"/>
  <c r="AF105" i="45"/>
  <c r="AM191" i="40"/>
  <c r="AL179" i="40"/>
  <c r="AL180" i="40"/>
  <c r="AL160" i="40"/>
  <c r="AL159" i="40"/>
  <c r="AL153" i="40"/>
  <c r="AM153" i="40"/>
  <c r="AL196" i="40"/>
  <c r="AL176" i="40"/>
  <c r="AL156" i="40"/>
  <c r="S134" i="45"/>
  <c r="S22" i="56" s="1"/>
  <c r="L134" i="45"/>
  <c r="L22" i="56" s="1"/>
  <c r="K134" i="45"/>
  <c r="J134" i="45"/>
  <c r="J22" i="56" s="1"/>
  <c r="R134" i="45"/>
  <c r="R22" i="56" s="1"/>
  <c r="O134" i="45"/>
  <c r="O22" i="56" s="1"/>
  <c r="P134" i="45"/>
  <c r="P22" i="56" s="1"/>
  <c r="N134" i="45"/>
  <c r="N22" i="56" s="1"/>
  <c r="Q134" i="45"/>
  <c r="Q22" i="56" s="1"/>
  <c r="M134" i="45"/>
  <c r="M22" i="56" s="1"/>
  <c r="T134" i="45"/>
  <c r="T22" i="56" s="1"/>
  <c r="U94" i="45"/>
  <c r="V94" i="45"/>
  <c r="W94" i="45"/>
  <c r="Y94" i="45"/>
  <c r="AA94" i="45"/>
  <c r="AD94" i="45"/>
  <c r="AC94" i="45"/>
  <c r="X94" i="45"/>
  <c r="Z94" i="45"/>
  <c r="AB94" i="45"/>
  <c r="AC97" i="45"/>
  <c r="AB97" i="45"/>
  <c r="V97" i="45"/>
  <c r="Z97" i="45"/>
  <c r="AD97" i="45"/>
  <c r="Y97" i="45"/>
  <c r="U97" i="45"/>
  <c r="AA97" i="45"/>
  <c r="W97" i="45"/>
  <c r="X97" i="45"/>
  <c r="Y91" i="45"/>
  <c r="V91" i="45"/>
  <c r="U91" i="45"/>
  <c r="W91" i="45"/>
  <c r="X91" i="45"/>
  <c r="AA91" i="45"/>
  <c r="Z91" i="45"/>
  <c r="Z93" i="45"/>
  <c r="AA93" i="45"/>
  <c r="AD93" i="45"/>
  <c r="AC93" i="45"/>
  <c r="U93" i="45"/>
  <c r="V93" i="45"/>
  <c r="W93" i="45"/>
  <c r="Y93" i="45"/>
  <c r="X93" i="45"/>
  <c r="AB93" i="45"/>
  <c r="P17" i="53"/>
  <c r="AA14" i="53"/>
  <c r="AA20" i="56" s="1"/>
  <c r="N14" i="53"/>
  <c r="N20" i="56" s="1"/>
  <c r="Y14" i="53"/>
  <c r="Y20" i="56" s="1"/>
  <c r="AB17" i="53"/>
  <c r="O14" i="53"/>
  <c r="O20" i="56" s="1"/>
  <c r="V17" i="53"/>
  <c r="Q110" i="45"/>
  <c r="G75" i="45"/>
  <c r="F83" i="45"/>
  <c r="F85" i="45" s="1"/>
  <c r="V110" i="45"/>
  <c r="V111" i="45" s="1"/>
  <c r="V18" i="56" s="1"/>
  <c r="S121" i="45"/>
  <c r="S123" i="45" s="1"/>
  <c r="S124" i="45" s="1"/>
  <c r="O99" i="45"/>
  <c r="T110" i="45"/>
  <c r="W110" i="45"/>
  <c r="W111" i="45" s="1"/>
  <c r="W18" i="56" s="1"/>
  <c r="AB110" i="45"/>
  <c r="AB111" i="45" s="1"/>
  <c r="AB18" i="56" s="1"/>
  <c r="AD110" i="45"/>
  <c r="AD111" i="45" s="1"/>
  <c r="AD18" i="56" s="1"/>
  <c r="N121" i="45"/>
  <c r="N123" i="45" s="1"/>
  <c r="N124" i="45" s="1"/>
  <c r="Z110" i="45"/>
  <c r="Z111" i="45" s="1"/>
  <c r="Z18" i="56" s="1"/>
  <c r="O121" i="45"/>
  <c r="O123" i="45" s="1"/>
  <c r="O124" i="45" s="1"/>
  <c r="L110" i="45"/>
  <c r="P110" i="45"/>
  <c r="K121" i="45"/>
  <c r="K123" i="45" s="1"/>
  <c r="K124" i="45" s="1"/>
  <c r="M110" i="45"/>
  <c r="M111" i="45" s="1"/>
  <c r="R121" i="45"/>
  <c r="R123" i="45" s="1"/>
  <c r="R124" i="45" s="1"/>
  <c r="N99" i="45"/>
  <c r="Q99" i="45"/>
  <c r="AC110" i="45"/>
  <c r="AC111" i="45" s="1"/>
  <c r="AC18" i="56" s="1"/>
  <c r="R99" i="45"/>
  <c r="Y110" i="45"/>
  <c r="Y111" i="45" s="1"/>
  <c r="Y18" i="56" s="1"/>
  <c r="K99" i="45"/>
  <c r="L121" i="45"/>
  <c r="L123" i="45" s="1"/>
  <c r="L124" i="45" s="1"/>
  <c r="M121" i="45"/>
  <c r="M123" i="45" s="1"/>
  <c r="M124" i="45" s="1"/>
  <c r="T121" i="45"/>
  <c r="T123" i="45" s="1"/>
  <c r="T124" i="45" s="1"/>
  <c r="S99" i="45"/>
  <c r="R110" i="45"/>
  <c r="N110" i="45"/>
  <c r="K110" i="45"/>
  <c r="X110" i="45"/>
  <c r="X111" i="45" s="1"/>
  <c r="X18" i="56" s="1"/>
  <c r="P99" i="45"/>
  <c r="O110" i="45"/>
  <c r="S110" i="45"/>
  <c r="L99" i="45"/>
  <c r="AA110" i="45"/>
  <c r="AA111" i="45" s="1"/>
  <c r="AA18" i="56" s="1"/>
  <c r="M99" i="45"/>
  <c r="G99" i="45"/>
  <c r="G100" i="45" s="1"/>
  <c r="G13" i="56" s="1"/>
  <c r="U110" i="45"/>
  <c r="U111" i="45" s="1"/>
  <c r="U18" i="56" s="1"/>
  <c r="P121" i="45"/>
  <c r="P123" i="45" s="1"/>
  <c r="P124" i="45" s="1"/>
  <c r="H99" i="45"/>
  <c r="H100" i="45" s="1"/>
  <c r="H13" i="56" s="1"/>
  <c r="I110" i="45"/>
  <c r="I111" i="45" s="1"/>
  <c r="I18" i="56" s="1"/>
  <c r="I121" i="45"/>
  <c r="I122" i="45" s="1"/>
  <c r="G110" i="45"/>
  <c r="G111" i="45" s="1"/>
  <c r="G18" i="56" s="1"/>
  <c r="K79" i="45"/>
  <c r="K143" i="45" s="1"/>
  <c r="K80" i="45"/>
  <c r="K144" i="45" s="1"/>
  <c r="J110" i="45"/>
  <c r="J111" i="45" s="1"/>
  <c r="J18" i="56" s="1"/>
  <c r="F110" i="45"/>
  <c r="F111" i="45" s="1"/>
  <c r="F18" i="56" s="1"/>
  <c r="G121" i="45"/>
  <c r="G122" i="45" s="1"/>
  <c r="H110" i="45"/>
  <c r="H111" i="45" s="1"/>
  <c r="H18" i="56" s="1"/>
  <c r="J121" i="45"/>
  <c r="J122" i="45" s="1"/>
  <c r="F121" i="45"/>
  <c r="F122" i="45" s="1"/>
  <c r="E8" i="56" s="1"/>
  <c r="H121" i="45"/>
  <c r="H122" i="45" s="1"/>
  <c r="Q121" i="45"/>
  <c r="Q123" i="45" s="1"/>
  <c r="Q124" i="45" s="1"/>
  <c r="F99" i="45"/>
  <c r="F100" i="45" s="1"/>
  <c r="F13" i="56" s="1"/>
  <c r="H76" i="45"/>
  <c r="C45" i="49"/>
  <c r="D45" i="49"/>
  <c r="E45" i="49"/>
  <c r="F45" i="49"/>
  <c r="G45" i="49"/>
  <c r="H45" i="49"/>
  <c r="I45" i="49"/>
  <c r="J45" i="49"/>
  <c r="K45" i="49"/>
  <c r="L45" i="49"/>
  <c r="M45" i="49"/>
  <c r="N45" i="49"/>
  <c r="O45" i="49"/>
  <c r="P45" i="49"/>
  <c r="Q45" i="49"/>
  <c r="C46" i="49"/>
  <c r="D46" i="49"/>
  <c r="E46" i="49"/>
  <c r="F46" i="49"/>
  <c r="G46" i="49"/>
  <c r="H46" i="49"/>
  <c r="I46" i="49"/>
  <c r="J46" i="49"/>
  <c r="K46" i="49"/>
  <c r="L46" i="49"/>
  <c r="M46" i="49"/>
  <c r="N46" i="49"/>
  <c r="O46" i="49"/>
  <c r="P46" i="49"/>
  <c r="Q46" i="49"/>
  <c r="C47" i="49"/>
  <c r="D47" i="49"/>
  <c r="E47" i="49"/>
  <c r="F47" i="49"/>
  <c r="G47" i="49"/>
  <c r="H47" i="49"/>
  <c r="I47" i="49"/>
  <c r="J47" i="49"/>
  <c r="K47" i="49"/>
  <c r="L47" i="49"/>
  <c r="M47" i="49"/>
  <c r="N47" i="49"/>
  <c r="O47" i="49"/>
  <c r="P47" i="49"/>
  <c r="Q47" i="49"/>
  <c r="C48" i="49"/>
  <c r="D48" i="49"/>
  <c r="E48" i="49"/>
  <c r="F48" i="49"/>
  <c r="G48" i="49"/>
  <c r="H48" i="49"/>
  <c r="I48" i="49"/>
  <c r="J48" i="49"/>
  <c r="K48" i="49"/>
  <c r="L48" i="49"/>
  <c r="M48" i="49"/>
  <c r="N48" i="49"/>
  <c r="O48" i="49"/>
  <c r="P48" i="49"/>
  <c r="Q48" i="49"/>
  <c r="C49" i="49"/>
  <c r="D49" i="49"/>
  <c r="E49" i="49"/>
  <c r="F49" i="49"/>
  <c r="G49" i="49"/>
  <c r="H49" i="49"/>
  <c r="I49" i="49"/>
  <c r="J49" i="49"/>
  <c r="K49" i="49"/>
  <c r="L49" i="49"/>
  <c r="M49" i="49"/>
  <c r="N49" i="49"/>
  <c r="O49" i="49"/>
  <c r="P49" i="49"/>
  <c r="Q49" i="49"/>
  <c r="C50" i="49"/>
  <c r="D50" i="49"/>
  <c r="E50" i="49"/>
  <c r="F50" i="49"/>
  <c r="G50" i="49"/>
  <c r="H50" i="49"/>
  <c r="I50" i="49"/>
  <c r="J50" i="49"/>
  <c r="K50" i="49"/>
  <c r="L50" i="49"/>
  <c r="M50" i="49"/>
  <c r="N50" i="49"/>
  <c r="O50" i="49"/>
  <c r="P50" i="49"/>
  <c r="Q50" i="49"/>
  <c r="B45" i="49"/>
  <c r="B46" i="49"/>
  <c r="B47" i="49"/>
  <c r="B48" i="49"/>
  <c r="B49" i="49"/>
  <c r="B50" i="49"/>
  <c r="C4" i="45"/>
  <c r="C5" i="45"/>
  <c r="C6" i="45"/>
  <c r="C7" i="45"/>
  <c r="C8" i="45"/>
  <c r="C9" i="45"/>
  <c r="C10" i="45"/>
  <c r="C3" i="45"/>
  <c r="Q17" i="53" l="1"/>
  <c r="P68" i="53" s="1"/>
  <c r="Q32" i="56" s="1"/>
  <c r="Q42" i="56" s="1"/>
  <c r="Z14" i="53"/>
  <c r="Z20" i="56" s="1"/>
  <c r="AC14" i="53"/>
  <c r="AC20" i="56" s="1"/>
  <c r="AD17" i="53"/>
  <c r="AA53" i="56"/>
  <c r="AB53" i="56"/>
  <c r="P65" i="56"/>
  <c r="M53" i="56"/>
  <c r="Z53" i="56"/>
  <c r="AE14" i="53"/>
  <c r="AE20" i="56" s="1"/>
  <c r="R14" i="53"/>
  <c r="R20" i="56" s="1"/>
  <c r="M17" i="53"/>
  <c r="L68" i="53" s="1"/>
  <c r="M32" i="56" s="1"/>
  <c r="M42" i="56" s="1"/>
  <c r="L53" i="56"/>
  <c r="AC17" i="53"/>
  <c r="AC10" i="56" s="1"/>
  <c r="W14" i="53"/>
  <c r="W20" i="56" s="1"/>
  <c r="V14" i="53"/>
  <c r="V20" i="56" s="1"/>
  <c r="T14" i="53"/>
  <c r="T20" i="56" s="1"/>
  <c r="W17" i="53"/>
  <c r="V68" i="53" s="1"/>
  <c r="W32" i="56" s="1"/>
  <c r="W42" i="56" s="1"/>
  <c r="P14" i="53"/>
  <c r="P20" i="56" s="1"/>
  <c r="U14" i="53"/>
  <c r="U20" i="56" s="1"/>
  <c r="Z17" i="53"/>
  <c r="Z10" i="56" s="1"/>
  <c r="Y17" i="53"/>
  <c r="Y10" i="56" s="1"/>
  <c r="Q14" i="53"/>
  <c r="Q20" i="56" s="1"/>
  <c r="O17" i="53"/>
  <c r="N68" i="53" s="1"/>
  <c r="O32" i="56" s="1"/>
  <c r="O42" i="56" s="1"/>
  <c r="N17" i="53"/>
  <c r="M68" i="53" s="1"/>
  <c r="N32" i="56" s="1"/>
  <c r="N42" i="56" s="1"/>
  <c r="S17" i="53"/>
  <c r="R68" i="53" s="1"/>
  <c r="S32" i="56" s="1"/>
  <c r="S42" i="56" s="1"/>
  <c r="M14" i="53"/>
  <c r="M20" i="56" s="1"/>
  <c r="S14" i="53"/>
  <c r="S20" i="56" s="1"/>
  <c r="AB14" i="53"/>
  <c r="AB20" i="56" s="1"/>
  <c r="R17" i="53"/>
  <c r="Q68" i="53" s="1"/>
  <c r="R32" i="56" s="1"/>
  <c r="R42" i="56" s="1"/>
  <c r="T17" i="53"/>
  <c r="T10" i="56" s="1"/>
  <c r="T59" i="56" s="1"/>
  <c r="U17" i="53"/>
  <c r="U10" i="56" s="1"/>
  <c r="AE17" i="53"/>
  <c r="AE10" i="56" s="1"/>
  <c r="K10" i="56"/>
  <c r="K70" i="56" s="1"/>
  <c r="X17" i="53"/>
  <c r="W68" i="53" s="1"/>
  <c r="X32" i="56" s="1"/>
  <c r="X42" i="56" s="1"/>
  <c r="X14" i="53"/>
  <c r="X20" i="56" s="1"/>
  <c r="AD14" i="53"/>
  <c r="AD20" i="56" s="1"/>
  <c r="AA17" i="53"/>
  <c r="Z68" i="53" s="1"/>
  <c r="AA32" i="56" s="1"/>
  <c r="AA42" i="56" s="1"/>
  <c r="AH53" i="56"/>
  <c r="Y53" i="56"/>
  <c r="R53" i="56"/>
  <c r="L17" i="53"/>
  <c r="K14" i="53"/>
  <c r="K20" i="56" s="1"/>
  <c r="L14" i="53"/>
  <c r="L20" i="56" s="1"/>
  <c r="T53" i="56"/>
  <c r="Z236" i="40"/>
  <c r="X53" i="56"/>
  <c r="AF89" i="56"/>
  <c r="F127" i="49"/>
  <c r="E127" i="49"/>
  <c r="E129" i="49"/>
  <c r="F129" i="49"/>
  <c r="R128" i="49"/>
  <c r="E128" i="49"/>
  <c r="K128" i="49"/>
  <c r="AG128" i="49"/>
  <c r="AF128" i="49"/>
  <c r="U128" i="49"/>
  <c r="AE128" i="49"/>
  <c r="AJ128" i="49"/>
  <c r="AB128" i="49"/>
  <c r="J128" i="49"/>
  <c r="P128" i="49"/>
  <c r="AH128" i="49"/>
  <c r="Q128" i="49"/>
  <c r="Z128" i="49"/>
  <c r="AC128" i="49"/>
  <c r="AI128" i="49"/>
  <c r="F128" i="49"/>
  <c r="W128" i="49"/>
  <c r="Y128" i="49"/>
  <c r="S128" i="49"/>
  <c r="I128" i="49"/>
  <c r="AD128" i="49"/>
  <c r="V128" i="49"/>
  <c r="X128" i="49"/>
  <c r="H128" i="49"/>
  <c r="AA128" i="49"/>
  <c r="G128" i="49"/>
  <c r="T128" i="49"/>
  <c r="N128" i="49"/>
  <c r="M128" i="49"/>
  <c r="O128" i="49"/>
  <c r="L128" i="49"/>
  <c r="M129" i="49"/>
  <c r="AC129" i="49"/>
  <c r="N129" i="49"/>
  <c r="AH129" i="49"/>
  <c r="K129" i="49"/>
  <c r="Z129" i="49"/>
  <c r="Y129" i="49"/>
  <c r="I129" i="49"/>
  <c r="AJ129" i="49"/>
  <c r="AF129" i="49"/>
  <c r="S129" i="49"/>
  <c r="Q129" i="49"/>
  <c r="AD129" i="49"/>
  <c r="P129" i="49"/>
  <c r="U129" i="49"/>
  <c r="AE129" i="49"/>
  <c r="O129" i="49"/>
  <c r="G129" i="49"/>
  <c r="W129" i="49"/>
  <c r="V129" i="49"/>
  <c r="L129" i="49"/>
  <c r="AB129" i="49"/>
  <c r="X129" i="49"/>
  <c r="R129" i="49"/>
  <c r="J129" i="49"/>
  <c r="AI129" i="49"/>
  <c r="T129" i="49"/>
  <c r="H129" i="49"/>
  <c r="AA129" i="49"/>
  <c r="AG129" i="49"/>
  <c r="Z136" i="49"/>
  <c r="AF136" i="49"/>
  <c r="M136" i="49"/>
  <c r="R136" i="49"/>
  <c r="AH136" i="49"/>
  <c r="AJ136" i="49"/>
  <c r="X136" i="49"/>
  <c r="AD136" i="49"/>
  <c r="V136" i="49"/>
  <c r="N136" i="49"/>
  <c r="AE136" i="49"/>
  <c r="U136" i="49"/>
  <c r="O136" i="49"/>
  <c r="P136" i="49"/>
  <c r="L136" i="49"/>
  <c r="AG136" i="49"/>
  <c r="AB136" i="49"/>
  <c r="T136" i="49"/>
  <c r="AA136" i="49"/>
  <c r="W136" i="49"/>
  <c r="Q136" i="49"/>
  <c r="Y136" i="49"/>
  <c r="AI136" i="49"/>
  <c r="AC136" i="49"/>
  <c r="S136" i="49"/>
  <c r="AF127" i="49"/>
  <c r="K127" i="49"/>
  <c r="AJ127" i="49"/>
  <c r="AD127" i="49"/>
  <c r="V127" i="49"/>
  <c r="L127" i="49"/>
  <c r="AB127" i="49"/>
  <c r="Z127" i="49"/>
  <c r="AE127" i="49"/>
  <c r="J127" i="49"/>
  <c r="AG127" i="49"/>
  <c r="H127" i="49"/>
  <c r="M127" i="49"/>
  <c r="AI127" i="49"/>
  <c r="T127" i="49"/>
  <c r="AH127" i="49"/>
  <c r="U127" i="49"/>
  <c r="AA127" i="49"/>
  <c r="R127" i="49"/>
  <c r="Q127" i="49"/>
  <c r="S127" i="49"/>
  <c r="Y127" i="49"/>
  <c r="G127" i="49"/>
  <c r="X127" i="49"/>
  <c r="P127" i="49"/>
  <c r="W127" i="49"/>
  <c r="O127" i="49"/>
  <c r="I127" i="49"/>
  <c r="N127" i="49"/>
  <c r="AC127" i="49"/>
  <c r="Q130" i="49"/>
  <c r="AI130" i="49"/>
  <c r="AF130" i="49"/>
  <c r="K130" i="49"/>
  <c r="W130" i="49"/>
  <c r="R130" i="49"/>
  <c r="F130" i="49"/>
  <c r="E130" i="49"/>
  <c r="O130" i="49"/>
  <c r="L130" i="49"/>
  <c r="Y130" i="49"/>
  <c r="S130" i="49"/>
  <c r="I130" i="49"/>
  <c r="AD130" i="49"/>
  <c r="V130" i="49"/>
  <c r="X130" i="49"/>
  <c r="AB130" i="49"/>
  <c r="AA130" i="49"/>
  <c r="G130" i="49"/>
  <c r="T130" i="49"/>
  <c r="N130" i="49"/>
  <c r="M130" i="49"/>
  <c r="H130" i="49"/>
  <c r="AJ130" i="49"/>
  <c r="J130" i="49"/>
  <c r="AE130" i="49"/>
  <c r="Z130" i="49"/>
  <c r="U130" i="49"/>
  <c r="P130" i="49"/>
  <c r="AH130" i="49"/>
  <c r="AG130" i="49"/>
  <c r="AC130" i="49"/>
  <c r="AI137" i="49"/>
  <c r="Q137" i="49"/>
  <c r="AC137" i="49"/>
  <c r="AD137" i="49"/>
  <c r="AH137" i="49"/>
  <c r="AA137" i="49"/>
  <c r="L137" i="49"/>
  <c r="Y137" i="49"/>
  <c r="T137" i="49"/>
  <c r="X137" i="49"/>
  <c r="S137" i="49"/>
  <c r="U137" i="49"/>
  <c r="V137" i="49"/>
  <c r="Z137" i="49"/>
  <c r="AF137" i="49"/>
  <c r="AE137" i="49"/>
  <c r="N137" i="49"/>
  <c r="M137" i="49"/>
  <c r="AG137" i="49"/>
  <c r="AJ137" i="49"/>
  <c r="O137" i="49"/>
  <c r="R137" i="49"/>
  <c r="P137" i="49"/>
  <c r="W137" i="49"/>
  <c r="AB137" i="49"/>
  <c r="AF131" i="49"/>
  <c r="T131" i="49"/>
  <c r="K131" i="49"/>
  <c r="U131" i="49"/>
  <c r="Y131" i="49"/>
  <c r="Q131" i="49"/>
  <c r="S131" i="49"/>
  <c r="AH131" i="49"/>
  <c r="AG131" i="49"/>
  <c r="AA131" i="49"/>
  <c r="E131" i="49"/>
  <c r="W131" i="49"/>
  <c r="N131" i="49"/>
  <c r="M131" i="49"/>
  <c r="R131" i="49"/>
  <c r="P131" i="49"/>
  <c r="Z131" i="49"/>
  <c r="I131" i="49"/>
  <c r="AD131" i="49"/>
  <c r="AC131" i="49"/>
  <c r="AE131" i="49"/>
  <c r="AJ131" i="49"/>
  <c r="O131" i="49"/>
  <c r="AB131" i="49"/>
  <c r="AI131" i="49"/>
  <c r="J131" i="49"/>
  <c r="X131" i="49"/>
  <c r="F131" i="49"/>
  <c r="G131" i="49"/>
  <c r="V131" i="49"/>
  <c r="L131" i="49"/>
  <c r="H131" i="49"/>
  <c r="L138" i="49"/>
  <c r="AD138" i="49"/>
  <c r="R138" i="49"/>
  <c r="Y138" i="49"/>
  <c r="AA138" i="49"/>
  <c r="N138" i="49"/>
  <c r="AI138" i="49"/>
  <c r="W138" i="49"/>
  <c r="Q138" i="49"/>
  <c r="X138" i="49"/>
  <c r="M138" i="49"/>
  <c r="U138" i="49"/>
  <c r="O138" i="49"/>
  <c r="AB138" i="49"/>
  <c r="AC138" i="49"/>
  <c r="P138" i="49"/>
  <c r="AH138" i="49"/>
  <c r="T138" i="49"/>
  <c r="AG138" i="49"/>
  <c r="V138" i="49"/>
  <c r="AE138" i="49"/>
  <c r="AJ138" i="49"/>
  <c r="Z138" i="49"/>
  <c r="AF138" i="49"/>
  <c r="S138" i="49"/>
  <c r="Y132" i="49"/>
  <c r="AD132" i="49"/>
  <c r="T132" i="49"/>
  <c r="AH132" i="49"/>
  <c r="AC132" i="49"/>
  <c r="O132" i="49"/>
  <c r="AJ132" i="49"/>
  <c r="G132" i="49"/>
  <c r="I132" i="49"/>
  <c r="AG132" i="49"/>
  <c r="L132" i="49"/>
  <c r="H132" i="49"/>
  <c r="W132" i="49"/>
  <c r="V132" i="49"/>
  <c r="AF132" i="49"/>
  <c r="F132" i="49"/>
  <c r="P132" i="49"/>
  <c r="J132" i="49"/>
  <c r="S132" i="49"/>
  <c r="AB132" i="49"/>
  <c r="K132" i="49"/>
  <c r="X132" i="49"/>
  <c r="Z132" i="49"/>
  <c r="U132" i="49"/>
  <c r="N132" i="49"/>
  <c r="M132" i="49"/>
  <c r="AA132" i="49"/>
  <c r="AI132" i="49"/>
  <c r="E132" i="49"/>
  <c r="AE132" i="49"/>
  <c r="Q132" i="49"/>
  <c r="R132" i="49"/>
  <c r="AB139" i="49"/>
  <c r="S139" i="49"/>
  <c r="AG139" i="49"/>
  <c r="V139" i="49"/>
  <c r="W139" i="49"/>
  <c r="U139" i="49"/>
  <c r="AH139" i="49"/>
  <c r="AF139" i="49"/>
  <c r="AA139" i="49"/>
  <c r="AJ139" i="49"/>
  <c r="O139" i="49"/>
  <c r="X139" i="49"/>
  <c r="Z139" i="49"/>
  <c r="N139" i="49"/>
  <c r="AI139" i="49"/>
  <c r="Y139" i="49"/>
  <c r="AC139" i="49"/>
  <c r="M139" i="49"/>
  <c r="AD139" i="49"/>
  <c r="L139" i="49"/>
  <c r="AE139" i="49"/>
  <c r="T139" i="49"/>
  <c r="R139" i="49"/>
  <c r="Q139" i="49"/>
  <c r="P139" i="49"/>
  <c r="S140" i="49"/>
  <c r="P140" i="49"/>
  <c r="AA140" i="49"/>
  <c r="AD140" i="49"/>
  <c r="N140" i="49"/>
  <c r="M140" i="49"/>
  <c r="Q140" i="49"/>
  <c r="V140" i="49"/>
  <c r="Y140" i="49"/>
  <c r="X140" i="49"/>
  <c r="AC140" i="49"/>
  <c r="W140" i="49"/>
  <c r="AE140" i="49"/>
  <c r="AJ140" i="49"/>
  <c r="AI140" i="49"/>
  <c r="AB140" i="49"/>
  <c r="T140" i="49"/>
  <c r="AF140" i="49"/>
  <c r="Z140" i="49"/>
  <c r="AG140" i="49"/>
  <c r="O140" i="49"/>
  <c r="AH140" i="49"/>
  <c r="U140" i="49"/>
  <c r="R140" i="49"/>
  <c r="L140" i="49"/>
  <c r="AB141" i="49"/>
  <c r="Y141" i="49"/>
  <c r="Q141" i="49"/>
  <c r="X141" i="49"/>
  <c r="U141" i="49"/>
  <c r="V141" i="49"/>
  <c r="O141" i="49"/>
  <c r="P141" i="49"/>
  <c r="AD141" i="49"/>
  <c r="N141" i="49"/>
  <c r="AG141" i="49"/>
  <c r="R141" i="49"/>
  <c r="W141" i="49"/>
  <c r="AI141" i="49"/>
  <c r="AF141" i="49"/>
  <c r="AA141" i="49"/>
  <c r="S141" i="49"/>
  <c r="L141" i="49"/>
  <c r="M141" i="49"/>
  <c r="AE141" i="49"/>
  <c r="Z141" i="49"/>
  <c r="T141" i="49"/>
  <c r="AC141" i="49"/>
  <c r="AH141" i="49"/>
  <c r="AJ141" i="49"/>
  <c r="W236" i="40"/>
  <c r="T236" i="40"/>
  <c r="I76" i="45"/>
  <c r="Q236" i="40"/>
  <c r="V236" i="40"/>
  <c r="R236" i="40"/>
  <c r="X236" i="40"/>
  <c r="U236" i="40"/>
  <c r="AH121" i="45"/>
  <c r="AH97" i="45"/>
  <c r="AH94" i="45"/>
  <c r="AH110" i="45"/>
  <c r="AH93" i="45"/>
  <c r="AA157" i="45"/>
  <c r="AA30" i="56" s="1"/>
  <c r="AA40" i="56" s="1"/>
  <c r="AH91" i="45"/>
  <c r="AB157" i="45"/>
  <c r="AB30" i="56" s="1"/>
  <c r="AB40" i="56" s="1"/>
  <c r="AC157" i="45"/>
  <c r="AC30" i="56" s="1"/>
  <c r="AC40" i="56" s="1"/>
  <c r="U157" i="45"/>
  <c r="U30" i="56" s="1"/>
  <c r="U40" i="56" s="1"/>
  <c r="Z157" i="45"/>
  <c r="Z30" i="56" s="1"/>
  <c r="Z40" i="56" s="1"/>
  <c r="E40" i="56"/>
  <c r="I89" i="56"/>
  <c r="G89" i="56"/>
  <c r="J89" i="56"/>
  <c r="H89" i="56"/>
  <c r="F89" i="56"/>
  <c r="E33" i="56"/>
  <c r="E43" i="56" s="1"/>
  <c r="E46" i="56" s="1"/>
  <c r="K89" i="56"/>
  <c r="AH134" i="45"/>
  <c r="K22" i="56"/>
  <c r="AE57" i="56"/>
  <c r="AG68" i="56"/>
  <c r="AJ68" i="56"/>
  <c r="AE68" i="56"/>
  <c r="AI57" i="56"/>
  <c r="E68" i="56"/>
  <c r="AJ57" i="56"/>
  <c r="AI68" i="56"/>
  <c r="AH57" i="56"/>
  <c r="AF57" i="56"/>
  <c r="AF68" i="56"/>
  <c r="AG57" i="56"/>
  <c r="E57" i="56"/>
  <c r="AH68" i="56"/>
  <c r="V68" i="56"/>
  <c r="V57" i="56"/>
  <c r="J40" i="56"/>
  <c r="I8" i="56"/>
  <c r="I40" i="56"/>
  <c r="H8" i="56"/>
  <c r="AD157" i="45"/>
  <c r="AD30" i="56" s="1"/>
  <c r="AD40" i="56" s="1"/>
  <c r="T68" i="56"/>
  <c r="T57" i="56"/>
  <c r="W68" i="56"/>
  <c r="W57" i="56"/>
  <c r="X57" i="56"/>
  <c r="X68" i="56"/>
  <c r="G40" i="56"/>
  <c r="F8" i="56"/>
  <c r="F57" i="56" s="1"/>
  <c r="R157" i="45"/>
  <c r="R30" i="56" s="1"/>
  <c r="T157" i="45"/>
  <c r="T30" i="56" s="1"/>
  <c r="P157" i="45"/>
  <c r="P30" i="56" s="1"/>
  <c r="AD68" i="56"/>
  <c r="AD57" i="56"/>
  <c r="S157" i="45"/>
  <c r="S30" i="56" s="1"/>
  <c r="AE157" i="45"/>
  <c r="E3" i="56"/>
  <c r="L157" i="45"/>
  <c r="L30" i="56" s="1"/>
  <c r="Z68" i="56"/>
  <c r="Z57" i="56"/>
  <c r="U57" i="56"/>
  <c r="U68" i="56"/>
  <c r="Q157" i="45"/>
  <c r="Q30" i="56" s="1"/>
  <c r="AC57" i="56"/>
  <c r="AC68" i="56"/>
  <c r="AB57" i="56"/>
  <c r="AB68" i="56"/>
  <c r="H40" i="56"/>
  <c r="G8" i="56"/>
  <c r="Y68" i="56"/>
  <c r="Y57" i="56"/>
  <c r="AA68" i="56"/>
  <c r="AA57" i="56"/>
  <c r="AB68" i="53"/>
  <c r="AC32" i="56" s="1"/>
  <c r="AC42" i="56" s="1"/>
  <c r="U68" i="53"/>
  <c r="V32" i="56" s="1"/>
  <c r="V42" i="56" s="1"/>
  <c r="V10" i="56"/>
  <c r="AA68" i="53"/>
  <c r="AB32" i="56" s="1"/>
  <c r="AB42" i="56" s="1"/>
  <c r="AB10" i="56"/>
  <c r="AC68" i="53"/>
  <c r="AD32" i="56" s="1"/>
  <c r="AD42" i="56" s="1"/>
  <c r="AD10" i="56"/>
  <c r="O68" i="53"/>
  <c r="P32" i="56" s="1"/>
  <c r="P42" i="56" s="1"/>
  <c r="P10" i="56"/>
  <c r="F65" i="56"/>
  <c r="F53" i="56"/>
  <c r="G65" i="56"/>
  <c r="G53" i="56"/>
  <c r="H65" i="56"/>
  <c r="H53" i="56"/>
  <c r="I53" i="56"/>
  <c r="I65" i="56"/>
  <c r="J65" i="56"/>
  <c r="J53" i="56"/>
  <c r="K65" i="56"/>
  <c r="K53" i="56"/>
  <c r="M82" i="45"/>
  <c r="M146" i="45" s="1"/>
  <c r="X157" i="45"/>
  <c r="X30" i="56" s="1"/>
  <c r="X40" i="56" s="1"/>
  <c r="M157" i="45"/>
  <c r="M30" i="56" s="1"/>
  <c r="N157" i="45"/>
  <c r="N30" i="56" s="1"/>
  <c r="M81" i="45"/>
  <c r="M145" i="45" s="1"/>
  <c r="W157" i="45"/>
  <c r="W30" i="56" s="1"/>
  <c r="W40" i="56" s="1"/>
  <c r="O157" i="45"/>
  <c r="O30" i="56" s="1"/>
  <c r="F3" i="56"/>
  <c r="M78" i="45"/>
  <c r="M142" i="45" s="1"/>
  <c r="K157" i="45"/>
  <c r="K30" i="56" s="1"/>
  <c r="F40" i="56"/>
  <c r="M77" i="45"/>
  <c r="M141" i="45" s="1"/>
  <c r="V157" i="45"/>
  <c r="V30" i="56" s="1"/>
  <c r="V40" i="56" s="1"/>
  <c r="Y157" i="45"/>
  <c r="Y30" i="56" s="1"/>
  <c r="Y40" i="56" s="1"/>
  <c r="AF99" i="45"/>
  <c r="U84" i="45"/>
  <c r="V84" i="45" s="1"/>
  <c r="W84" i="45" s="1"/>
  <c r="X84" i="45" s="1"/>
  <c r="Y84" i="45" s="1"/>
  <c r="Z84" i="45" s="1"/>
  <c r="AA84" i="45" s="1"/>
  <c r="AB84" i="45" s="1"/>
  <c r="AC84" i="45" s="1"/>
  <c r="AD84" i="45" s="1"/>
  <c r="AE84" i="45" s="1"/>
  <c r="AG91" i="45"/>
  <c r="L79" i="45"/>
  <c r="L143" i="45" s="1"/>
  <c r="AF134" i="45"/>
  <c r="AG110" i="45"/>
  <c r="AF110" i="45"/>
  <c r="AG97" i="45"/>
  <c r="AG94" i="45"/>
  <c r="AF121" i="45"/>
  <c r="L80" i="45"/>
  <c r="L144" i="45" s="1"/>
  <c r="AG93" i="45"/>
  <c r="M122" i="45"/>
  <c r="N100" i="45"/>
  <c r="N13" i="56" s="1"/>
  <c r="O100" i="45"/>
  <c r="O13" i="56" s="1"/>
  <c r="R100" i="45"/>
  <c r="R13" i="56" s="1"/>
  <c r="P100" i="45"/>
  <c r="P13" i="56" s="1"/>
  <c r="Q100" i="45"/>
  <c r="Q13" i="56" s="1"/>
  <c r="S100" i="45"/>
  <c r="S13" i="56" s="1"/>
  <c r="L100" i="45"/>
  <c r="L13" i="56" s="1"/>
  <c r="T122" i="45"/>
  <c r="H75" i="45"/>
  <c r="I75" i="45" s="1"/>
  <c r="G83" i="45"/>
  <c r="G85" i="45" s="1"/>
  <c r="N211" i="40"/>
  <c r="O211" i="40"/>
  <c r="T99" i="45"/>
  <c r="AF30" i="56" l="1"/>
  <c r="AF40" i="56" s="1"/>
  <c r="AE30" i="56"/>
  <c r="AE40" i="56" s="1"/>
  <c r="AH30" i="56"/>
  <c r="AH40" i="56" s="1"/>
  <c r="AI30" i="56"/>
  <c r="AI40" i="56" s="1"/>
  <c r="AJ30" i="56"/>
  <c r="AJ40" i="56" s="1"/>
  <c r="AG30" i="56"/>
  <c r="AG40" i="56" s="1"/>
  <c r="Q10" i="56"/>
  <c r="Q70" i="56" s="1"/>
  <c r="S10" i="56"/>
  <c r="S59" i="56" s="1"/>
  <c r="W10" i="56"/>
  <c r="W59" i="56" s="1"/>
  <c r="M10" i="56"/>
  <c r="M59" i="56" s="1"/>
  <c r="Y68" i="53"/>
  <c r="Z32" i="56" s="1"/>
  <c r="Z42" i="56" s="1"/>
  <c r="AJ14" i="53"/>
  <c r="S68" i="53"/>
  <c r="T32" i="56" s="1"/>
  <c r="T42" i="56" s="1"/>
  <c r="X68" i="53"/>
  <c r="Y32" i="56" s="1"/>
  <c r="Y42" i="56" s="1"/>
  <c r="O10" i="56"/>
  <c r="O70" i="56" s="1"/>
  <c r="AA10" i="56"/>
  <c r="AA59" i="56" s="1"/>
  <c r="T68" i="53"/>
  <c r="U32" i="56" s="1"/>
  <c r="U42" i="56" s="1"/>
  <c r="R10" i="56"/>
  <c r="R70" i="56" s="1"/>
  <c r="N10" i="56"/>
  <c r="N59" i="56" s="1"/>
  <c r="AD68" i="53"/>
  <c r="AE32" i="56" s="1"/>
  <c r="AE42" i="56" s="1"/>
  <c r="X10" i="56"/>
  <c r="X59" i="56" s="1"/>
  <c r="AL14" i="53"/>
  <c r="T70" i="56"/>
  <c r="K59" i="56"/>
  <c r="AK14" i="53"/>
  <c r="K68" i="53"/>
  <c r="L32" i="56" s="1"/>
  <c r="L10" i="56"/>
  <c r="I83" i="45"/>
  <c r="I85" i="45" s="1"/>
  <c r="O133" i="49"/>
  <c r="O26" i="56" s="1"/>
  <c r="R133" i="49"/>
  <c r="R26" i="56" s="1"/>
  <c r="AG133" i="49"/>
  <c r="AG26" i="56" s="1"/>
  <c r="AD133" i="49"/>
  <c r="AD26" i="56" s="1"/>
  <c r="I133" i="49"/>
  <c r="I26" i="56" s="1"/>
  <c r="S133" i="49"/>
  <c r="S26" i="56" s="1"/>
  <c r="M133" i="49"/>
  <c r="M26" i="56" s="1"/>
  <c r="L133" i="49"/>
  <c r="L26" i="56" s="1"/>
  <c r="F133" i="49"/>
  <c r="F26" i="56" s="1"/>
  <c r="Q133" i="49"/>
  <c r="Q26" i="56" s="1"/>
  <c r="H133" i="49"/>
  <c r="H26" i="56" s="1"/>
  <c r="V133" i="49"/>
  <c r="V26" i="56" s="1"/>
  <c r="W133" i="49"/>
  <c r="W26" i="56" s="1"/>
  <c r="AA133" i="49"/>
  <c r="AA26" i="56" s="1"/>
  <c r="J133" i="49"/>
  <c r="J26" i="56" s="1"/>
  <c r="AJ133" i="49"/>
  <c r="AJ26" i="56" s="1"/>
  <c r="P133" i="49"/>
  <c r="P26" i="56" s="1"/>
  <c r="U133" i="49"/>
  <c r="U26" i="56" s="1"/>
  <c r="AE133" i="49"/>
  <c r="AE26" i="56" s="1"/>
  <c r="K133" i="49"/>
  <c r="K26" i="56" s="1"/>
  <c r="X133" i="49"/>
  <c r="X26" i="56" s="1"/>
  <c r="AH133" i="49"/>
  <c r="AH26" i="56" s="1"/>
  <c r="Z133" i="49"/>
  <c r="Z26" i="56" s="1"/>
  <c r="AF133" i="49"/>
  <c r="AF26" i="56" s="1"/>
  <c r="AC133" i="49"/>
  <c r="AC26" i="56" s="1"/>
  <c r="G133" i="49"/>
  <c r="G26" i="56" s="1"/>
  <c r="T133" i="49"/>
  <c r="T26" i="56" s="1"/>
  <c r="E133" i="49"/>
  <c r="E26" i="56" s="1"/>
  <c r="N133" i="49"/>
  <c r="N26" i="56" s="1"/>
  <c r="Y133" i="49"/>
  <c r="Y26" i="56" s="1"/>
  <c r="AI133" i="49"/>
  <c r="AI26" i="56" s="1"/>
  <c r="AB133" i="49"/>
  <c r="AB26" i="56" s="1"/>
  <c r="J75" i="45"/>
  <c r="K75" i="45" s="1"/>
  <c r="K139" i="45" s="1"/>
  <c r="H83" i="45"/>
  <c r="H85" i="45" s="1"/>
  <c r="AH84" i="45"/>
  <c r="F35" i="56"/>
  <c r="E35" i="56"/>
  <c r="R89" i="56"/>
  <c r="AA89" i="56"/>
  <c r="AD89" i="56"/>
  <c r="AB89" i="56"/>
  <c r="W89" i="56"/>
  <c r="G33" i="56"/>
  <c r="G43" i="56" s="1"/>
  <c r="G46" i="56" s="1"/>
  <c r="F33" i="56"/>
  <c r="F43" i="56" s="1"/>
  <c r="F46" i="56" s="1"/>
  <c r="I33" i="56"/>
  <c r="I43" i="56" s="1"/>
  <c r="I46" i="56" s="1"/>
  <c r="Q89" i="56"/>
  <c r="O89" i="56"/>
  <c r="S89" i="56"/>
  <c r="AC89" i="56"/>
  <c r="H33" i="56"/>
  <c r="H43" i="56" s="1"/>
  <c r="H46" i="56" s="1"/>
  <c r="J33" i="56"/>
  <c r="J43" i="56" s="1"/>
  <c r="J46" i="56" s="1"/>
  <c r="N89" i="56"/>
  <c r="P89" i="56"/>
  <c r="M89" i="56"/>
  <c r="X89" i="56"/>
  <c r="V89" i="56"/>
  <c r="F87" i="56"/>
  <c r="E87" i="56"/>
  <c r="E63" i="56"/>
  <c r="AF51" i="56"/>
  <c r="AG51" i="56"/>
  <c r="AI63" i="56"/>
  <c r="AJ51" i="56"/>
  <c r="E51" i="56"/>
  <c r="AG63" i="56"/>
  <c r="AH63" i="56"/>
  <c r="AF63" i="56"/>
  <c r="AH51" i="56"/>
  <c r="AJ63" i="56"/>
  <c r="AI51" i="56"/>
  <c r="H68" i="56"/>
  <c r="H57" i="56"/>
  <c r="G68" i="56"/>
  <c r="G57" i="56"/>
  <c r="I68" i="56"/>
  <c r="I57" i="56"/>
  <c r="R59" i="56"/>
  <c r="Q59" i="56"/>
  <c r="P59" i="56"/>
  <c r="P70" i="56"/>
  <c r="Z59" i="56"/>
  <c r="Z70" i="56"/>
  <c r="AE59" i="56"/>
  <c r="AE70" i="56"/>
  <c r="AD59" i="56"/>
  <c r="AD70" i="56"/>
  <c r="U59" i="56"/>
  <c r="U70" i="56"/>
  <c r="AB59" i="56"/>
  <c r="AB70" i="56"/>
  <c r="Y59" i="56"/>
  <c r="Y70" i="56"/>
  <c r="V59" i="56"/>
  <c r="V70" i="56"/>
  <c r="AC59" i="56"/>
  <c r="AC70" i="56"/>
  <c r="K100" i="45"/>
  <c r="K122" i="45"/>
  <c r="T100" i="45"/>
  <c r="T13" i="56" s="1"/>
  <c r="T40" i="56"/>
  <c r="S8" i="56"/>
  <c r="M40" i="56"/>
  <c r="L8" i="56"/>
  <c r="I235" i="40"/>
  <c r="M17" i="56"/>
  <c r="N231" i="40"/>
  <c r="M7" i="56" s="1"/>
  <c r="J235" i="40"/>
  <c r="N17" i="56"/>
  <c r="O231" i="40"/>
  <c r="N7" i="56" s="1"/>
  <c r="F63" i="56"/>
  <c r="F51" i="56"/>
  <c r="F68" i="56"/>
  <c r="N77" i="45"/>
  <c r="N141" i="45" s="1"/>
  <c r="N78" i="45"/>
  <c r="N142" i="45" s="1"/>
  <c r="G3" i="56"/>
  <c r="G51" i="56" s="1"/>
  <c r="G35" i="56"/>
  <c r="M79" i="45"/>
  <c r="M143" i="45" s="1"/>
  <c r="M80" i="45"/>
  <c r="M144" i="45" s="1"/>
  <c r="N81" i="45"/>
  <c r="N145" i="45" s="1"/>
  <c r="N82" i="45"/>
  <c r="N146" i="45" s="1"/>
  <c r="AG99" i="45"/>
  <c r="Q111" i="45"/>
  <c r="Q18" i="56" s="1"/>
  <c r="M18" i="56"/>
  <c r="L111" i="45"/>
  <c r="L18" i="56" s="1"/>
  <c r="N122" i="45"/>
  <c r="M100" i="45"/>
  <c r="M13" i="56" s="1"/>
  <c r="T111" i="45"/>
  <c r="T18" i="56" s="1"/>
  <c r="K111" i="45"/>
  <c r="P122" i="45"/>
  <c r="S111" i="45"/>
  <c r="S18" i="56" s="1"/>
  <c r="R111" i="45"/>
  <c r="R18" i="56" s="1"/>
  <c r="S122" i="45"/>
  <c r="L122" i="45"/>
  <c r="Q122" i="45"/>
  <c r="P111" i="45"/>
  <c r="P18" i="56" s="1"/>
  <c r="O122" i="45"/>
  <c r="N111" i="45"/>
  <c r="N18" i="56" s="1"/>
  <c r="R122" i="45"/>
  <c r="O111" i="45"/>
  <c r="O18" i="56" s="1"/>
  <c r="J76" i="45"/>
  <c r="C31" i="49"/>
  <c r="D31" i="49"/>
  <c r="E31" i="49"/>
  <c r="F31" i="49"/>
  <c r="G31" i="49"/>
  <c r="H31" i="49"/>
  <c r="J31" i="49"/>
  <c r="L31" i="49"/>
  <c r="M31" i="49"/>
  <c r="N31" i="49"/>
  <c r="O31" i="49"/>
  <c r="P31" i="49"/>
  <c r="W70" i="56" l="1"/>
  <c r="S70" i="56"/>
  <c r="M70" i="56"/>
  <c r="O59" i="56"/>
  <c r="Z89" i="56"/>
  <c r="Y89" i="56"/>
  <c r="AA70" i="56"/>
  <c r="T89" i="56"/>
  <c r="X70" i="56"/>
  <c r="U89" i="56"/>
  <c r="AE89" i="56"/>
  <c r="N70" i="56"/>
  <c r="L59" i="56"/>
  <c r="L70" i="56"/>
  <c r="L42" i="56"/>
  <c r="L89" i="56"/>
  <c r="O76" i="49"/>
  <c r="W76" i="49"/>
  <c r="M114" i="49"/>
  <c r="U114" i="49"/>
  <c r="AC114" i="49"/>
  <c r="L114" i="49"/>
  <c r="T102" i="49"/>
  <c r="AB102" i="49"/>
  <c r="AJ102" i="49"/>
  <c r="M89" i="49"/>
  <c r="U89" i="49"/>
  <c r="AC89" i="49"/>
  <c r="F89" i="49"/>
  <c r="M78" i="49"/>
  <c r="U78" i="49"/>
  <c r="AC78" i="49"/>
  <c r="P76" i="49"/>
  <c r="X76" i="49"/>
  <c r="N114" i="49"/>
  <c r="V114" i="49"/>
  <c r="AD114" i="49"/>
  <c r="M102" i="49"/>
  <c r="U102" i="49"/>
  <c r="AC102" i="49"/>
  <c r="L102" i="49"/>
  <c r="N89" i="49"/>
  <c r="V89" i="49"/>
  <c r="AD89" i="49"/>
  <c r="F78" i="49"/>
  <c r="N78" i="49"/>
  <c r="V78" i="49"/>
  <c r="AD78" i="49"/>
  <c r="S102" i="49"/>
  <c r="L89" i="49"/>
  <c r="AB78" i="49"/>
  <c r="Q76" i="49"/>
  <c r="Y76" i="49"/>
  <c r="O114" i="49"/>
  <c r="W114" i="49"/>
  <c r="AE114" i="49"/>
  <c r="N102" i="49"/>
  <c r="V102" i="49"/>
  <c r="AD102" i="49"/>
  <c r="G89" i="49"/>
  <c r="O89" i="49"/>
  <c r="W89" i="49"/>
  <c r="AE89" i="49"/>
  <c r="G78" i="49"/>
  <c r="O78" i="49"/>
  <c r="W78" i="49"/>
  <c r="AE78" i="49"/>
  <c r="AB114" i="49"/>
  <c r="AB89" i="49"/>
  <c r="AJ78" i="49"/>
  <c r="R76" i="49"/>
  <c r="Z76" i="49"/>
  <c r="P114" i="49"/>
  <c r="X114" i="49"/>
  <c r="AF114" i="49"/>
  <c r="O102" i="49"/>
  <c r="W102" i="49"/>
  <c r="AE102" i="49"/>
  <c r="H89" i="49"/>
  <c r="P89" i="49"/>
  <c r="X89" i="49"/>
  <c r="AF89" i="49"/>
  <c r="H78" i="49"/>
  <c r="P78" i="49"/>
  <c r="X78" i="49"/>
  <c r="AF78" i="49"/>
  <c r="AJ114" i="49"/>
  <c r="AI102" i="49"/>
  <c r="L78" i="49"/>
  <c r="S76" i="49"/>
  <c r="AA76" i="49"/>
  <c r="Q114" i="49"/>
  <c r="Y114" i="49"/>
  <c r="AG114" i="49"/>
  <c r="P102" i="49"/>
  <c r="X102" i="49"/>
  <c r="AF102" i="49"/>
  <c r="I89" i="49"/>
  <c r="Q89" i="49"/>
  <c r="Y89" i="49"/>
  <c r="AG89" i="49"/>
  <c r="I78" i="49"/>
  <c r="Q78" i="49"/>
  <c r="Y78" i="49"/>
  <c r="AG78" i="49"/>
  <c r="T114" i="49"/>
  <c r="T89" i="49"/>
  <c r="T76" i="49"/>
  <c r="AB76" i="49"/>
  <c r="R114" i="49"/>
  <c r="Z114" i="49"/>
  <c r="AH114" i="49"/>
  <c r="Q102" i="49"/>
  <c r="Y102" i="49"/>
  <c r="AG102" i="49"/>
  <c r="J89" i="49"/>
  <c r="R89" i="49"/>
  <c r="Z89" i="49"/>
  <c r="AH89" i="49"/>
  <c r="J78" i="49"/>
  <c r="R78" i="49"/>
  <c r="Z78" i="49"/>
  <c r="AH78" i="49"/>
  <c r="N76" i="49"/>
  <c r="T78" i="49"/>
  <c r="U76" i="49"/>
  <c r="AC76" i="49"/>
  <c r="S114" i="49"/>
  <c r="AA114" i="49"/>
  <c r="AI114" i="49"/>
  <c r="R102" i="49"/>
  <c r="Z102" i="49"/>
  <c r="AH102" i="49"/>
  <c r="K89" i="49"/>
  <c r="S89" i="49"/>
  <c r="AA89" i="49"/>
  <c r="AI89" i="49"/>
  <c r="K78" i="49"/>
  <c r="S78" i="49"/>
  <c r="AA78" i="49"/>
  <c r="AI78" i="49"/>
  <c r="V76" i="49"/>
  <c r="AA102" i="49"/>
  <c r="AJ89" i="49"/>
  <c r="O36" i="56"/>
  <c r="M63" i="49"/>
  <c r="M70" i="49" s="1"/>
  <c r="O63" i="49"/>
  <c r="O70" i="49" s="1"/>
  <c r="N63" i="49"/>
  <c r="N70" i="49" s="1"/>
  <c r="L63" i="49"/>
  <c r="L70" i="49" s="1"/>
  <c r="AD36" i="56"/>
  <c r="AG36" i="56"/>
  <c r="K63" i="49"/>
  <c r="K70" i="49" s="1"/>
  <c r="G36" i="56"/>
  <c r="G88" i="56"/>
  <c r="U36" i="56"/>
  <c r="Q36" i="56"/>
  <c r="T36" i="56"/>
  <c r="AC36" i="56"/>
  <c r="P36" i="56"/>
  <c r="F36" i="56"/>
  <c r="F88" i="56"/>
  <c r="H36" i="56"/>
  <c r="H88" i="56"/>
  <c r="AB36" i="56"/>
  <c r="AF36" i="56"/>
  <c r="AJ36" i="56"/>
  <c r="AI36" i="56"/>
  <c r="Z36" i="56"/>
  <c r="J36" i="56"/>
  <c r="J88" i="56"/>
  <c r="R36" i="56"/>
  <c r="L36" i="56"/>
  <c r="AE36" i="56"/>
  <c r="Y36" i="56"/>
  <c r="AH36" i="56"/>
  <c r="AA36" i="56"/>
  <c r="M36" i="56"/>
  <c r="N36" i="56"/>
  <c r="X36" i="56"/>
  <c r="W36" i="56"/>
  <c r="S36" i="56"/>
  <c r="E36" i="56"/>
  <c r="E88" i="56"/>
  <c r="K36" i="56"/>
  <c r="K88" i="56"/>
  <c r="V36" i="56"/>
  <c r="I36" i="56"/>
  <c r="I88" i="56"/>
  <c r="J83" i="45"/>
  <c r="J85" i="45" s="1"/>
  <c r="L75" i="45"/>
  <c r="AH122" i="45"/>
  <c r="G87" i="56"/>
  <c r="K18" i="56"/>
  <c r="AH111" i="45"/>
  <c r="K13" i="56"/>
  <c r="N40" i="56"/>
  <c r="M8" i="56"/>
  <c r="R40" i="56"/>
  <c r="Q8" i="56"/>
  <c r="L57" i="56"/>
  <c r="L68" i="56"/>
  <c r="P40" i="56"/>
  <c r="O8" i="56"/>
  <c r="O40" i="56"/>
  <c r="N8" i="56"/>
  <c r="Q40" i="56"/>
  <c r="P8" i="56"/>
  <c r="L40" i="56"/>
  <c r="K8" i="56"/>
  <c r="S57" i="56"/>
  <c r="S68" i="56"/>
  <c r="K40" i="56"/>
  <c r="J8" i="56"/>
  <c r="S40" i="56"/>
  <c r="R8" i="56"/>
  <c r="G63" i="56"/>
  <c r="H3" i="56"/>
  <c r="H35" i="56"/>
  <c r="O81" i="45"/>
  <c r="O145" i="45" s="1"/>
  <c r="N80" i="45"/>
  <c r="N144" i="45" s="1"/>
  <c r="O78" i="45"/>
  <c r="O142" i="45" s="1"/>
  <c r="N79" i="45"/>
  <c r="N143" i="45" s="1"/>
  <c r="O77" i="45"/>
  <c r="O141" i="45" s="1"/>
  <c r="I3" i="56"/>
  <c r="I51" i="56" s="1"/>
  <c r="I35" i="56"/>
  <c r="O82" i="45"/>
  <c r="O146" i="45" s="1"/>
  <c r="P63" i="49"/>
  <c r="P70" i="49" s="1"/>
  <c r="Q41" i="49"/>
  <c r="U99" i="45"/>
  <c r="C63" i="49"/>
  <c r="I63" i="49"/>
  <c r="H63" i="49"/>
  <c r="G63" i="49"/>
  <c r="Q44" i="49"/>
  <c r="P41" i="49"/>
  <c r="F63" i="49"/>
  <c r="D63" i="49"/>
  <c r="E63" i="49"/>
  <c r="E70" i="49" s="1"/>
  <c r="V99" i="45"/>
  <c r="V100" i="45" s="1"/>
  <c r="V13" i="56" s="1"/>
  <c r="B63" i="49"/>
  <c r="K76" i="45"/>
  <c r="K140" i="45" s="1"/>
  <c r="K147" i="45" s="1"/>
  <c r="K25" i="56" s="1"/>
  <c r="O44" i="49"/>
  <c r="O41" i="49"/>
  <c r="J44" i="49"/>
  <c r="J41" i="49"/>
  <c r="I44" i="49"/>
  <c r="I41" i="49"/>
  <c r="P44" i="49"/>
  <c r="H44" i="49"/>
  <c r="H41" i="49"/>
  <c r="G44" i="49"/>
  <c r="G41" i="49"/>
  <c r="N44" i="49"/>
  <c r="N41" i="49"/>
  <c r="F41" i="49"/>
  <c r="M44" i="49"/>
  <c r="M41" i="49"/>
  <c r="E44" i="49"/>
  <c r="E41" i="49"/>
  <c r="L44" i="49"/>
  <c r="L41" i="49"/>
  <c r="D44" i="49"/>
  <c r="D41" i="49"/>
  <c r="K44" i="49"/>
  <c r="K41" i="49"/>
  <c r="C41" i="49"/>
  <c r="C44" i="49"/>
  <c r="F44" i="49"/>
  <c r="G102" i="49" l="1"/>
  <c r="G109" i="49" s="1"/>
  <c r="G110" i="49" s="1"/>
  <c r="G19" i="56" s="1"/>
  <c r="H114" i="49"/>
  <c r="H121" i="49" s="1"/>
  <c r="G9" i="56" s="1"/>
  <c r="I102" i="49"/>
  <c r="I109" i="49" s="1"/>
  <c r="I110" i="49" s="1"/>
  <c r="I19" i="56" s="1"/>
  <c r="G114" i="49"/>
  <c r="G121" i="49" s="1"/>
  <c r="F9" i="56" s="1"/>
  <c r="I114" i="49"/>
  <c r="I121" i="49" s="1"/>
  <c r="H9" i="56" s="1"/>
  <c r="F114" i="49"/>
  <c r="F121" i="49" s="1"/>
  <c r="E9" i="56" s="1"/>
  <c r="AJ58" i="56" s="1"/>
  <c r="H102" i="49"/>
  <c r="H109" i="49" s="1"/>
  <c r="H110" i="49" s="1"/>
  <c r="H19" i="56" s="1"/>
  <c r="M75" i="45"/>
  <c r="M139" i="45" s="1"/>
  <c r="L139" i="45"/>
  <c r="H51" i="56"/>
  <c r="F102" i="49"/>
  <c r="F109" i="49" s="1"/>
  <c r="F110" i="49" s="1"/>
  <c r="F19" i="56" s="1"/>
  <c r="F85" i="49"/>
  <c r="F86" i="49" s="1"/>
  <c r="P135" i="49"/>
  <c r="P142" i="49" s="1"/>
  <c r="P31" i="56" s="1"/>
  <c r="R109" i="49"/>
  <c r="R112" i="49" s="1"/>
  <c r="Z109" i="49"/>
  <c r="AH109" i="49"/>
  <c r="J96" i="49"/>
  <c r="R96" i="49"/>
  <c r="R98" i="49" s="1"/>
  <c r="Z96" i="49"/>
  <c r="AH96" i="49"/>
  <c r="L85" i="49"/>
  <c r="L4" i="56" s="1"/>
  <c r="L64" i="56" s="1"/>
  <c r="T85" i="49"/>
  <c r="T4" i="56" s="1"/>
  <c r="T52" i="56" s="1"/>
  <c r="AB85" i="49"/>
  <c r="AB4" i="56" s="1"/>
  <c r="AB64" i="56" s="1"/>
  <c r="AJ85" i="49"/>
  <c r="AJ4" i="56" s="1"/>
  <c r="AJ6" i="56" s="1"/>
  <c r="Q135" i="49"/>
  <c r="Q142" i="49" s="1"/>
  <c r="Q31" i="56" s="1"/>
  <c r="S109" i="49"/>
  <c r="AA109" i="49"/>
  <c r="AI109" i="49"/>
  <c r="K96" i="49"/>
  <c r="S96" i="49"/>
  <c r="S100" i="49" s="1"/>
  <c r="AA96" i="49"/>
  <c r="AI96" i="49"/>
  <c r="M85" i="49"/>
  <c r="M4" i="56" s="1"/>
  <c r="M64" i="56" s="1"/>
  <c r="AC85" i="49"/>
  <c r="AC4" i="56" s="1"/>
  <c r="AC64" i="56" s="1"/>
  <c r="R135" i="49"/>
  <c r="R142" i="49" s="1"/>
  <c r="R31" i="56" s="1"/>
  <c r="T109" i="49"/>
  <c r="AB109" i="49"/>
  <c r="AJ109" i="49"/>
  <c r="L96" i="49"/>
  <c r="L100" i="49" s="1"/>
  <c r="T96" i="49"/>
  <c r="T99" i="49" s="1"/>
  <c r="AB96" i="49"/>
  <c r="AJ96" i="49"/>
  <c r="N85" i="49"/>
  <c r="N4" i="56" s="1"/>
  <c r="N64" i="56" s="1"/>
  <c r="V85" i="49"/>
  <c r="V4" i="56" s="1"/>
  <c r="V52" i="56" s="1"/>
  <c r="AD85" i="49"/>
  <c r="AD4" i="56" s="1"/>
  <c r="AD52" i="56" s="1"/>
  <c r="S135" i="49"/>
  <c r="S142" i="49" s="1"/>
  <c r="S31" i="56" s="1"/>
  <c r="M109" i="49"/>
  <c r="AC109" i="49"/>
  <c r="L109" i="49"/>
  <c r="M96" i="49"/>
  <c r="M98" i="49" s="1"/>
  <c r="AC96" i="49"/>
  <c r="G85" i="49"/>
  <c r="G4" i="56" s="1"/>
  <c r="G64" i="56" s="1"/>
  <c r="O85" i="49"/>
  <c r="O4" i="56" s="1"/>
  <c r="O52" i="56" s="1"/>
  <c r="W85" i="49"/>
  <c r="W4" i="56" s="1"/>
  <c r="W64" i="56" s="1"/>
  <c r="AE85" i="49"/>
  <c r="AE4" i="56" s="1"/>
  <c r="AE64" i="56" s="1"/>
  <c r="T135" i="49"/>
  <c r="T142" i="49" s="1"/>
  <c r="T31" i="56" s="1"/>
  <c r="N109" i="49"/>
  <c r="N111" i="49" s="1"/>
  <c r="V109" i="49"/>
  <c r="AD109" i="49"/>
  <c r="F96" i="49"/>
  <c r="F97" i="49" s="1"/>
  <c r="F14" i="56" s="1"/>
  <c r="N96" i="49"/>
  <c r="N99" i="49" s="1"/>
  <c r="V96" i="49"/>
  <c r="AD96" i="49"/>
  <c r="H85" i="49"/>
  <c r="H4" i="56" s="1"/>
  <c r="H64" i="56" s="1"/>
  <c r="P85" i="49"/>
  <c r="P4" i="56" s="1"/>
  <c r="P64" i="56" s="1"/>
  <c r="X85" i="49"/>
  <c r="X4" i="56" s="1"/>
  <c r="X64" i="56" s="1"/>
  <c r="AF85" i="49"/>
  <c r="AF4" i="56" s="1"/>
  <c r="AF52" i="56" s="1"/>
  <c r="M135" i="49"/>
  <c r="M142" i="49" s="1"/>
  <c r="M31" i="56" s="1"/>
  <c r="O109" i="49"/>
  <c r="W109" i="49"/>
  <c r="AE109" i="49"/>
  <c r="G96" i="49"/>
  <c r="G97" i="49" s="1"/>
  <c r="G14" i="56" s="1"/>
  <c r="O96" i="49"/>
  <c r="O99" i="49" s="1"/>
  <c r="W96" i="49"/>
  <c r="AE96" i="49"/>
  <c r="I85" i="49"/>
  <c r="I4" i="56" s="1"/>
  <c r="I64" i="56" s="1"/>
  <c r="Q85" i="49"/>
  <c r="Q4" i="56" s="1"/>
  <c r="Q64" i="56" s="1"/>
  <c r="Y85" i="49"/>
  <c r="Y4" i="56" s="1"/>
  <c r="Y64" i="56" s="1"/>
  <c r="AG85" i="49"/>
  <c r="AG4" i="56" s="1"/>
  <c r="AG64" i="56" s="1"/>
  <c r="N135" i="49"/>
  <c r="N142" i="49" s="1"/>
  <c r="N31" i="56" s="1"/>
  <c r="P109" i="49"/>
  <c r="X109" i="49"/>
  <c r="AF109" i="49"/>
  <c r="H96" i="49"/>
  <c r="H97" i="49" s="1"/>
  <c r="H14" i="56" s="1"/>
  <c r="P96" i="49"/>
  <c r="P100" i="49" s="1"/>
  <c r="X96" i="49"/>
  <c r="AF96" i="49"/>
  <c r="J85" i="49"/>
  <c r="J86" i="49" s="1"/>
  <c r="R85" i="49"/>
  <c r="R4" i="56" s="1"/>
  <c r="R64" i="56" s="1"/>
  <c r="Z85" i="49"/>
  <c r="Z4" i="56" s="1"/>
  <c r="Z64" i="56" s="1"/>
  <c r="AH85" i="49"/>
  <c r="AH4" i="56" s="1"/>
  <c r="AH6" i="56" s="1"/>
  <c r="O135" i="49"/>
  <c r="O142" i="49" s="1"/>
  <c r="O31" i="56" s="1"/>
  <c r="Q109" i="49"/>
  <c r="Y109" i="49"/>
  <c r="AG109" i="49"/>
  <c r="I96" i="49"/>
  <c r="I97" i="49" s="1"/>
  <c r="I14" i="56" s="1"/>
  <c r="Q96" i="49"/>
  <c r="Q99" i="49" s="1"/>
  <c r="Y96" i="49"/>
  <c r="AG96" i="49"/>
  <c r="S85" i="49"/>
  <c r="S4" i="56" s="1"/>
  <c r="S64" i="56" s="1"/>
  <c r="AA85" i="49"/>
  <c r="AA4" i="56" s="1"/>
  <c r="AA52" i="56" s="1"/>
  <c r="AI85" i="49"/>
  <c r="AI4" i="56" s="1"/>
  <c r="AI6" i="56" s="1"/>
  <c r="U100" i="45"/>
  <c r="H87" i="56"/>
  <c r="I87" i="56"/>
  <c r="K83" i="45"/>
  <c r="K85" i="45" s="1"/>
  <c r="O68" i="56"/>
  <c r="O57" i="56"/>
  <c r="R68" i="56"/>
  <c r="R57" i="56"/>
  <c r="P57" i="56"/>
  <c r="P68" i="56"/>
  <c r="Q57" i="56"/>
  <c r="Q68" i="56"/>
  <c r="J57" i="56"/>
  <c r="J68" i="56"/>
  <c r="N57" i="56"/>
  <c r="N68" i="56"/>
  <c r="M57" i="56"/>
  <c r="M68" i="56"/>
  <c r="K68" i="56"/>
  <c r="K57" i="56"/>
  <c r="H63" i="56"/>
  <c r="I63" i="56"/>
  <c r="P82" i="45"/>
  <c r="P146" i="45" s="1"/>
  <c r="O79" i="45"/>
  <c r="O143" i="45" s="1"/>
  <c r="P81" i="45"/>
  <c r="P145" i="45" s="1"/>
  <c r="P78" i="45"/>
  <c r="P142" i="45" s="1"/>
  <c r="J3" i="56"/>
  <c r="J35" i="56"/>
  <c r="P77" i="45"/>
  <c r="P141" i="45" s="1"/>
  <c r="O80" i="45"/>
  <c r="O144" i="45" s="1"/>
  <c r="B70" i="49"/>
  <c r="C70" i="49"/>
  <c r="D70" i="49"/>
  <c r="I70" i="49"/>
  <c r="F70" i="49"/>
  <c r="G70" i="49"/>
  <c r="H70" i="49"/>
  <c r="K102" i="49"/>
  <c r="K114" i="49"/>
  <c r="J102" i="49"/>
  <c r="J109" i="49" s="1"/>
  <c r="J110" i="49" s="1"/>
  <c r="J19" i="56" s="1"/>
  <c r="J114" i="49"/>
  <c r="J121" i="49" s="1"/>
  <c r="I9" i="56" s="1"/>
  <c r="W99" i="45"/>
  <c r="W100" i="45" s="1"/>
  <c r="W13" i="56" s="1"/>
  <c r="L76" i="45"/>
  <c r="L140" i="45" s="1"/>
  <c r="L97" i="49" l="1"/>
  <c r="L14" i="56" s="1"/>
  <c r="H86" i="49"/>
  <c r="G69" i="56"/>
  <c r="I112" i="49"/>
  <c r="I111" i="49"/>
  <c r="M99" i="49"/>
  <c r="L98" i="49"/>
  <c r="N98" i="49"/>
  <c r="M100" i="49"/>
  <c r="L99" i="49"/>
  <c r="F87" i="49"/>
  <c r="M97" i="49"/>
  <c r="M14" i="56" s="1"/>
  <c r="F4" i="56"/>
  <c r="F64" i="56" s="1"/>
  <c r="AA110" i="49"/>
  <c r="AA19" i="56" s="1"/>
  <c r="AA21" i="56" s="1"/>
  <c r="G86" i="49"/>
  <c r="X110" i="49"/>
  <c r="X19" i="56" s="1"/>
  <c r="X21" i="56" s="1"/>
  <c r="W110" i="49"/>
  <c r="W19" i="56" s="1"/>
  <c r="W21" i="56" s="1"/>
  <c r="N100" i="49"/>
  <c r="F69" i="56"/>
  <c r="AD110" i="49"/>
  <c r="AD19" i="56" s="1"/>
  <c r="AD21" i="56" s="1"/>
  <c r="N97" i="49"/>
  <c r="N14" i="56" s="1"/>
  <c r="R100" i="49"/>
  <c r="I98" i="49"/>
  <c r="H58" i="56"/>
  <c r="AC110" i="49"/>
  <c r="AC19" i="56" s="1"/>
  <c r="AC21" i="56" s="1"/>
  <c r="AB110" i="49"/>
  <c r="AB19" i="56" s="1"/>
  <c r="AB21" i="56" s="1"/>
  <c r="T98" i="49"/>
  <c r="AC97" i="49"/>
  <c r="AC14" i="56" s="1"/>
  <c r="AB97" i="49"/>
  <c r="AB14" i="56" s="1"/>
  <c r="E69" i="56"/>
  <c r="AJ69" i="56"/>
  <c r="E58" i="56"/>
  <c r="F58" i="56"/>
  <c r="G58" i="56"/>
  <c r="H69" i="56"/>
  <c r="T97" i="49"/>
  <c r="T14" i="56" s="1"/>
  <c r="P98" i="49"/>
  <c r="X97" i="49"/>
  <c r="X14" i="56" s="1"/>
  <c r="W97" i="49"/>
  <c r="W14" i="56" s="1"/>
  <c r="W16" i="56" s="1"/>
  <c r="AD97" i="49"/>
  <c r="AD14" i="56" s="1"/>
  <c r="Z110" i="49"/>
  <c r="Z19" i="56" s="1"/>
  <c r="Z21" i="56" s="1"/>
  <c r="I99" i="49"/>
  <c r="N75" i="45"/>
  <c r="N139" i="45" s="1"/>
  <c r="AF64" i="56"/>
  <c r="AD64" i="56"/>
  <c r="AE52" i="56"/>
  <c r="T64" i="56"/>
  <c r="AA64" i="56"/>
  <c r="AF6" i="56"/>
  <c r="AC52" i="56"/>
  <c r="Y52" i="56"/>
  <c r="AB52" i="56"/>
  <c r="AJ64" i="56"/>
  <c r="AJ52" i="56"/>
  <c r="Z52" i="56"/>
  <c r="AH64" i="56"/>
  <c r="AI64" i="56"/>
  <c r="L135" i="49"/>
  <c r="L142" i="49" s="1"/>
  <c r="L31" i="56" s="1"/>
  <c r="P97" i="49"/>
  <c r="P14" i="56" s="1"/>
  <c r="AF97" i="49"/>
  <c r="AF14" i="56" s="1"/>
  <c r="AF16" i="56" s="1"/>
  <c r="AE97" i="49"/>
  <c r="AE14" i="56" s="1"/>
  <c r="AE16" i="56" s="1"/>
  <c r="AJ97" i="49"/>
  <c r="AJ14" i="56" s="1"/>
  <c r="AJ16" i="56" s="1"/>
  <c r="Z97" i="49"/>
  <c r="Z14" i="56" s="1"/>
  <c r="Y97" i="49"/>
  <c r="Y14" i="56" s="1"/>
  <c r="M52" i="56"/>
  <c r="O100" i="49"/>
  <c r="P99" i="49"/>
  <c r="O98" i="49"/>
  <c r="Q97" i="49"/>
  <c r="Q14" i="56" s="1"/>
  <c r="O97" i="49"/>
  <c r="O14" i="56" s="1"/>
  <c r="Q98" i="49"/>
  <c r="Y110" i="49"/>
  <c r="Y19" i="56" s="1"/>
  <c r="Y21" i="56" s="1"/>
  <c r="Q100" i="49"/>
  <c r="AI110" i="49"/>
  <c r="AI19" i="56" s="1"/>
  <c r="AI21" i="56" s="1"/>
  <c r="AI97" i="49"/>
  <c r="AI14" i="56" s="1"/>
  <c r="AI16" i="56" s="1"/>
  <c r="S98" i="49"/>
  <c r="AG6" i="56"/>
  <c r="I52" i="56"/>
  <c r="G87" i="49"/>
  <c r="AK114" i="49"/>
  <c r="AK121" i="49" s="1"/>
  <c r="G52" i="56"/>
  <c r="H52" i="56"/>
  <c r="H87" i="49"/>
  <c r="S97" i="49"/>
  <c r="S14" i="56" s="1"/>
  <c r="AH97" i="49"/>
  <c r="AH14" i="56" s="1"/>
  <c r="AH16" i="56" s="1"/>
  <c r="S99" i="49"/>
  <c r="P52" i="56"/>
  <c r="AI52" i="56"/>
  <c r="AG97" i="49"/>
  <c r="AG14" i="56" s="1"/>
  <c r="AG16" i="56" s="1"/>
  <c r="AA97" i="49"/>
  <c r="AA14" i="56" s="1"/>
  <c r="V97" i="49"/>
  <c r="V14" i="56" s="1"/>
  <c r="V16" i="56" s="1"/>
  <c r="R97" i="49"/>
  <c r="R14" i="56" s="1"/>
  <c r="J4" i="56"/>
  <c r="J52" i="56" s="1"/>
  <c r="AG110" i="49"/>
  <c r="AG19" i="56" s="1"/>
  <c r="AG21" i="56" s="1"/>
  <c r="I87" i="49"/>
  <c r="J87" i="49"/>
  <c r="R99" i="49"/>
  <c r="AG52" i="56"/>
  <c r="AH52" i="56"/>
  <c r="N52" i="56"/>
  <c r="I86" i="49"/>
  <c r="O64" i="56"/>
  <c r="V110" i="49"/>
  <c r="V19" i="56" s="1"/>
  <c r="V21" i="56" s="1"/>
  <c r="R52" i="56"/>
  <c r="Q110" i="49"/>
  <c r="Q19" i="56" s="1"/>
  <c r="Q21" i="56" s="1"/>
  <c r="Q111" i="49"/>
  <c r="AL102" i="49"/>
  <c r="K109" i="49"/>
  <c r="K110" i="49" s="1"/>
  <c r="K19" i="56" s="1"/>
  <c r="AK102" i="49"/>
  <c r="W52" i="56"/>
  <c r="V64" i="56"/>
  <c r="L52" i="56"/>
  <c r="AK78" i="49"/>
  <c r="K85" i="49"/>
  <c r="K4" i="56" s="1"/>
  <c r="AE121" i="49"/>
  <c r="AD9" i="56" s="1"/>
  <c r="AE135" i="49"/>
  <c r="AE142" i="49" s="1"/>
  <c r="AE31" i="56" s="1"/>
  <c r="AD135" i="49"/>
  <c r="AD142" i="49" s="1"/>
  <c r="AD31" i="56" s="1"/>
  <c r="AD121" i="49"/>
  <c r="AC9" i="56" s="1"/>
  <c r="AH135" i="49"/>
  <c r="AH142" i="49" s="1"/>
  <c r="AH31" i="56" s="1"/>
  <c r="AH121" i="49"/>
  <c r="AG9" i="56" s="1"/>
  <c r="Y135" i="49"/>
  <c r="Y142" i="49" s="1"/>
  <c r="Y31" i="56" s="1"/>
  <c r="Y121" i="49"/>
  <c r="X9" i="56" s="1"/>
  <c r="X135" i="49"/>
  <c r="X142" i="49" s="1"/>
  <c r="X31" i="56" s="1"/>
  <c r="X121" i="49"/>
  <c r="W9" i="56" s="1"/>
  <c r="W135" i="49"/>
  <c r="W142" i="49" s="1"/>
  <c r="W31" i="56" s="1"/>
  <c r="W121" i="49"/>
  <c r="V9" i="56" s="1"/>
  <c r="V135" i="49"/>
  <c r="V142" i="49" s="1"/>
  <c r="V31" i="56" s="1"/>
  <c r="V121" i="49"/>
  <c r="U9" i="56" s="1"/>
  <c r="AC135" i="49"/>
  <c r="AC142" i="49" s="1"/>
  <c r="AC31" i="56" s="1"/>
  <c r="AC121" i="49"/>
  <c r="AB9" i="56" s="1"/>
  <c r="AJ135" i="49"/>
  <c r="AJ142" i="49" s="1"/>
  <c r="AJ31" i="56" s="1"/>
  <c r="AJ121" i="49"/>
  <c r="AI9" i="56" s="1"/>
  <c r="AI135" i="49"/>
  <c r="AI142" i="49" s="1"/>
  <c r="AI31" i="56" s="1"/>
  <c r="AI121" i="49"/>
  <c r="AH9" i="56" s="1"/>
  <c r="Z135" i="49"/>
  <c r="Z142" i="49" s="1"/>
  <c r="Z31" i="56" s="1"/>
  <c r="Z121" i="49"/>
  <c r="Y9" i="56" s="1"/>
  <c r="Q41" i="56"/>
  <c r="Q88" i="56"/>
  <c r="P41" i="56"/>
  <c r="P88" i="56"/>
  <c r="Q52" i="56"/>
  <c r="S52" i="56"/>
  <c r="O41" i="56"/>
  <c r="O88" i="56"/>
  <c r="N41" i="56"/>
  <c r="N88" i="56"/>
  <c r="U135" i="49"/>
  <c r="U142" i="49" s="1"/>
  <c r="U31" i="56" s="1"/>
  <c r="U121" i="49"/>
  <c r="T9" i="56" s="1"/>
  <c r="AL114" i="49"/>
  <c r="AL121" i="49" s="1"/>
  <c r="AB135" i="49"/>
  <c r="AB142" i="49" s="1"/>
  <c r="AB31" i="56" s="1"/>
  <c r="AB121" i="49"/>
  <c r="AA9" i="56" s="1"/>
  <c r="AA135" i="49"/>
  <c r="AA142" i="49" s="1"/>
  <c r="AA31" i="56" s="1"/>
  <c r="AA121" i="49"/>
  <c r="Z9" i="56" s="1"/>
  <c r="R41" i="56"/>
  <c r="R88" i="56"/>
  <c r="M41" i="56"/>
  <c r="M88" i="56"/>
  <c r="T41" i="56"/>
  <c r="T88" i="56"/>
  <c r="AL89" i="49"/>
  <c r="U96" i="49"/>
  <c r="S41" i="56"/>
  <c r="S88" i="56"/>
  <c r="AK89" i="49"/>
  <c r="X52" i="56"/>
  <c r="AH110" i="49"/>
  <c r="AH19" i="56" s="1"/>
  <c r="AH21" i="56" s="1"/>
  <c r="AG135" i="49"/>
  <c r="AG142" i="49" s="1"/>
  <c r="AG31" i="56" s="1"/>
  <c r="AG121" i="49"/>
  <c r="AF9" i="56" s="1"/>
  <c r="AF110" i="49"/>
  <c r="AF19" i="56" s="1"/>
  <c r="AF21" i="56" s="1"/>
  <c r="AE110" i="49"/>
  <c r="AE19" i="56" s="1"/>
  <c r="AE21" i="56" s="1"/>
  <c r="AJ110" i="49"/>
  <c r="AJ19" i="56" s="1"/>
  <c r="AJ21" i="56" s="1"/>
  <c r="AF135" i="49"/>
  <c r="AF142" i="49" s="1"/>
  <c r="AF31" i="56" s="1"/>
  <c r="AF121" i="49"/>
  <c r="AE9" i="56" s="1"/>
  <c r="U109" i="49"/>
  <c r="AL109" i="49" s="1"/>
  <c r="I69" i="56"/>
  <c r="I58" i="56"/>
  <c r="AL78" i="49"/>
  <c r="AL85" i="49" s="1"/>
  <c r="U85" i="49"/>
  <c r="U4" i="56" s="1"/>
  <c r="AK96" i="49"/>
  <c r="K97" i="49"/>
  <c r="U13" i="56"/>
  <c r="AJ23" i="56"/>
  <c r="J51" i="56"/>
  <c r="J87" i="56"/>
  <c r="L147" i="45"/>
  <c r="L25" i="56" s="1"/>
  <c r="L83" i="45"/>
  <c r="N112" i="49"/>
  <c r="N110" i="49"/>
  <c r="N19" i="56" s="1"/>
  <c r="N21" i="56" s="1"/>
  <c r="S111" i="49"/>
  <c r="S110" i="49"/>
  <c r="S19" i="56" s="1"/>
  <c r="S21" i="56" s="1"/>
  <c r="O111" i="49"/>
  <c r="O110" i="49"/>
  <c r="O19" i="56" s="1"/>
  <c r="O21" i="56" s="1"/>
  <c r="M112" i="49"/>
  <c r="M110" i="49"/>
  <c r="M19" i="56" s="1"/>
  <c r="M21" i="56" s="1"/>
  <c r="P112" i="49"/>
  <c r="P110" i="49"/>
  <c r="P19" i="56" s="1"/>
  <c r="P21" i="56" s="1"/>
  <c r="R111" i="49"/>
  <c r="R110" i="49"/>
  <c r="R19" i="56" s="1"/>
  <c r="R21" i="56" s="1"/>
  <c r="Q112" i="49"/>
  <c r="T111" i="49"/>
  <c r="T110" i="49"/>
  <c r="T19" i="56" s="1"/>
  <c r="T21" i="56" s="1"/>
  <c r="L111" i="49"/>
  <c r="L110" i="49"/>
  <c r="J63" i="56"/>
  <c r="Q81" i="45"/>
  <c r="Q145" i="45" s="1"/>
  <c r="P80" i="45"/>
  <c r="P144" i="45" s="1"/>
  <c r="Q78" i="45"/>
  <c r="Q142" i="45" s="1"/>
  <c r="P79" i="45"/>
  <c r="P143" i="45" s="1"/>
  <c r="Q82" i="45"/>
  <c r="Q146" i="45" s="1"/>
  <c r="Q77" i="45"/>
  <c r="Q141" i="45" s="1"/>
  <c r="K99" i="49"/>
  <c r="J99" i="49"/>
  <c r="J97" i="49"/>
  <c r="J14" i="56" s="1"/>
  <c r="T112" i="49"/>
  <c r="L112" i="49"/>
  <c r="P111" i="49"/>
  <c r="O112" i="49"/>
  <c r="M111" i="49"/>
  <c r="S112" i="49"/>
  <c r="J100" i="49"/>
  <c r="K100" i="49"/>
  <c r="J98" i="49"/>
  <c r="K121" i="49"/>
  <c r="J9" i="56" s="1"/>
  <c r="J112" i="49"/>
  <c r="J111" i="49"/>
  <c r="K98" i="49"/>
  <c r="X99" i="45"/>
  <c r="X100" i="45" s="1"/>
  <c r="X13" i="56" s="1"/>
  <c r="M76" i="45"/>
  <c r="M140" i="45" s="1"/>
  <c r="F52" i="56" l="1"/>
  <c r="K112" i="49"/>
  <c r="X16" i="56"/>
  <c r="AM121" i="49"/>
  <c r="O75" i="45"/>
  <c r="O139" i="45" s="1"/>
  <c r="J64" i="56"/>
  <c r="L41" i="56"/>
  <c r="L88" i="56"/>
  <c r="AK97" i="49"/>
  <c r="K111" i="49"/>
  <c r="AK109" i="49"/>
  <c r="AM109" i="49" s="1"/>
  <c r="U110" i="49"/>
  <c r="U19" i="56" s="1"/>
  <c r="U21" i="56" s="1"/>
  <c r="AM89" i="49"/>
  <c r="AM102" i="49"/>
  <c r="AF41" i="56"/>
  <c r="AF88" i="56"/>
  <c r="AI41" i="56"/>
  <c r="AI88" i="56"/>
  <c r="W41" i="56"/>
  <c r="W88" i="56"/>
  <c r="T69" i="56"/>
  <c r="T11" i="56"/>
  <c r="T58" i="56"/>
  <c r="U52" i="56"/>
  <c r="U64" i="56"/>
  <c r="U41" i="56"/>
  <c r="U88" i="56"/>
  <c r="AJ41" i="56"/>
  <c r="AJ88" i="56"/>
  <c r="X41" i="56"/>
  <c r="X88" i="56"/>
  <c r="AD41" i="56"/>
  <c r="AD88" i="56"/>
  <c r="W11" i="56"/>
  <c r="W58" i="56"/>
  <c r="W69" i="56"/>
  <c r="AB58" i="56"/>
  <c r="AB69" i="56"/>
  <c r="AB11" i="56"/>
  <c r="X58" i="56"/>
  <c r="X69" i="56"/>
  <c r="X11" i="56"/>
  <c r="AE41" i="56"/>
  <c r="AE88" i="56"/>
  <c r="AC11" i="56"/>
  <c r="AC58" i="56"/>
  <c r="AC69" i="56"/>
  <c r="AF58" i="56"/>
  <c r="AF69" i="56"/>
  <c r="AF11" i="56"/>
  <c r="AF23" i="56" s="1"/>
  <c r="U97" i="49"/>
  <c r="AL96" i="49"/>
  <c r="AM96" i="49" s="1"/>
  <c r="Z11" i="56"/>
  <c r="Z58" i="56"/>
  <c r="Z69" i="56"/>
  <c r="AC41" i="56"/>
  <c r="AC88" i="56"/>
  <c r="Y41" i="56"/>
  <c r="Y88" i="56"/>
  <c r="AD58" i="56"/>
  <c r="AD69" i="56"/>
  <c r="AD11" i="56"/>
  <c r="AI58" i="56"/>
  <c r="AI69" i="56"/>
  <c r="AI11" i="56"/>
  <c r="AI23" i="56" s="1"/>
  <c r="AG41" i="56"/>
  <c r="AG88" i="56"/>
  <c r="AA41" i="56"/>
  <c r="AA88" i="56"/>
  <c r="Y58" i="56"/>
  <c r="Y69" i="56"/>
  <c r="Y11" i="56"/>
  <c r="U11" i="56"/>
  <c r="U58" i="56"/>
  <c r="U69" i="56"/>
  <c r="AG58" i="56"/>
  <c r="AG69" i="56"/>
  <c r="AG11" i="56"/>
  <c r="AG23" i="56" s="1"/>
  <c r="K64" i="56"/>
  <c r="K52" i="56"/>
  <c r="AA69" i="56"/>
  <c r="AA11" i="56"/>
  <c r="AA58" i="56"/>
  <c r="Z41" i="56"/>
  <c r="Z88" i="56"/>
  <c r="V41" i="56"/>
  <c r="V88" i="56"/>
  <c r="AH41" i="56"/>
  <c r="AH88" i="56"/>
  <c r="AK85" i="49"/>
  <c r="AM85" i="49" s="1"/>
  <c r="AM78" i="49"/>
  <c r="J58" i="56"/>
  <c r="J69" i="56"/>
  <c r="AE58" i="56"/>
  <c r="AE69" i="56"/>
  <c r="AE11" i="56"/>
  <c r="AB41" i="56"/>
  <c r="AB88" i="56"/>
  <c r="AH58" i="56"/>
  <c r="AH69" i="56"/>
  <c r="AH11" i="56"/>
  <c r="AH23" i="56" s="1"/>
  <c r="V69" i="56"/>
  <c r="V58" i="56"/>
  <c r="V11" i="56"/>
  <c r="AM114" i="49"/>
  <c r="M147" i="45"/>
  <c r="M25" i="56" s="1"/>
  <c r="M83" i="45"/>
  <c r="L19" i="56"/>
  <c r="AK110" i="49"/>
  <c r="K14" i="56"/>
  <c r="Q80" i="45"/>
  <c r="Q144" i="45" s="1"/>
  <c r="Q79" i="45"/>
  <c r="Q143" i="45" s="1"/>
  <c r="R77" i="45"/>
  <c r="R141" i="45" s="1"/>
  <c r="R78" i="45"/>
  <c r="R142" i="45" s="1"/>
  <c r="K35" i="56"/>
  <c r="K3" i="56"/>
  <c r="R82" i="45"/>
  <c r="R146" i="45" s="1"/>
  <c r="R81" i="45"/>
  <c r="R145" i="45" s="1"/>
  <c r="L85" i="45"/>
  <c r="L121" i="49"/>
  <c r="K9" i="56" s="1"/>
  <c r="Y99" i="45"/>
  <c r="Y100" i="45" s="1"/>
  <c r="Y13" i="56" s="1"/>
  <c r="Y16" i="56" s="1"/>
  <c r="N76" i="45"/>
  <c r="N140" i="45" s="1"/>
  <c r="D56" i="34"/>
  <c r="E56" i="34"/>
  <c r="C56" i="34"/>
  <c r="AL110" i="49" l="1"/>
  <c r="AM110" i="49" s="1"/>
  <c r="P75" i="45"/>
  <c r="P139" i="45" s="1"/>
  <c r="AL97" i="49"/>
  <c r="AM97" i="49" s="1"/>
  <c r="U14" i="56"/>
  <c r="K51" i="56"/>
  <c r="K87" i="56"/>
  <c r="N147" i="45"/>
  <c r="N25" i="56" s="1"/>
  <c r="N83" i="45"/>
  <c r="N85" i="45" s="1"/>
  <c r="K58" i="56"/>
  <c r="K69" i="56"/>
  <c r="K63" i="56"/>
  <c r="L35" i="56"/>
  <c r="L3" i="56"/>
  <c r="L51" i="56" s="1"/>
  <c r="S82" i="45"/>
  <c r="S146" i="45" s="1"/>
  <c r="R79" i="45"/>
  <c r="R143" i="45" s="1"/>
  <c r="S81" i="45"/>
  <c r="S145" i="45" s="1"/>
  <c r="S78" i="45"/>
  <c r="S142" i="45" s="1"/>
  <c r="R80" i="45"/>
  <c r="R144" i="45" s="1"/>
  <c r="S77" i="45"/>
  <c r="S141" i="45" s="1"/>
  <c r="M85" i="45"/>
  <c r="M121" i="49"/>
  <c r="L9" i="56" s="1"/>
  <c r="Z99" i="45"/>
  <c r="Z100" i="45" s="1"/>
  <c r="O76" i="45"/>
  <c r="O140" i="45" s="1"/>
  <c r="Q75" i="45" l="1"/>
  <c r="Q139" i="45" s="1"/>
  <c r="U16" i="56"/>
  <c r="Z13" i="56"/>
  <c r="Z16" i="56" s="1"/>
  <c r="L87" i="56"/>
  <c r="O147" i="45"/>
  <c r="O25" i="56" s="1"/>
  <c r="O83" i="45"/>
  <c r="L58" i="56"/>
  <c r="L69" i="56"/>
  <c r="L63" i="56"/>
  <c r="T77" i="45"/>
  <c r="T141" i="45" s="1"/>
  <c r="T78" i="45"/>
  <c r="T142" i="45" s="1"/>
  <c r="T81" i="45"/>
  <c r="T145" i="45" s="1"/>
  <c r="T82" i="45"/>
  <c r="T146" i="45" s="1"/>
  <c r="M35" i="56"/>
  <c r="M3" i="56"/>
  <c r="M51" i="56" s="1"/>
  <c r="S80" i="45"/>
  <c r="S144" i="45" s="1"/>
  <c r="S79" i="45"/>
  <c r="S143" i="45" s="1"/>
  <c r="N121" i="49"/>
  <c r="M9" i="56" s="1"/>
  <c r="AA99" i="45"/>
  <c r="AA100" i="45" s="1"/>
  <c r="AA13" i="56" s="1"/>
  <c r="AA16" i="56" s="1"/>
  <c r="P76" i="45"/>
  <c r="P140" i="45" s="1"/>
  <c r="R75" i="45" l="1"/>
  <c r="R139" i="45" s="1"/>
  <c r="M87" i="56"/>
  <c r="P147" i="45"/>
  <c r="P25" i="56" s="1"/>
  <c r="P83" i="45"/>
  <c r="M69" i="56"/>
  <c r="M11" i="56"/>
  <c r="M58" i="56"/>
  <c r="M63" i="56"/>
  <c r="N35" i="56"/>
  <c r="N3" i="56"/>
  <c r="N51" i="56" s="1"/>
  <c r="U78" i="45"/>
  <c r="U142" i="45" s="1"/>
  <c r="U81" i="45"/>
  <c r="U145" i="45" s="1"/>
  <c r="AF81" i="45"/>
  <c r="T80" i="45"/>
  <c r="U77" i="45"/>
  <c r="U141" i="45" s="1"/>
  <c r="AF77" i="45"/>
  <c r="T79" i="45"/>
  <c r="T143" i="45" s="1"/>
  <c r="AF78" i="45"/>
  <c r="U82" i="45"/>
  <c r="U146" i="45" s="1"/>
  <c r="AF82" i="45"/>
  <c r="O85" i="45"/>
  <c r="O121" i="49"/>
  <c r="N9" i="56" s="1"/>
  <c r="AB99" i="45"/>
  <c r="AB100" i="45" s="1"/>
  <c r="AB13" i="56" s="1"/>
  <c r="AB16" i="56" s="1"/>
  <c r="Q76" i="45"/>
  <c r="Q140" i="45" s="1"/>
  <c r="S75" i="45" l="1"/>
  <c r="S139" i="45" s="1"/>
  <c r="AF80" i="45"/>
  <c r="T144" i="45"/>
  <c r="N87" i="56"/>
  <c r="Q147" i="45"/>
  <c r="Q25" i="56" s="1"/>
  <c r="Q83" i="45"/>
  <c r="N58" i="56"/>
  <c r="N69" i="56"/>
  <c r="N11" i="56"/>
  <c r="N63" i="56"/>
  <c r="V82" i="45"/>
  <c r="V146" i="45" s="1"/>
  <c r="U80" i="45"/>
  <c r="U144" i="45" s="1"/>
  <c r="V81" i="45"/>
  <c r="V145" i="45" s="1"/>
  <c r="U79" i="45"/>
  <c r="U143" i="45" s="1"/>
  <c r="AF79" i="45"/>
  <c r="V78" i="45"/>
  <c r="V142" i="45" s="1"/>
  <c r="V77" i="45"/>
  <c r="V141" i="45" s="1"/>
  <c r="O35" i="56"/>
  <c r="O3" i="56"/>
  <c r="O51" i="56" s="1"/>
  <c r="P85" i="45"/>
  <c r="P121" i="49"/>
  <c r="O9" i="56" s="1"/>
  <c r="AD99" i="45"/>
  <c r="AC99" i="45"/>
  <c r="AC100" i="45" s="1"/>
  <c r="R76" i="45"/>
  <c r="R140" i="45" s="1"/>
  <c r="T75" i="45" l="1"/>
  <c r="T139" i="45" s="1"/>
  <c r="AD100" i="45"/>
  <c r="AD13" i="56" s="1"/>
  <c r="AH99" i="45"/>
  <c r="AC13" i="56"/>
  <c r="AC16" i="56" s="1"/>
  <c r="O87" i="56"/>
  <c r="R147" i="45"/>
  <c r="R25" i="56" s="1"/>
  <c r="R83" i="45"/>
  <c r="O11" i="56"/>
  <c r="O58" i="56"/>
  <c r="O69" i="56"/>
  <c r="O63" i="56"/>
  <c r="W77" i="45"/>
  <c r="W141" i="45" s="1"/>
  <c r="V80" i="45"/>
  <c r="V144" i="45" s="1"/>
  <c r="V79" i="45"/>
  <c r="V143" i="45" s="1"/>
  <c r="P35" i="56"/>
  <c r="P3" i="56"/>
  <c r="P51" i="56" s="1"/>
  <c r="W78" i="45"/>
  <c r="W142" i="45" s="1"/>
  <c r="W81" i="45"/>
  <c r="W145" i="45" s="1"/>
  <c r="W82" i="45"/>
  <c r="W146" i="45" s="1"/>
  <c r="Q85" i="45"/>
  <c r="Q121" i="49"/>
  <c r="P9" i="56" s="1"/>
  <c r="S76" i="45"/>
  <c r="S140" i="45" s="1"/>
  <c r="AF75" i="45" l="1"/>
  <c r="U75" i="45"/>
  <c r="U139" i="45" s="1"/>
  <c r="AH100" i="45"/>
  <c r="AD16" i="56"/>
  <c r="P87" i="56"/>
  <c r="S147" i="45"/>
  <c r="S25" i="56" s="1"/>
  <c r="S83" i="45"/>
  <c r="S85" i="45" s="1"/>
  <c r="P58" i="56"/>
  <c r="P69" i="56"/>
  <c r="P11" i="56"/>
  <c r="P63" i="56"/>
  <c r="W79" i="45"/>
  <c r="W143" i="45" s="1"/>
  <c r="X81" i="45"/>
  <c r="X145" i="45" s="1"/>
  <c r="X77" i="45"/>
  <c r="X141" i="45" s="1"/>
  <c r="X82" i="45"/>
  <c r="X146" i="45" s="1"/>
  <c r="Q35" i="56"/>
  <c r="Q3" i="56"/>
  <c r="Q51" i="56" s="1"/>
  <c r="X78" i="45"/>
  <c r="X142" i="45" s="1"/>
  <c r="W80" i="45"/>
  <c r="W144" i="45" s="1"/>
  <c r="R85" i="45"/>
  <c r="T76" i="45"/>
  <c r="T140" i="45" s="1"/>
  <c r="R121" i="49"/>
  <c r="Q9" i="56" s="1"/>
  <c r="E57" i="40"/>
  <c r="E58" i="40" s="1"/>
  <c r="F57" i="40"/>
  <c r="F58" i="40" s="1"/>
  <c r="G57" i="40"/>
  <c r="G58" i="40" s="1"/>
  <c r="H57" i="40"/>
  <c r="H58" i="40" s="1"/>
  <c r="I57" i="40"/>
  <c r="I58" i="40" s="1"/>
  <c r="J57" i="40"/>
  <c r="J58" i="40" s="1"/>
  <c r="K57" i="40"/>
  <c r="K58" i="40" s="1"/>
  <c r="L57" i="40"/>
  <c r="L58" i="40" s="1"/>
  <c r="M57" i="40"/>
  <c r="M58" i="40" s="1"/>
  <c r="N57" i="40"/>
  <c r="N58" i="40" s="1"/>
  <c r="O57" i="40"/>
  <c r="O58" i="40" s="1"/>
  <c r="P57" i="40"/>
  <c r="P58" i="40" s="1"/>
  <c r="Q57" i="40"/>
  <c r="Q58" i="40" s="1"/>
  <c r="R57" i="40"/>
  <c r="R58" i="40" s="1"/>
  <c r="E59" i="40"/>
  <c r="E60" i="40" s="1"/>
  <c r="F59" i="40"/>
  <c r="F60" i="40" s="1"/>
  <c r="G59" i="40"/>
  <c r="G60" i="40" s="1"/>
  <c r="H59" i="40"/>
  <c r="H60" i="40" s="1"/>
  <c r="I60" i="40"/>
  <c r="J59" i="40"/>
  <c r="J60" i="40" s="1"/>
  <c r="K59" i="40"/>
  <c r="K60" i="40" s="1"/>
  <c r="L59" i="40"/>
  <c r="L60" i="40" s="1"/>
  <c r="M59" i="40"/>
  <c r="M60" i="40" s="1"/>
  <c r="N59" i="40"/>
  <c r="N60" i="40" s="1"/>
  <c r="O59" i="40"/>
  <c r="O60" i="40" s="1"/>
  <c r="P59" i="40"/>
  <c r="P60" i="40" s="1"/>
  <c r="Q59" i="40"/>
  <c r="Q60" i="40" s="1"/>
  <c r="R59" i="40"/>
  <c r="R60" i="40" s="1"/>
  <c r="D59" i="40"/>
  <c r="D60" i="40" s="1"/>
  <c r="V75" i="45" l="1"/>
  <c r="V139" i="45" s="1"/>
  <c r="Q87" i="56"/>
  <c r="T147" i="45"/>
  <c r="T25" i="56" s="1"/>
  <c r="T83" i="45"/>
  <c r="Q58" i="56"/>
  <c r="Q11" i="56"/>
  <c r="Q69" i="56"/>
  <c r="Q63" i="56"/>
  <c r="Y77" i="45"/>
  <c r="Y141" i="45" s="1"/>
  <c r="Y81" i="45"/>
  <c r="Y145" i="45" s="1"/>
  <c r="S35" i="56"/>
  <c r="S3" i="56"/>
  <c r="S51" i="56" s="1"/>
  <c r="Y82" i="45"/>
  <c r="Y146" i="45" s="1"/>
  <c r="X80" i="45"/>
  <c r="X144" i="45" s="1"/>
  <c r="R35" i="56"/>
  <c r="R3" i="56"/>
  <c r="R51" i="56" s="1"/>
  <c r="X79" i="45"/>
  <c r="X143" i="45" s="1"/>
  <c r="Y78" i="45"/>
  <c r="Y142" i="45" s="1"/>
  <c r="U76" i="45"/>
  <c r="U140" i="45" s="1"/>
  <c r="AF76" i="45"/>
  <c r="S121" i="49"/>
  <c r="R9" i="56" s="1"/>
  <c r="T121" i="49"/>
  <c r="S9" i="56" s="1"/>
  <c r="C64" i="40"/>
  <c r="C65" i="40"/>
  <c r="S65" i="40" s="1"/>
  <c r="C66" i="40"/>
  <c r="S66" i="40" s="1"/>
  <c r="C67" i="40"/>
  <c r="C68" i="40"/>
  <c r="S68" i="40" s="1"/>
  <c r="C69" i="40"/>
  <c r="S69" i="40" s="1"/>
  <c r="C70" i="40"/>
  <c r="S70" i="40" s="1"/>
  <c r="C71" i="40"/>
  <c r="C72" i="40"/>
  <c r="S72" i="40" s="1"/>
  <c r="C73" i="40"/>
  <c r="S73" i="40" s="1"/>
  <c r="C74" i="40"/>
  <c r="S74" i="40" s="1"/>
  <c r="C75" i="40"/>
  <c r="C76" i="40"/>
  <c r="S76" i="40" s="1"/>
  <c r="C77" i="40"/>
  <c r="C78" i="40"/>
  <c r="S78" i="40" s="1"/>
  <c r="C79" i="40"/>
  <c r="S79" i="40" s="1"/>
  <c r="C80" i="40"/>
  <c r="C81" i="40"/>
  <c r="S81" i="40" s="1"/>
  <c r="C82" i="40"/>
  <c r="S82" i="40" s="1"/>
  <c r="C83" i="40"/>
  <c r="S83" i="40" s="1"/>
  <c r="C84" i="40"/>
  <c r="S84" i="40" s="1"/>
  <c r="C85" i="40"/>
  <c r="S85" i="40" s="1"/>
  <c r="C86" i="40"/>
  <c r="S86" i="40" s="1"/>
  <c r="C63" i="40"/>
  <c r="N809" i="39"/>
  <c r="N808" i="39"/>
  <c r="N807" i="39"/>
  <c r="N806" i="39"/>
  <c r="N805" i="39"/>
  <c r="N804" i="39"/>
  <c r="N803" i="39"/>
  <c r="N802" i="39"/>
  <c r="N801" i="39"/>
  <c r="N800" i="39"/>
  <c r="N799" i="39"/>
  <c r="N798" i="39"/>
  <c r="N797" i="39"/>
  <c r="N796" i="39"/>
  <c r="N795" i="39"/>
  <c r="N794" i="39"/>
  <c r="N793" i="39"/>
  <c r="N792" i="39"/>
  <c r="N791" i="39"/>
  <c r="N790" i="39"/>
  <c r="N789" i="39"/>
  <c r="N788" i="39"/>
  <c r="N787" i="39"/>
  <c r="N786" i="39"/>
  <c r="N785" i="39"/>
  <c r="N784" i="39"/>
  <c r="N783" i="39"/>
  <c r="N782" i="39"/>
  <c r="N781" i="39"/>
  <c r="N780" i="39"/>
  <c r="N779" i="39"/>
  <c r="N778" i="39"/>
  <c r="N777" i="39"/>
  <c r="N776" i="39"/>
  <c r="N775" i="39"/>
  <c r="N774" i="39"/>
  <c r="N773" i="39"/>
  <c r="N772" i="39"/>
  <c r="N771" i="39"/>
  <c r="N770" i="39"/>
  <c r="N769" i="39"/>
  <c r="N768" i="39"/>
  <c r="N767" i="39"/>
  <c r="N766" i="39"/>
  <c r="N765" i="39"/>
  <c r="N764" i="39"/>
  <c r="N763" i="39"/>
  <c r="N762" i="39"/>
  <c r="N761" i="39"/>
  <c r="N760" i="39"/>
  <c r="N759" i="39"/>
  <c r="N758" i="39"/>
  <c r="N757" i="39"/>
  <c r="N756" i="39"/>
  <c r="N755" i="39"/>
  <c r="N754" i="39"/>
  <c r="N753" i="39"/>
  <c r="N752" i="39"/>
  <c r="N751" i="39"/>
  <c r="N750" i="39"/>
  <c r="N749" i="39"/>
  <c r="N748" i="39"/>
  <c r="N747" i="39"/>
  <c r="N746" i="39"/>
  <c r="N745" i="39"/>
  <c r="N744" i="39"/>
  <c r="N743" i="39"/>
  <c r="N742" i="39"/>
  <c r="N741" i="39"/>
  <c r="N740" i="39"/>
  <c r="N739" i="39"/>
  <c r="N738" i="39"/>
  <c r="N737" i="39"/>
  <c r="N736" i="39"/>
  <c r="N735" i="39"/>
  <c r="N734" i="39"/>
  <c r="N733" i="39"/>
  <c r="N732" i="39"/>
  <c r="N731" i="39"/>
  <c r="N730" i="39"/>
  <c r="N729" i="39"/>
  <c r="N728" i="39"/>
  <c r="N727" i="39"/>
  <c r="N726" i="39"/>
  <c r="N725" i="39"/>
  <c r="N724" i="39"/>
  <c r="N723" i="39"/>
  <c r="N722" i="39"/>
  <c r="N721" i="39"/>
  <c r="N720" i="39"/>
  <c r="N719" i="39"/>
  <c r="N718" i="39"/>
  <c r="N717" i="39"/>
  <c r="N716" i="39"/>
  <c r="N715" i="39"/>
  <c r="N714" i="39"/>
  <c r="N713" i="39"/>
  <c r="N712" i="39"/>
  <c r="N711" i="39"/>
  <c r="N710" i="39"/>
  <c r="N709" i="39"/>
  <c r="N708" i="39"/>
  <c r="N707" i="39"/>
  <c r="N706" i="39"/>
  <c r="N705" i="39"/>
  <c r="N704" i="39"/>
  <c r="N703" i="39"/>
  <c r="N702" i="39"/>
  <c r="N701" i="39"/>
  <c r="N700" i="39"/>
  <c r="N699" i="39"/>
  <c r="N698" i="39"/>
  <c r="N697" i="39"/>
  <c r="N696" i="39"/>
  <c r="N695" i="39"/>
  <c r="N694" i="39"/>
  <c r="N693" i="39"/>
  <c r="N692" i="39"/>
  <c r="N691" i="39"/>
  <c r="N690" i="39"/>
  <c r="N689" i="39"/>
  <c r="N688" i="39"/>
  <c r="N687" i="39"/>
  <c r="N686" i="39"/>
  <c r="N685" i="39"/>
  <c r="N684" i="39"/>
  <c r="N683" i="39"/>
  <c r="N682" i="39"/>
  <c r="N681" i="39"/>
  <c r="N680" i="39"/>
  <c r="N679" i="39"/>
  <c r="N678" i="39"/>
  <c r="N677" i="39"/>
  <c r="N676" i="39"/>
  <c r="N675" i="39"/>
  <c r="N674" i="39"/>
  <c r="N673" i="39"/>
  <c r="N672" i="39"/>
  <c r="N671" i="39"/>
  <c r="N670" i="39"/>
  <c r="N669" i="39"/>
  <c r="N668" i="39"/>
  <c r="N667" i="39"/>
  <c r="N666" i="39"/>
  <c r="N665" i="39"/>
  <c r="N664" i="39"/>
  <c r="N663" i="39"/>
  <c r="N662" i="39"/>
  <c r="N661" i="39"/>
  <c r="N660" i="39"/>
  <c r="N659" i="39"/>
  <c r="N658" i="39"/>
  <c r="N657" i="39"/>
  <c r="N656" i="39"/>
  <c r="N655" i="39"/>
  <c r="N654" i="39"/>
  <c r="N653" i="39"/>
  <c r="N652" i="39"/>
  <c r="N651" i="39"/>
  <c r="N650" i="39"/>
  <c r="N649" i="39"/>
  <c r="N648" i="39"/>
  <c r="N647" i="39"/>
  <c r="N646" i="39"/>
  <c r="N645" i="39"/>
  <c r="N644" i="39"/>
  <c r="N643" i="39"/>
  <c r="N642" i="39"/>
  <c r="N641" i="39"/>
  <c r="N640" i="39"/>
  <c r="N639" i="39"/>
  <c r="N638" i="39"/>
  <c r="N637" i="39"/>
  <c r="N636" i="39"/>
  <c r="N635" i="39"/>
  <c r="N634" i="39"/>
  <c r="N633" i="39"/>
  <c r="N632" i="39"/>
  <c r="N631" i="39"/>
  <c r="N630" i="39"/>
  <c r="N629" i="39"/>
  <c r="N628" i="39"/>
  <c r="N627" i="39"/>
  <c r="N626" i="39"/>
  <c r="N625" i="39"/>
  <c r="N624" i="39"/>
  <c r="N623" i="39"/>
  <c r="N622" i="39"/>
  <c r="N621" i="39"/>
  <c r="N620" i="39"/>
  <c r="N619" i="39"/>
  <c r="N618" i="39"/>
  <c r="N617" i="39"/>
  <c r="N616" i="39"/>
  <c r="N615" i="39"/>
  <c r="N614" i="39"/>
  <c r="N613" i="39"/>
  <c r="N612" i="39"/>
  <c r="N611" i="39"/>
  <c r="N610" i="39"/>
  <c r="N609" i="39"/>
  <c r="N608" i="39"/>
  <c r="N607" i="39"/>
  <c r="N606" i="39"/>
  <c r="N605" i="39"/>
  <c r="N604" i="39"/>
  <c r="N603" i="39"/>
  <c r="N602" i="39"/>
  <c r="N601" i="39"/>
  <c r="N600" i="39"/>
  <c r="N599" i="39"/>
  <c r="N598" i="39"/>
  <c r="N597" i="39"/>
  <c r="N596" i="39"/>
  <c r="N595" i="39"/>
  <c r="N594" i="39"/>
  <c r="N593" i="39"/>
  <c r="N592" i="39"/>
  <c r="N591" i="39"/>
  <c r="N590" i="39"/>
  <c r="N589" i="39"/>
  <c r="N588" i="39"/>
  <c r="N587" i="39"/>
  <c r="N586" i="39"/>
  <c r="N585" i="39"/>
  <c r="N584" i="39"/>
  <c r="N583" i="39"/>
  <c r="N582" i="39"/>
  <c r="N581" i="39"/>
  <c r="N580" i="39"/>
  <c r="N579" i="39"/>
  <c r="N578" i="39"/>
  <c r="N577" i="39"/>
  <c r="N576" i="39"/>
  <c r="N575" i="39"/>
  <c r="N574" i="39"/>
  <c r="N573" i="39"/>
  <c r="N572" i="39"/>
  <c r="N571" i="39"/>
  <c r="N570" i="39"/>
  <c r="N569" i="39"/>
  <c r="N568" i="39"/>
  <c r="N567" i="39"/>
  <c r="N566" i="39"/>
  <c r="N565" i="39"/>
  <c r="N564" i="39"/>
  <c r="N563" i="39"/>
  <c r="N562" i="39"/>
  <c r="N561" i="39"/>
  <c r="N560" i="39"/>
  <c r="N559" i="39"/>
  <c r="N558" i="39"/>
  <c r="N557" i="39"/>
  <c r="N556" i="39"/>
  <c r="N555" i="39"/>
  <c r="N554" i="39"/>
  <c r="N553" i="39"/>
  <c r="N552" i="39"/>
  <c r="N551" i="39"/>
  <c r="N550" i="39"/>
  <c r="N549" i="39"/>
  <c r="N548" i="39"/>
  <c r="N547" i="39"/>
  <c r="N546" i="39"/>
  <c r="N545" i="39"/>
  <c r="N544" i="39"/>
  <c r="N543" i="39"/>
  <c r="N542" i="39"/>
  <c r="N541" i="39"/>
  <c r="N540" i="39"/>
  <c r="N539" i="39"/>
  <c r="N538" i="39"/>
  <c r="N537" i="39"/>
  <c r="N536" i="39"/>
  <c r="N535" i="39"/>
  <c r="N534" i="39"/>
  <c r="N533" i="39"/>
  <c r="N532" i="39"/>
  <c r="N531" i="39"/>
  <c r="N530" i="39"/>
  <c r="N529" i="39"/>
  <c r="N528" i="39"/>
  <c r="N527" i="39"/>
  <c r="N526" i="39"/>
  <c r="N525" i="39"/>
  <c r="N524" i="39"/>
  <c r="N523" i="39"/>
  <c r="N522" i="39"/>
  <c r="N521" i="39"/>
  <c r="N520" i="39"/>
  <c r="N519" i="39"/>
  <c r="N518" i="39"/>
  <c r="N517" i="39"/>
  <c r="N516" i="39"/>
  <c r="N515" i="39"/>
  <c r="N514" i="39"/>
  <c r="N513" i="39"/>
  <c r="N512" i="39"/>
  <c r="N511" i="39"/>
  <c r="N510" i="39"/>
  <c r="N509" i="39"/>
  <c r="N508" i="39"/>
  <c r="N507" i="39"/>
  <c r="N506" i="39"/>
  <c r="N505" i="39"/>
  <c r="N504" i="39"/>
  <c r="N503" i="39"/>
  <c r="N502" i="39"/>
  <c r="N501" i="39"/>
  <c r="N500" i="39"/>
  <c r="N499" i="39"/>
  <c r="N498" i="39"/>
  <c r="N497" i="39"/>
  <c r="N496" i="39"/>
  <c r="N495" i="39"/>
  <c r="N494" i="39"/>
  <c r="N493" i="39"/>
  <c r="N492" i="39"/>
  <c r="N491" i="39"/>
  <c r="N490" i="39"/>
  <c r="N489" i="39"/>
  <c r="N488" i="39"/>
  <c r="N487" i="39"/>
  <c r="N486" i="39"/>
  <c r="N485" i="39"/>
  <c r="N484" i="39"/>
  <c r="N483" i="39"/>
  <c r="N482" i="39"/>
  <c r="N481" i="39"/>
  <c r="N480" i="39"/>
  <c r="N479" i="39"/>
  <c r="N478" i="39"/>
  <c r="N477" i="39"/>
  <c r="N476" i="39"/>
  <c r="N475" i="39"/>
  <c r="N474" i="39"/>
  <c r="N473" i="39"/>
  <c r="N472" i="39"/>
  <c r="N471" i="39"/>
  <c r="N470" i="39"/>
  <c r="N469" i="39"/>
  <c r="N468" i="39"/>
  <c r="N467" i="39"/>
  <c r="N466" i="39"/>
  <c r="N465" i="39"/>
  <c r="N464" i="39"/>
  <c r="N463" i="39"/>
  <c r="N462" i="39"/>
  <c r="N461" i="39"/>
  <c r="N460" i="39"/>
  <c r="N459" i="39"/>
  <c r="N458" i="39"/>
  <c r="N457" i="39"/>
  <c r="N456" i="39"/>
  <c r="N455" i="39"/>
  <c r="N454" i="39"/>
  <c r="N453" i="39"/>
  <c r="N452" i="39"/>
  <c r="N451" i="39"/>
  <c r="N450" i="39"/>
  <c r="N449" i="39"/>
  <c r="N448" i="39"/>
  <c r="N447" i="39"/>
  <c r="N446" i="39"/>
  <c r="N445" i="39"/>
  <c r="N444" i="39"/>
  <c r="N443" i="39"/>
  <c r="N442" i="39"/>
  <c r="N441" i="39"/>
  <c r="N440" i="39"/>
  <c r="N439" i="39"/>
  <c r="N438" i="39"/>
  <c r="N437" i="39"/>
  <c r="N436" i="39"/>
  <c r="N435" i="39"/>
  <c r="N434" i="39"/>
  <c r="N433" i="39"/>
  <c r="N432" i="39"/>
  <c r="N431" i="39"/>
  <c r="N430" i="39"/>
  <c r="N429" i="39"/>
  <c r="N428" i="39"/>
  <c r="N427" i="39"/>
  <c r="N426" i="39"/>
  <c r="N425" i="39"/>
  <c r="N424" i="39"/>
  <c r="N423" i="39"/>
  <c r="N422" i="39"/>
  <c r="N421" i="39"/>
  <c r="N420" i="39"/>
  <c r="N419" i="39"/>
  <c r="N418" i="39"/>
  <c r="N417" i="39"/>
  <c r="N416" i="39"/>
  <c r="N415" i="39"/>
  <c r="N414" i="39"/>
  <c r="N413" i="39"/>
  <c r="N412" i="39"/>
  <c r="N411" i="39"/>
  <c r="N410" i="39"/>
  <c r="N409" i="39"/>
  <c r="N408" i="39"/>
  <c r="N407" i="39"/>
  <c r="N406" i="39"/>
  <c r="N405" i="39"/>
  <c r="N404" i="39"/>
  <c r="N403" i="39"/>
  <c r="N402" i="39"/>
  <c r="N401" i="39"/>
  <c r="N400" i="39"/>
  <c r="N399" i="39"/>
  <c r="N398" i="39"/>
  <c r="N397" i="39"/>
  <c r="N396" i="39"/>
  <c r="N395" i="39"/>
  <c r="N394" i="39"/>
  <c r="N393" i="39"/>
  <c r="N392" i="39"/>
  <c r="N391" i="39"/>
  <c r="N390" i="39"/>
  <c r="N389" i="39"/>
  <c r="N388" i="39"/>
  <c r="N387" i="39"/>
  <c r="N386" i="39"/>
  <c r="N385" i="39"/>
  <c r="N384" i="39"/>
  <c r="N383" i="39"/>
  <c r="N382" i="39"/>
  <c r="N381" i="39"/>
  <c r="N380" i="39"/>
  <c r="N379" i="39"/>
  <c r="N378" i="39"/>
  <c r="N377" i="39"/>
  <c r="N376" i="39"/>
  <c r="N375" i="39"/>
  <c r="N374" i="39"/>
  <c r="N373" i="39"/>
  <c r="N372" i="39"/>
  <c r="N371" i="39"/>
  <c r="N370" i="39"/>
  <c r="N369" i="39"/>
  <c r="N368" i="39"/>
  <c r="N367" i="39"/>
  <c r="N366" i="39"/>
  <c r="N365" i="39"/>
  <c r="N364" i="39"/>
  <c r="N363" i="39"/>
  <c r="N362" i="39"/>
  <c r="N361" i="39"/>
  <c r="N360" i="39"/>
  <c r="N359" i="39"/>
  <c r="N358" i="39"/>
  <c r="N357" i="39"/>
  <c r="N356" i="39"/>
  <c r="N355" i="39"/>
  <c r="N354" i="39"/>
  <c r="N353" i="39"/>
  <c r="N352" i="39"/>
  <c r="N351" i="39"/>
  <c r="N350" i="39"/>
  <c r="N349" i="39"/>
  <c r="N348" i="39"/>
  <c r="N347" i="39"/>
  <c r="N346" i="39"/>
  <c r="N345" i="39"/>
  <c r="N344" i="39"/>
  <c r="N343" i="39"/>
  <c r="N342" i="39"/>
  <c r="N341" i="39"/>
  <c r="N340" i="39"/>
  <c r="N339" i="39"/>
  <c r="N338" i="39"/>
  <c r="N337" i="39"/>
  <c r="N336" i="39"/>
  <c r="N335" i="39"/>
  <c r="N334" i="39"/>
  <c r="N333" i="39"/>
  <c r="N332" i="39"/>
  <c r="N331" i="39"/>
  <c r="N330" i="39"/>
  <c r="N329" i="39"/>
  <c r="N328" i="39"/>
  <c r="N327" i="39"/>
  <c r="N326" i="39"/>
  <c r="N325" i="39"/>
  <c r="N324" i="39"/>
  <c r="N323" i="39"/>
  <c r="N322" i="39"/>
  <c r="N321" i="39"/>
  <c r="N320" i="39"/>
  <c r="N319" i="39"/>
  <c r="N318" i="39"/>
  <c r="N317" i="39"/>
  <c r="N316" i="39"/>
  <c r="N315" i="39"/>
  <c r="N314" i="39"/>
  <c r="N313" i="39"/>
  <c r="N312" i="39"/>
  <c r="N311" i="39"/>
  <c r="N310" i="39"/>
  <c r="N309" i="39"/>
  <c r="N308" i="39"/>
  <c r="N307" i="39"/>
  <c r="N306" i="39"/>
  <c r="N305" i="39"/>
  <c r="N304" i="39"/>
  <c r="N303" i="39"/>
  <c r="N302" i="39"/>
  <c r="N301" i="39"/>
  <c r="N300" i="39"/>
  <c r="N299" i="39"/>
  <c r="N298" i="39"/>
  <c r="N297" i="39"/>
  <c r="N296" i="39"/>
  <c r="N295" i="39"/>
  <c r="N294" i="39"/>
  <c r="N293" i="39"/>
  <c r="N292" i="39"/>
  <c r="N291" i="39"/>
  <c r="N290" i="39"/>
  <c r="N289" i="39"/>
  <c r="N288" i="39"/>
  <c r="N287" i="39"/>
  <c r="N286" i="39"/>
  <c r="N285" i="39"/>
  <c r="N284" i="39"/>
  <c r="N283" i="39"/>
  <c r="N282" i="39"/>
  <c r="N281" i="39"/>
  <c r="N280" i="39"/>
  <c r="N279" i="39"/>
  <c r="N278" i="39"/>
  <c r="N277" i="39"/>
  <c r="N276" i="39"/>
  <c r="N275" i="39"/>
  <c r="N274" i="39"/>
  <c r="N273" i="39"/>
  <c r="N272" i="39"/>
  <c r="N271" i="39"/>
  <c r="N270" i="39"/>
  <c r="N269" i="39"/>
  <c r="N268" i="39"/>
  <c r="N267" i="39"/>
  <c r="N266" i="39"/>
  <c r="N265" i="39"/>
  <c r="N264" i="39"/>
  <c r="N263" i="39"/>
  <c r="N262" i="39"/>
  <c r="N261" i="39"/>
  <c r="N260" i="39"/>
  <c r="N259" i="39"/>
  <c r="N258" i="39"/>
  <c r="N257" i="39"/>
  <c r="N256" i="39"/>
  <c r="N255" i="39"/>
  <c r="N254" i="39"/>
  <c r="N253" i="39"/>
  <c r="N252" i="39"/>
  <c r="N251" i="39"/>
  <c r="N250" i="39"/>
  <c r="N249" i="39"/>
  <c r="N248" i="39"/>
  <c r="N247" i="39"/>
  <c r="N246" i="39"/>
  <c r="N245" i="39"/>
  <c r="N244" i="39"/>
  <c r="N243" i="39"/>
  <c r="N242" i="39"/>
  <c r="N241" i="39"/>
  <c r="N240" i="39"/>
  <c r="N239" i="39"/>
  <c r="N238" i="39"/>
  <c r="N237" i="39"/>
  <c r="N236" i="39"/>
  <c r="N235" i="39"/>
  <c r="N234" i="39"/>
  <c r="N233" i="39"/>
  <c r="N232" i="39"/>
  <c r="N231" i="39"/>
  <c r="N230" i="39"/>
  <c r="N229" i="39"/>
  <c r="N228" i="39"/>
  <c r="N227" i="39"/>
  <c r="N226" i="39"/>
  <c r="N225" i="39"/>
  <c r="N224" i="39"/>
  <c r="N223" i="39"/>
  <c r="N222" i="39"/>
  <c r="N221" i="39"/>
  <c r="N220" i="39"/>
  <c r="N219" i="39"/>
  <c r="N218" i="39"/>
  <c r="N217" i="39"/>
  <c r="N216" i="39"/>
  <c r="N215" i="39"/>
  <c r="N214" i="39"/>
  <c r="N213" i="39"/>
  <c r="N212" i="39"/>
  <c r="N211" i="39"/>
  <c r="N210" i="39"/>
  <c r="N209" i="39"/>
  <c r="N208" i="39"/>
  <c r="N207" i="39"/>
  <c r="N206" i="39"/>
  <c r="N205" i="39"/>
  <c r="N204" i="39"/>
  <c r="N203" i="39"/>
  <c r="N202" i="39"/>
  <c r="N201" i="39"/>
  <c r="N200" i="39"/>
  <c r="N199" i="39"/>
  <c r="N198" i="39"/>
  <c r="N197" i="39"/>
  <c r="N196" i="39"/>
  <c r="N195" i="39"/>
  <c r="N194" i="39"/>
  <c r="N193" i="39"/>
  <c r="N192" i="39"/>
  <c r="N191" i="39"/>
  <c r="N190" i="39"/>
  <c r="N189" i="39"/>
  <c r="N188" i="39"/>
  <c r="N187" i="39"/>
  <c r="N186" i="39"/>
  <c r="N185" i="39"/>
  <c r="N184" i="39"/>
  <c r="N183" i="39"/>
  <c r="N182" i="39"/>
  <c r="N181" i="39"/>
  <c r="N180" i="39"/>
  <c r="N179" i="39"/>
  <c r="N178" i="39"/>
  <c r="N177" i="39"/>
  <c r="N176" i="39"/>
  <c r="N175" i="39"/>
  <c r="N174" i="39"/>
  <c r="N173" i="39"/>
  <c r="N172" i="39"/>
  <c r="N171" i="39"/>
  <c r="N170" i="39"/>
  <c r="N169" i="39"/>
  <c r="N168" i="39"/>
  <c r="N167" i="39"/>
  <c r="N166" i="39"/>
  <c r="N165" i="39"/>
  <c r="N164" i="39"/>
  <c r="N163" i="39"/>
  <c r="N162" i="39"/>
  <c r="N161" i="39"/>
  <c r="N160" i="39"/>
  <c r="N159" i="39"/>
  <c r="N158" i="39"/>
  <c r="N157" i="39"/>
  <c r="N156" i="39"/>
  <c r="N155" i="39"/>
  <c r="N154" i="39"/>
  <c r="N153" i="39"/>
  <c r="N152" i="39"/>
  <c r="N151" i="39"/>
  <c r="N150" i="39"/>
  <c r="N149" i="39"/>
  <c r="N148" i="39"/>
  <c r="N147" i="39"/>
  <c r="N146" i="39"/>
  <c r="N145" i="39"/>
  <c r="N144" i="39"/>
  <c r="N143" i="39"/>
  <c r="N142" i="39"/>
  <c r="N141" i="39"/>
  <c r="N140" i="39"/>
  <c r="N139" i="39"/>
  <c r="N138" i="39"/>
  <c r="N137" i="39"/>
  <c r="N136" i="39"/>
  <c r="N135" i="39"/>
  <c r="N134" i="39"/>
  <c r="N133" i="39"/>
  <c r="N132" i="39"/>
  <c r="N131" i="39"/>
  <c r="N130" i="39"/>
  <c r="N129"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N94" i="39"/>
  <c r="N93" i="39"/>
  <c r="N92" i="39"/>
  <c r="N91" i="39"/>
  <c r="N90" i="39"/>
  <c r="N89" i="39"/>
  <c r="N88" i="39"/>
  <c r="N87" i="39"/>
  <c r="N86" i="39"/>
  <c r="N85" i="39"/>
  <c r="N84" i="39"/>
  <c r="N83" i="39"/>
  <c r="N82" i="39"/>
  <c r="N81" i="39"/>
  <c r="N80" i="39"/>
  <c r="N79" i="39"/>
  <c r="N78" i="39"/>
  <c r="N77" i="39"/>
  <c r="N76" i="39"/>
  <c r="N75" i="39"/>
  <c r="N74" i="39"/>
  <c r="N73" i="39"/>
  <c r="N72" i="39"/>
  <c r="N71" i="39"/>
  <c r="N70" i="39"/>
  <c r="N69" i="39"/>
  <c r="N68" i="39"/>
  <c r="N67" i="39"/>
  <c r="N66" i="39"/>
  <c r="N65" i="39"/>
  <c r="N64" i="39"/>
  <c r="N63" i="39"/>
  <c r="N62" i="39"/>
  <c r="N61" i="39"/>
  <c r="N60" i="39"/>
  <c r="N59" i="39"/>
  <c r="N58" i="39"/>
  <c r="N57" i="39"/>
  <c r="N56" i="39"/>
  <c r="N55" i="39"/>
  <c r="N54" i="39"/>
  <c r="N53" i="39"/>
  <c r="N52" i="39"/>
  <c r="N51" i="39"/>
  <c r="N50" i="39"/>
  <c r="N49" i="39"/>
  <c r="N48" i="39"/>
  <c r="N47" i="39"/>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W75" i="45" l="1"/>
  <c r="W139" i="45" s="1"/>
  <c r="Q114" i="40"/>
  <c r="D100" i="40"/>
  <c r="D121" i="40" s="1"/>
  <c r="S64" i="40"/>
  <c r="S63" i="40" s="1"/>
  <c r="R87" i="56"/>
  <c r="S87" i="56"/>
  <c r="U147" i="45"/>
  <c r="U25" i="56" s="1"/>
  <c r="U83" i="45"/>
  <c r="S69" i="56"/>
  <c r="S11" i="56"/>
  <c r="S58" i="56"/>
  <c r="R58" i="56"/>
  <c r="R69" i="56"/>
  <c r="R11" i="56"/>
  <c r="R63" i="56"/>
  <c r="S63" i="56"/>
  <c r="Z81" i="45"/>
  <c r="Z145" i="45" s="1"/>
  <c r="Z78" i="45"/>
  <c r="Z142" i="45" s="1"/>
  <c r="Y80" i="45"/>
  <c r="Y144" i="45" s="1"/>
  <c r="Y79" i="45"/>
  <c r="Y143" i="45" s="1"/>
  <c r="Z82" i="45"/>
  <c r="Z146" i="45" s="1"/>
  <c r="AF83" i="45"/>
  <c r="Z77" i="45"/>
  <c r="Z141" i="45" s="1"/>
  <c r="V76" i="45"/>
  <c r="V140" i="45" s="1"/>
  <c r="L101" i="40"/>
  <c r="L100" i="40"/>
  <c r="G153" i="40" s="1"/>
  <c r="T85" i="45"/>
  <c r="P112" i="40"/>
  <c r="K112" i="40"/>
  <c r="K133" i="40" s="1"/>
  <c r="F113" i="40"/>
  <c r="F134" i="40" s="1"/>
  <c r="N113" i="40"/>
  <c r="N134" i="40" s="1"/>
  <c r="I114" i="40"/>
  <c r="I135" i="40" s="1"/>
  <c r="L115" i="40"/>
  <c r="G116" i="40"/>
  <c r="G137" i="40" s="1"/>
  <c r="O116" i="40"/>
  <c r="O137" i="40" s="1"/>
  <c r="J117" i="40"/>
  <c r="J138" i="40" s="1"/>
  <c r="D113" i="40"/>
  <c r="D134" i="40" s="1"/>
  <c r="G110" i="40"/>
  <c r="G131" i="40" s="1"/>
  <c r="O110" i="40"/>
  <c r="O131" i="40" s="1"/>
  <c r="J111" i="40"/>
  <c r="J132" i="40" s="1"/>
  <c r="D111" i="40"/>
  <c r="D132" i="40" s="1"/>
  <c r="K109" i="40"/>
  <c r="K130" i="40" s="1"/>
  <c r="G100" i="40"/>
  <c r="G121" i="40" s="1"/>
  <c r="O100" i="40"/>
  <c r="O121" i="40" s="1"/>
  <c r="J101" i="40"/>
  <c r="J122" i="40" s="1"/>
  <c r="E102" i="40"/>
  <c r="E123" i="40" s="1"/>
  <c r="M102" i="40"/>
  <c r="M123" i="40" s="1"/>
  <c r="N114" i="40"/>
  <c r="N135" i="40" s="1"/>
  <c r="O117" i="40"/>
  <c r="O138" i="40" s="1"/>
  <c r="H109" i="40"/>
  <c r="H130" i="40" s="1"/>
  <c r="O101" i="40"/>
  <c r="O122" i="40" s="1"/>
  <c r="L112" i="40"/>
  <c r="G113" i="40"/>
  <c r="G134" i="40" s="1"/>
  <c r="O113" i="40"/>
  <c r="O134" i="40" s="1"/>
  <c r="J114" i="40"/>
  <c r="J135" i="40" s="1"/>
  <c r="E115" i="40"/>
  <c r="E136" i="40" s="1"/>
  <c r="M115" i="40"/>
  <c r="M136" i="40" s="1"/>
  <c r="H116" i="40"/>
  <c r="H137" i="40" s="1"/>
  <c r="P116" i="40"/>
  <c r="K117" i="40"/>
  <c r="K138" i="40" s="1"/>
  <c r="D114" i="40"/>
  <c r="D135" i="40" s="1"/>
  <c r="H110" i="40"/>
  <c r="H131" i="40" s="1"/>
  <c r="P110" i="40"/>
  <c r="K111" i="40"/>
  <c r="K132" i="40" s="1"/>
  <c r="D110" i="40"/>
  <c r="D131" i="40" s="1"/>
  <c r="L109" i="40"/>
  <c r="H100" i="40"/>
  <c r="H121" i="40" s="1"/>
  <c r="P100" i="40"/>
  <c r="P121" i="40" s="1"/>
  <c r="K101" i="40"/>
  <c r="K122" i="40" s="1"/>
  <c r="F102" i="40"/>
  <c r="F123" i="40" s="1"/>
  <c r="N102" i="40"/>
  <c r="N123" i="40" s="1"/>
  <c r="G111" i="40"/>
  <c r="G132" i="40" s="1"/>
  <c r="E112" i="40"/>
  <c r="E133" i="40" s="1"/>
  <c r="M112" i="40"/>
  <c r="M133" i="40" s="1"/>
  <c r="H113" i="40"/>
  <c r="H134" i="40" s="1"/>
  <c r="P113" i="40"/>
  <c r="K114" i="40"/>
  <c r="K135" i="40" s="1"/>
  <c r="F115" i="40"/>
  <c r="F136" i="40" s="1"/>
  <c r="N115" i="40"/>
  <c r="N136" i="40" s="1"/>
  <c r="I116" i="40"/>
  <c r="I137" i="40" s="1"/>
  <c r="Q116" i="40"/>
  <c r="Q137" i="40" s="1"/>
  <c r="L117" i="40"/>
  <c r="D115" i="40"/>
  <c r="D136" i="40" s="1"/>
  <c r="I110" i="40"/>
  <c r="I131" i="40" s="1"/>
  <c r="Q110" i="40"/>
  <c r="Q131" i="40" s="1"/>
  <c r="L111" i="40"/>
  <c r="E109" i="40"/>
  <c r="E130" i="40" s="1"/>
  <c r="M109" i="40"/>
  <c r="M130" i="40" s="1"/>
  <c r="I100" i="40"/>
  <c r="I121" i="40" s="1"/>
  <c r="Q100" i="40"/>
  <c r="Q121" i="40" s="1"/>
  <c r="G102" i="40"/>
  <c r="G123" i="40" s="1"/>
  <c r="O102" i="40"/>
  <c r="O123" i="40" s="1"/>
  <c r="H112" i="40"/>
  <c r="H133" i="40" s="1"/>
  <c r="L116" i="40"/>
  <c r="L110" i="40"/>
  <c r="P109" i="40"/>
  <c r="G101" i="40"/>
  <c r="G122" i="40" s="1"/>
  <c r="D101" i="40"/>
  <c r="D122" i="40" s="1"/>
  <c r="F112" i="40"/>
  <c r="F133" i="40" s="1"/>
  <c r="N112" i="40"/>
  <c r="N133" i="40" s="1"/>
  <c r="I113" i="40"/>
  <c r="I134" i="40" s="1"/>
  <c r="Q113" i="40"/>
  <c r="L114" i="40"/>
  <c r="G115" i="40"/>
  <c r="G136" i="40" s="1"/>
  <c r="O115" i="40"/>
  <c r="O136" i="40" s="1"/>
  <c r="J116" i="40"/>
  <c r="J137" i="40" s="1"/>
  <c r="E117" i="40"/>
  <c r="E138" i="40" s="1"/>
  <c r="M117" i="40"/>
  <c r="M138" i="40" s="1"/>
  <c r="D116" i="40"/>
  <c r="D137" i="40" s="1"/>
  <c r="J110" i="40"/>
  <c r="J131" i="40" s="1"/>
  <c r="E111" i="40"/>
  <c r="E132" i="40" s="1"/>
  <c r="M111" i="40"/>
  <c r="M132" i="40" s="1"/>
  <c r="F109" i="40"/>
  <c r="F130" i="40" s="1"/>
  <c r="N109" i="40"/>
  <c r="N130" i="40" s="1"/>
  <c r="J100" i="40"/>
  <c r="J121" i="40" s="1"/>
  <c r="E101" i="40"/>
  <c r="E122" i="40" s="1"/>
  <c r="M101" i="40"/>
  <c r="M122" i="40" s="1"/>
  <c r="H102" i="40"/>
  <c r="H123" i="40" s="1"/>
  <c r="P102" i="40"/>
  <c r="Q115" i="40"/>
  <c r="Q136" i="40" s="1"/>
  <c r="D112" i="40"/>
  <c r="D133" i="40" s="1"/>
  <c r="G112" i="40"/>
  <c r="G133" i="40" s="1"/>
  <c r="O112" i="40"/>
  <c r="O133" i="40" s="1"/>
  <c r="J113" i="40"/>
  <c r="J134" i="40" s="1"/>
  <c r="E114" i="40"/>
  <c r="E135" i="40" s="1"/>
  <c r="M114" i="40"/>
  <c r="M135" i="40" s="1"/>
  <c r="H115" i="40"/>
  <c r="H136" i="40" s="1"/>
  <c r="P115" i="40"/>
  <c r="K116" i="40"/>
  <c r="K137" i="40" s="1"/>
  <c r="F117" i="40"/>
  <c r="F138" i="40" s="1"/>
  <c r="N117" i="40"/>
  <c r="N138" i="40" s="1"/>
  <c r="D117" i="40"/>
  <c r="D138" i="40" s="1"/>
  <c r="K110" i="40"/>
  <c r="K131" i="40" s="1"/>
  <c r="F111" i="40"/>
  <c r="F132" i="40" s="1"/>
  <c r="N111" i="40"/>
  <c r="N132" i="40" s="1"/>
  <c r="G109" i="40"/>
  <c r="G130" i="40" s="1"/>
  <c r="O109" i="40"/>
  <c r="O130" i="40" s="1"/>
  <c r="K100" i="40"/>
  <c r="K121" i="40" s="1"/>
  <c r="F101" i="40"/>
  <c r="F122" i="40" s="1"/>
  <c r="N101" i="40"/>
  <c r="N122" i="40" s="1"/>
  <c r="I102" i="40"/>
  <c r="I123" i="40" s="1"/>
  <c r="Q102" i="40"/>
  <c r="Q123" i="40" s="1"/>
  <c r="I115" i="40"/>
  <c r="I136" i="40" s="1"/>
  <c r="G117" i="40"/>
  <c r="G138" i="40" s="1"/>
  <c r="O111" i="40"/>
  <c r="O132" i="40" s="1"/>
  <c r="J102" i="40"/>
  <c r="J123" i="40" s="1"/>
  <c r="I112" i="40"/>
  <c r="I133" i="40" s="1"/>
  <c r="Q112" i="40"/>
  <c r="L113" i="40"/>
  <c r="G114" i="40"/>
  <c r="G135" i="40" s="1"/>
  <c r="O114" i="40"/>
  <c r="O135" i="40" s="1"/>
  <c r="J115" i="40"/>
  <c r="J136" i="40" s="1"/>
  <c r="E116" i="40"/>
  <c r="E137" i="40" s="1"/>
  <c r="M116" i="40"/>
  <c r="M137" i="40" s="1"/>
  <c r="H117" i="40"/>
  <c r="H138" i="40" s="1"/>
  <c r="P117" i="40"/>
  <c r="E110" i="40"/>
  <c r="E131" i="40" s="1"/>
  <c r="M110" i="40"/>
  <c r="M131" i="40" s="1"/>
  <c r="H111" i="40"/>
  <c r="H132" i="40" s="1"/>
  <c r="P111" i="40"/>
  <c r="I109" i="40"/>
  <c r="I130" i="40" s="1"/>
  <c r="Q109" i="40"/>
  <c r="E100" i="40"/>
  <c r="E121" i="40" s="1"/>
  <c r="M100" i="40"/>
  <c r="M121" i="40" s="1"/>
  <c r="H101" i="40"/>
  <c r="H122" i="40" s="1"/>
  <c r="P101" i="40"/>
  <c r="K102" i="40"/>
  <c r="K123" i="40" s="1"/>
  <c r="D102" i="40"/>
  <c r="D123" i="40" s="1"/>
  <c r="J112" i="40"/>
  <c r="J133" i="40" s="1"/>
  <c r="M113" i="40"/>
  <c r="M134" i="40" s="1"/>
  <c r="P114" i="40"/>
  <c r="F116" i="40"/>
  <c r="F137" i="40" s="1"/>
  <c r="N116" i="40"/>
  <c r="N137" i="40" s="1"/>
  <c r="Q117" i="40"/>
  <c r="Q138" i="40" s="1"/>
  <c r="N110" i="40"/>
  <c r="N131" i="40" s="1"/>
  <c r="Q111" i="40"/>
  <c r="Q132" i="40" s="1"/>
  <c r="D109" i="40"/>
  <c r="D130" i="40" s="1"/>
  <c r="F100" i="40"/>
  <c r="F121" i="40" s="1"/>
  <c r="I101" i="40"/>
  <c r="I122" i="40" s="1"/>
  <c r="L102" i="40"/>
  <c r="F114" i="40"/>
  <c r="F135" i="40" s="1"/>
  <c r="E113" i="40"/>
  <c r="E134" i="40" s="1"/>
  <c r="H114" i="40"/>
  <c r="H135" i="40" s="1"/>
  <c r="K115" i="40"/>
  <c r="K136" i="40" s="1"/>
  <c r="I117" i="40"/>
  <c r="I138" i="40" s="1"/>
  <c r="F110" i="40"/>
  <c r="F131" i="40" s="1"/>
  <c r="I111" i="40"/>
  <c r="I132" i="40" s="1"/>
  <c r="J109" i="40"/>
  <c r="J130" i="40" s="1"/>
  <c r="N100" i="40"/>
  <c r="N121" i="40" s="1"/>
  <c r="Q101" i="40"/>
  <c r="K113" i="40"/>
  <c r="K134" i="40" s="1"/>
  <c r="S80" i="40"/>
  <c r="S77" i="40"/>
  <c r="S75" i="40"/>
  <c r="S71" i="40"/>
  <c r="S67" i="40"/>
  <c r="X75" i="45" l="1"/>
  <c r="X139" i="45" s="1"/>
  <c r="U85" i="45"/>
  <c r="U3" i="56" s="1"/>
  <c r="U51" i="56" s="1"/>
  <c r="AH275" i="40"/>
  <c r="AG275" i="40"/>
  <c r="AE275" i="40"/>
  <c r="AI275" i="40"/>
  <c r="AF275" i="40"/>
  <c r="AJ275" i="40"/>
  <c r="L136" i="40"/>
  <c r="U254" i="40" s="1"/>
  <c r="F188" i="40"/>
  <c r="F168" i="40"/>
  <c r="F208" i="40"/>
  <c r="F228" i="40" s="1"/>
  <c r="AG270" i="40"/>
  <c r="AF270" i="40"/>
  <c r="AI270" i="40"/>
  <c r="AJ270" i="40"/>
  <c r="AH270" i="40"/>
  <c r="AE270" i="40"/>
  <c r="AG274" i="40"/>
  <c r="AF274" i="40"/>
  <c r="AE274" i="40"/>
  <c r="AI274" i="40"/>
  <c r="AH274" i="40"/>
  <c r="AJ274" i="40"/>
  <c r="L135" i="40"/>
  <c r="V253" i="40" s="1"/>
  <c r="F187" i="40"/>
  <c r="F167" i="40"/>
  <c r="F207" i="40"/>
  <c r="F227" i="40" s="1"/>
  <c r="L131" i="40"/>
  <c r="AC249" i="40" s="1"/>
  <c r="F203" i="40"/>
  <c r="F223" i="40" s="1"/>
  <c r="F183" i="40"/>
  <c r="F163" i="40"/>
  <c r="Q122" i="40"/>
  <c r="M260" i="40" s="1"/>
  <c r="AG276" i="40"/>
  <c r="AI276" i="40"/>
  <c r="AH276" i="40"/>
  <c r="AJ276" i="40"/>
  <c r="AF276" i="40"/>
  <c r="AE276" i="40"/>
  <c r="AF261" i="40"/>
  <c r="AJ261" i="40"/>
  <c r="AI261" i="40"/>
  <c r="AG261" i="40"/>
  <c r="AE261" i="40"/>
  <c r="AH261" i="40"/>
  <c r="L137" i="40"/>
  <c r="U255" i="40" s="1"/>
  <c r="F189" i="40"/>
  <c r="F169" i="40"/>
  <c r="F209" i="40"/>
  <c r="F229" i="40" s="1"/>
  <c r="L132" i="40"/>
  <c r="F164" i="40"/>
  <c r="F204" i="40"/>
  <c r="F224" i="40" s="1"/>
  <c r="F184" i="40"/>
  <c r="AF164" i="40"/>
  <c r="F173" i="40"/>
  <c r="F193" i="40"/>
  <c r="F153" i="40"/>
  <c r="L134" i="40"/>
  <c r="Z252" i="40" s="1"/>
  <c r="F166" i="40"/>
  <c r="F206" i="40"/>
  <c r="F226" i="40" s="1"/>
  <c r="F186" i="40"/>
  <c r="AF269" i="40"/>
  <c r="AI269" i="40"/>
  <c r="AG269" i="40"/>
  <c r="AJ269" i="40"/>
  <c r="AE269" i="40"/>
  <c r="AH269" i="40"/>
  <c r="L122" i="40"/>
  <c r="S240" i="40" s="1"/>
  <c r="F174" i="40"/>
  <c r="F154" i="40"/>
  <c r="F194" i="40"/>
  <c r="F214" i="40" s="1"/>
  <c r="G154" i="40"/>
  <c r="J174" i="40"/>
  <c r="L123" i="40"/>
  <c r="X241" i="40" s="1"/>
  <c r="F175" i="40"/>
  <c r="F155" i="40"/>
  <c r="F195" i="40"/>
  <c r="F215" i="40" s="1"/>
  <c r="L133" i="40"/>
  <c r="Z251" i="40" s="1"/>
  <c r="F165" i="40"/>
  <c r="F205" i="40"/>
  <c r="F225" i="40" s="1"/>
  <c r="F185" i="40"/>
  <c r="AF259" i="40"/>
  <c r="AE259" i="40"/>
  <c r="AH259" i="40"/>
  <c r="AI259" i="40"/>
  <c r="AJ259" i="40"/>
  <c r="AG259" i="40"/>
  <c r="L138" i="40"/>
  <c r="AA256" i="40" s="1"/>
  <c r="F190" i="40"/>
  <c r="F170" i="40"/>
  <c r="F210" i="40"/>
  <c r="F230" i="40" s="1"/>
  <c r="L130" i="40"/>
  <c r="K248" i="40" s="1"/>
  <c r="F182" i="40"/>
  <c r="F162" i="40"/>
  <c r="F202" i="40"/>
  <c r="F222" i="40" s="1"/>
  <c r="D118" i="40"/>
  <c r="V147" i="45"/>
  <c r="V25" i="56" s="1"/>
  <c r="V83" i="45"/>
  <c r="V85" i="45" s="1"/>
  <c r="U35" i="56"/>
  <c r="Z80" i="45"/>
  <c r="Z144" i="45" s="1"/>
  <c r="AA82" i="45"/>
  <c r="AA146" i="45" s="1"/>
  <c r="T35" i="56"/>
  <c r="T3" i="56"/>
  <c r="T51" i="56" s="1"/>
  <c r="AA78" i="45"/>
  <c r="AA142" i="45" s="1"/>
  <c r="Z79" i="45"/>
  <c r="Z143" i="45" s="1"/>
  <c r="AA77" i="45"/>
  <c r="AA141" i="45" s="1"/>
  <c r="AA81" i="45"/>
  <c r="AA145" i="45" s="1"/>
  <c r="W275" i="40"/>
  <c r="N275" i="40"/>
  <c r="S275" i="40"/>
  <c r="R275" i="40"/>
  <c r="V275" i="40"/>
  <c r="Z275" i="40"/>
  <c r="P275" i="40"/>
  <c r="O275" i="40"/>
  <c r="X275" i="40"/>
  <c r="AB275" i="40"/>
  <c r="T275" i="40"/>
  <c r="AC275" i="40"/>
  <c r="U275" i="40"/>
  <c r="Q275" i="40"/>
  <c r="AD275" i="40"/>
  <c r="M275" i="40"/>
  <c r="Y275" i="40"/>
  <c r="AA275" i="40"/>
  <c r="Q270" i="40"/>
  <c r="AB270" i="40"/>
  <c r="S270" i="40"/>
  <c r="N270" i="40"/>
  <c r="O270" i="40"/>
  <c r="Y270" i="40"/>
  <c r="U270" i="40"/>
  <c r="AD270" i="40"/>
  <c r="AC270" i="40"/>
  <c r="R270" i="40"/>
  <c r="P270" i="40"/>
  <c r="Z270" i="40"/>
  <c r="X270" i="40"/>
  <c r="W270" i="40"/>
  <c r="M270" i="40"/>
  <c r="V270" i="40"/>
  <c r="T270" i="40"/>
  <c r="AA270" i="40"/>
  <c r="Q274" i="40"/>
  <c r="X274" i="40"/>
  <c r="O274" i="40"/>
  <c r="AA274" i="40"/>
  <c r="R274" i="40"/>
  <c r="AC274" i="40"/>
  <c r="U274" i="40"/>
  <c r="AB274" i="40"/>
  <c r="Y274" i="40"/>
  <c r="N274" i="40"/>
  <c r="S274" i="40"/>
  <c r="T274" i="40"/>
  <c r="AD274" i="40"/>
  <c r="M274" i="40"/>
  <c r="P274" i="40"/>
  <c r="W274" i="40"/>
  <c r="V274" i="40"/>
  <c r="Z274" i="40"/>
  <c r="AB276" i="40"/>
  <c r="AA276" i="40"/>
  <c r="M276" i="40"/>
  <c r="S276" i="40"/>
  <c r="N276" i="40"/>
  <c r="Q276" i="40"/>
  <c r="Z276" i="40"/>
  <c r="U276" i="40"/>
  <c r="W276" i="40"/>
  <c r="X276" i="40"/>
  <c r="R276" i="40"/>
  <c r="AC276" i="40"/>
  <c r="AD276" i="40"/>
  <c r="O276" i="40"/>
  <c r="P276" i="40"/>
  <c r="T276" i="40"/>
  <c r="Y276" i="40"/>
  <c r="V276" i="40"/>
  <c r="Q261" i="40"/>
  <c r="X261" i="40"/>
  <c r="P261" i="40"/>
  <c r="Y261" i="40"/>
  <c r="S261" i="40"/>
  <c r="U261" i="40"/>
  <c r="O261" i="40"/>
  <c r="M261" i="40"/>
  <c r="AB261" i="40"/>
  <c r="W261" i="40"/>
  <c r="V261" i="40"/>
  <c r="N261" i="40"/>
  <c r="T261" i="40"/>
  <c r="AD261" i="40"/>
  <c r="AC261" i="40"/>
  <c r="AA261" i="40"/>
  <c r="Z261" i="40"/>
  <c r="R261" i="40"/>
  <c r="Q269" i="40"/>
  <c r="X269" i="40"/>
  <c r="AB269" i="40"/>
  <c r="AC269" i="40"/>
  <c r="U269" i="40"/>
  <c r="AD269" i="40"/>
  <c r="Y269" i="40"/>
  <c r="S269" i="40"/>
  <c r="Z269" i="40"/>
  <c r="R269" i="40"/>
  <c r="P269" i="40"/>
  <c r="AA269" i="40"/>
  <c r="V269" i="40"/>
  <c r="N269" i="40"/>
  <c r="O269" i="40"/>
  <c r="M269" i="40"/>
  <c r="T269" i="40"/>
  <c r="W269" i="40"/>
  <c r="W259" i="40"/>
  <c r="N259" i="40"/>
  <c r="V259" i="40"/>
  <c r="AA259" i="40"/>
  <c r="S259" i="40"/>
  <c r="Q259" i="40"/>
  <c r="U259" i="40"/>
  <c r="M259" i="40"/>
  <c r="X259" i="40"/>
  <c r="AC259" i="40"/>
  <c r="AB259" i="40"/>
  <c r="T259" i="40"/>
  <c r="L259" i="40"/>
  <c r="P259" i="40"/>
  <c r="O259" i="40"/>
  <c r="AD259" i="40"/>
  <c r="Y259" i="40"/>
  <c r="Z259" i="40"/>
  <c r="R259" i="40"/>
  <c r="K259" i="40"/>
  <c r="J204" i="40"/>
  <c r="J224" i="40" s="1"/>
  <c r="P132" i="40"/>
  <c r="J208" i="40"/>
  <c r="J228" i="40" s="1"/>
  <c r="P136" i="40"/>
  <c r="J202" i="40"/>
  <c r="J222" i="40" s="1"/>
  <c r="P130" i="40"/>
  <c r="J195" i="40"/>
  <c r="J215" i="40" s="1"/>
  <c r="P123" i="40"/>
  <c r="J203" i="40"/>
  <c r="J223" i="40" s="1"/>
  <c r="P131" i="40"/>
  <c r="J194" i="40"/>
  <c r="J214" i="40" s="1"/>
  <c r="P122" i="40"/>
  <c r="K206" i="40"/>
  <c r="K226" i="40" s="1"/>
  <c r="Q134" i="40"/>
  <c r="L121" i="40"/>
  <c r="J210" i="40"/>
  <c r="J230" i="40" s="1"/>
  <c r="P138" i="40"/>
  <c r="K205" i="40"/>
  <c r="K225" i="40" s="1"/>
  <c r="Q133" i="40"/>
  <c r="J206" i="40"/>
  <c r="J226" i="40" s="1"/>
  <c r="P134" i="40"/>
  <c r="J207" i="40"/>
  <c r="J227" i="40" s="1"/>
  <c r="P135" i="40"/>
  <c r="J209" i="40"/>
  <c r="J229" i="40" s="1"/>
  <c r="P137" i="40"/>
  <c r="J205" i="40"/>
  <c r="J225" i="40" s="1"/>
  <c r="P133" i="40"/>
  <c r="L202" i="40"/>
  <c r="Q130" i="40"/>
  <c r="L207" i="40"/>
  <c r="Q135" i="40"/>
  <c r="W76" i="45"/>
  <c r="W140" i="45" s="1"/>
  <c r="Q170" i="40"/>
  <c r="J170" i="40"/>
  <c r="J190" i="40"/>
  <c r="T190" i="40"/>
  <c r="M170" i="40"/>
  <c r="P190" i="40"/>
  <c r="R170" i="40"/>
  <c r="T170" i="40"/>
  <c r="U170" i="40"/>
  <c r="N190" i="40"/>
  <c r="K190" i="40"/>
  <c r="N170" i="40"/>
  <c r="Q190" i="40"/>
  <c r="M190" i="40"/>
  <c r="S170" i="40"/>
  <c r="K170" i="40"/>
  <c r="O170" i="40"/>
  <c r="S190" i="40"/>
  <c r="L170" i="40"/>
  <c r="P170" i="40"/>
  <c r="O190" i="40"/>
  <c r="R190" i="40"/>
  <c r="U190" i="40"/>
  <c r="I170" i="40"/>
  <c r="H170" i="40"/>
  <c r="G170" i="40"/>
  <c r="L190" i="40"/>
  <c r="K182" i="40"/>
  <c r="K162" i="40"/>
  <c r="J182" i="40"/>
  <c r="G162" i="40"/>
  <c r="H162" i="40"/>
  <c r="J162" i="40"/>
  <c r="I162" i="40"/>
  <c r="L209" i="40"/>
  <c r="M209" i="40"/>
  <c r="M229" i="40" s="1"/>
  <c r="G168" i="40"/>
  <c r="H168" i="40"/>
  <c r="R188" i="40"/>
  <c r="O188" i="40"/>
  <c r="L168" i="40"/>
  <c r="J168" i="40"/>
  <c r="I168" i="40"/>
  <c r="O168" i="40"/>
  <c r="R168" i="40"/>
  <c r="S188" i="40"/>
  <c r="M168" i="40"/>
  <c r="K188" i="40"/>
  <c r="Q168" i="40"/>
  <c r="P188" i="40"/>
  <c r="L188" i="40"/>
  <c r="J188" i="40"/>
  <c r="S168" i="40"/>
  <c r="K168" i="40"/>
  <c r="N168" i="40"/>
  <c r="P168" i="40"/>
  <c r="Q188" i="40"/>
  <c r="N188" i="40"/>
  <c r="M188" i="40"/>
  <c r="M204" i="40"/>
  <c r="M224" i="40" s="1"/>
  <c r="L204" i="40"/>
  <c r="M208" i="40"/>
  <c r="L208" i="40"/>
  <c r="L167" i="40"/>
  <c r="O187" i="40"/>
  <c r="O167" i="40"/>
  <c r="J167" i="40"/>
  <c r="Q187" i="40"/>
  <c r="K167" i="40"/>
  <c r="H167" i="40"/>
  <c r="M187" i="40"/>
  <c r="J187" i="40"/>
  <c r="R167" i="40"/>
  <c r="P187" i="40"/>
  <c r="R187" i="40"/>
  <c r="P167" i="40"/>
  <c r="G167" i="40"/>
  <c r="K187" i="40"/>
  <c r="N167" i="40"/>
  <c r="N187" i="40"/>
  <c r="Q167" i="40"/>
  <c r="I167" i="40"/>
  <c r="M167" i="40"/>
  <c r="L187" i="40"/>
  <c r="P183" i="40"/>
  <c r="O163" i="40"/>
  <c r="Y163" i="40"/>
  <c r="Z163" i="40"/>
  <c r="L183" i="40"/>
  <c r="W163" i="40"/>
  <c r="K163" i="40"/>
  <c r="AB163" i="40"/>
  <c r="Q183" i="40"/>
  <c r="T183" i="40"/>
  <c r="N183" i="40"/>
  <c r="M163" i="40"/>
  <c r="S163" i="40"/>
  <c r="J163" i="40"/>
  <c r="O183" i="40"/>
  <c r="U163" i="40"/>
  <c r="H163" i="40"/>
  <c r="AA163" i="40"/>
  <c r="R183" i="40"/>
  <c r="U183" i="40"/>
  <c r="M183" i="40"/>
  <c r="P163" i="40"/>
  <c r="R163" i="40"/>
  <c r="N163" i="40"/>
  <c r="X163" i="40"/>
  <c r="G163" i="40"/>
  <c r="K183" i="40"/>
  <c r="V163" i="40"/>
  <c r="I163" i="40"/>
  <c r="T163" i="40"/>
  <c r="S183" i="40"/>
  <c r="J183" i="40"/>
  <c r="Q163" i="40"/>
  <c r="L163" i="40"/>
  <c r="M194" i="40"/>
  <c r="L210" i="40"/>
  <c r="M210" i="40"/>
  <c r="M230" i="40" s="1"/>
  <c r="M195" i="40"/>
  <c r="M215" i="40" s="1"/>
  <c r="L195" i="40"/>
  <c r="Q169" i="40"/>
  <c r="N189" i="40"/>
  <c r="R189" i="40"/>
  <c r="O169" i="40"/>
  <c r="T169" i="40"/>
  <c r="N169" i="40"/>
  <c r="J189" i="40"/>
  <c r="P189" i="40"/>
  <c r="I169" i="40"/>
  <c r="L169" i="40"/>
  <c r="L189" i="40"/>
  <c r="P169" i="40"/>
  <c r="R169" i="40"/>
  <c r="T189" i="40"/>
  <c r="O189" i="40"/>
  <c r="H169" i="40"/>
  <c r="J169" i="40"/>
  <c r="G169" i="40"/>
  <c r="M189" i="40"/>
  <c r="M169" i="40"/>
  <c r="S169" i="40"/>
  <c r="K189" i="40"/>
  <c r="Q189" i="40"/>
  <c r="K169" i="40"/>
  <c r="S189" i="40"/>
  <c r="M164" i="40"/>
  <c r="AE164" i="40"/>
  <c r="AE171" i="40" s="1"/>
  <c r="AD2" i="56" s="1"/>
  <c r="T164" i="40"/>
  <c r="P164" i="40"/>
  <c r="L184" i="40"/>
  <c r="J184" i="40"/>
  <c r="U164" i="40"/>
  <c r="H164" i="40"/>
  <c r="X164" i="40"/>
  <c r="T184" i="40"/>
  <c r="O184" i="40"/>
  <c r="P184" i="40"/>
  <c r="AC164" i="40"/>
  <c r="AC171" i="40" s="1"/>
  <c r="AB2" i="56" s="1"/>
  <c r="I164" i="40"/>
  <c r="L164" i="40"/>
  <c r="Q184" i="40"/>
  <c r="N164" i="40"/>
  <c r="Q164" i="40"/>
  <c r="G164" i="40"/>
  <c r="M184" i="40"/>
  <c r="V164" i="40"/>
  <c r="Y164" i="40"/>
  <c r="Z164" i="40"/>
  <c r="U184" i="40"/>
  <c r="R184" i="40"/>
  <c r="AD164" i="40"/>
  <c r="K164" i="40"/>
  <c r="R164" i="40"/>
  <c r="K184" i="40"/>
  <c r="O164" i="40"/>
  <c r="S164" i="40"/>
  <c r="AB164" i="40"/>
  <c r="S184" i="40"/>
  <c r="N184" i="40"/>
  <c r="W164" i="40"/>
  <c r="AA164" i="40"/>
  <c r="J164" i="40"/>
  <c r="H166" i="40"/>
  <c r="J186" i="40"/>
  <c r="J166" i="40"/>
  <c r="K186" i="40"/>
  <c r="I166" i="40"/>
  <c r="K166" i="40"/>
  <c r="G166" i="40"/>
  <c r="M203" i="40"/>
  <c r="L203" i="40"/>
  <c r="J173" i="40"/>
  <c r="K173" i="40"/>
  <c r="J153" i="40"/>
  <c r="I153" i="40"/>
  <c r="K153" i="40"/>
  <c r="H153" i="40"/>
  <c r="K175" i="40"/>
  <c r="K155" i="40"/>
  <c r="J155" i="40"/>
  <c r="S175" i="40"/>
  <c r="J175" i="40"/>
  <c r="M155" i="40"/>
  <c r="S155" i="40"/>
  <c r="L155" i="40"/>
  <c r="P175" i="40"/>
  <c r="U155" i="40"/>
  <c r="H155" i="40"/>
  <c r="L175" i="40"/>
  <c r="P155" i="40"/>
  <c r="R155" i="40"/>
  <c r="Q175" i="40"/>
  <c r="T175" i="40"/>
  <c r="M175" i="40"/>
  <c r="N155" i="40"/>
  <c r="G155" i="40"/>
  <c r="I155" i="40"/>
  <c r="T155" i="40"/>
  <c r="R175" i="40"/>
  <c r="O175" i="40"/>
  <c r="N175" i="40"/>
  <c r="Q155" i="40"/>
  <c r="U175" i="40"/>
  <c r="O155" i="40"/>
  <c r="J165" i="40"/>
  <c r="K165" i="40"/>
  <c r="H165" i="40"/>
  <c r="K185" i="40"/>
  <c r="I165" i="40"/>
  <c r="G165" i="40"/>
  <c r="J185" i="40"/>
  <c r="N174" i="40"/>
  <c r="Q174" i="40"/>
  <c r="L174" i="40"/>
  <c r="O154" i="40"/>
  <c r="K154" i="40"/>
  <c r="M154" i="40"/>
  <c r="O174" i="40"/>
  <c r="H154" i="40"/>
  <c r="P154" i="40"/>
  <c r="J154" i="40"/>
  <c r="M174" i="40"/>
  <c r="N154" i="40"/>
  <c r="L154" i="40"/>
  <c r="P174" i="40"/>
  <c r="I154" i="40"/>
  <c r="K174" i="40"/>
  <c r="Q154" i="40"/>
  <c r="H183" i="40"/>
  <c r="H203" i="40"/>
  <c r="H223" i="40" s="1"/>
  <c r="I187" i="40"/>
  <c r="I207" i="40"/>
  <c r="I227" i="40" s="1"/>
  <c r="H204" i="40"/>
  <c r="H224" i="40" s="1"/>
  <c r="H184" i="40"/>
  <c r="K208" i="40"/>
  <c r="K228" i="40" s="1"/>
  <c r="G184" i="40"/>
  <c r="G204" i="40"/>
  <c r="G224" i="40" s="1"/>
  <c r="I118" i="40"/>
  <c r="K209" i="40"/>
  <c r="K229" i="40" s="1"/>
  <c r="G208" i="40"/>
  <c r="G228" i="40" s="1"/>
  <c r="G188" i="40"/>
  <c r="I210" i="40"/>
  <c r="I230" i="40" s="1"/>
  <c r="I190" i="40"/>
  <c r="K194" i="40"/>
  <c r="K214" i="40" s="1"/>
  <c r="K210" i="40"/>
  <c r="K230" i="40" s="1"/>
  <c r="G183" i="40"/>
  <c r="G203" i="40"/>
  <c r="G223" i="40" s="1"/>
  <c r="K195" i="40"/>
  <c r="K215" i="40" s="1"/>
  <c r="G207" i="40"/>
  <c r="G227" i="40" s="1"/>
  <c r="G187" i="40"/>
  <c r="G182" i="40"/>
  <c r="G202" i="40"/>
  <c r="G222" i="40" s="1"/>
  <c r="H187" i="40"/>
  <c r="H207" i="40"/>
  <c r="H227" i="40" s="1"/>
  <c r="H193" i="40"/>
  <c r="H213" i="40" s="1"/>
  <c r="H173" i="40"/>
  <c r="N118" i="40"/>
  <c r="H209" i="40"/>
  <c r="H229" i="40" s="1"/>
  <c r="H189" i="40"/>
  <c r="H188" i="40"/>
  <c r="H208" i="40"/>
  <c r="H228" i="40" s="1"/>
  <c r="H175" i="40"/>
  <c r="H195" i="40"/>
  <c r="H215" i="40" s="1"/>
  <c r="G175" i="40"/>
  <c r="G195" i="40"/>
  <c r="G215" i="40" s="1"/>
  <c r="I183" i="40"/>
  <c r="I203" i="40"/>
  <c r="I223" i="40" s="1"/>
  <c r="H206" i="40"/>
  <c r="H226" i="40" s="1"/>
  <c r="H186" i="40"/>
  <c r="G173" i="40"/>
  <c r="G193" i="40"/>
  <c r="G213" i="40" s="1"/>
  <c r="M118" i="40"/>
  <c r="H194" i="40"/>
  <c r="H214" i="40" s="1"/>
  <c r="H174" i="40"/>
  <c r="G174" i="40"/>
  <c r="G194" i="40"/>
  <c r="G214" i="40" s="1"/>
  <c r="I206" i="40"/>
  <c r="I226" i="40" s="1"/>
  <c r="I186" i="40"/>
  <c r="E118" i="40"/>
  <c r="H190" i="40"/>
  <c r="H210" i="40"/>
  <c r="H230" i="40" s="1"/>
  <c r="I205" i="40"/>
  <c r="I225" i="40" s="1"/>
  <c r="I185" i="40"/>
  <c r="G190" i="40"/>
  <c r="G210" i="40"/>
  <c r="G230" i="40" s="1"/>
  <c r="H205" i="40"/>
  <c r="H225" i="40" s="1"/>
  <c r="H185" i="40"/>
  <c r="I175" i="40"/>
  <c r="I195" i="40"/>
  <c r="I215" i="40" s="1"/>
  <c r="K203" i="40"/>
  <c r="K223" i="40" s="1"/>
  <c r="F118" i="40"/>
  <c r="G186" i="40"/>
  <c r="G206" i="40"/>
  <c r="G226" i="40" s="1"/>
  <c r="K202" i="40"/>
  <c r="K222" i="40" s="1"/>
  <c r="G209" i="40"/>
  <c r="G229" i="40" s="1"/>
  <c r="G189" i="40"/>
  <c r="K118" i="40"/>
  <c r="J118" i="40"/>
  <c r="J193" i="40"/>
  <c r="J213" i="40" s="1"/>
  <c r="P118" i="40"/>
  <c r="I193" i="40"/>
  <c r="I213" i="40" s="1"/>
  <c r="I173" i="40"/>
  <c r="O118" i="40"/>
  <c r="I204" i="40"/>
  <c r="I224" i="40" s="1"/>
  <c r="I184" i="40"/>
  <c r="I202" i="40"/>
  <c r="I222" i="40" s="1"/>
  <c r="I182" i="40"/>
  <c r="L118" i="40"/>
  <c r="H202" i="40"/>
  <c r="H222" i="40" s="1"/>
  <c r="H182" i="40"/>
  <c r="H118" i="40"/>
  <c r="I194" i="40"/>
  <c r="I214" i="40" s="1"/>
  <c r="I174" i="40"/>
  <c r="G118" i="40"/>
  <c r="I209" i="40"/>
  <c r="I229" i="40" s="1"/>
  <c r="I189" i="40"/>
  <c r="K204" i="40"/>
  <c r="K224" i="40" s="1"/>
  <c r="I208" i="40"/>
  <c r="I228" i="40" s="1"/>
  <c r="I188" i="40"/>
  <c r="K193" i="40"/>
  <c r="K213" i="40" s="1"/>
  <c r="Q118" i="40"/>
  <c r="G185" i="40"/>
  <c r="G205" i="40"/>
  <c r="G225" i="40" s="1"/>
  <c r="K207" i="40"/>
  <c r="K227" i="40" s="1"/>
  <c r="D57" i="34"/>
  <c r="E57" i="34"/>
  <c r="C57" i="34"/>
  <c r="Y75" i="45" l="1"/>
  <c r="Y139" i="45" s="1"/>
  <c r="H240" i="40"/>
  <c r="Z240" i="40"/>
  <c r="N241" i="40"/>
  <c r="F241" i="40"/>
  <c r="G241" i="40"/>
  <c r="I241" i="40"/>
  <c r="R250" i="40"/>
  <c r="Y250" i="40"/>
  <c r="T250" i="40"/>
  <c r="J252" i="40"/>
  <c r="V250" i="40"/>
  <c r="J250" i="40"/>
  <c r="F250" i="40"/>
  <c r="S250" i="40"/>
  <c r="P241" i="40"/>
  <c r="I250" i="40"/>
  <c r="U250" i="40"/>
  <c r="N252" i="40"/>
  <c r="X248" i="40"/>
  <c r="K240" i="40"/>
  <c r="J240" i="40"/>
  <c r="F248" i="40"/>
  <c r="M248" i="40"/>
  <c r="Y241" i="40"/>
  <c r="Y252" i="40"/>
  <c r="F252" i="40"/>
  <c r="Z250" i="40"/>
  <c r="AB252" i="40"/>
  <c r="AC252" i="40"/>
  <c r="O241" i="40"/>
  <c r="M250" i="40"/>
  <c r="W250" i="40"/>
  <c r="L250" i="40"/>
  <c r="AB241" i="40"/>
  <c r="U241" i="40"/>
  <c r="M241" i="40"/>
  <c r="J241" i="40"/>
  <c r="G252" i="40"/>
  <c r="N250" i="40"/>
  <c r="U252" i="40"/>
  <c r="G249" i="40"/>
  <c r="N251" i="40"/>
  <c r="J249" i="40"/>
  <c r="G240" i="40"/>
  <c r="H249" i="40"/>
  <c r="U248" i="40"/>
  <c r="V240" i="40"/>
  <c r="F240" i="40"/>
  <c r="O248" i="40"/>
  <c r="R240" i="40"/>
  <c r="J248" i="40"/>
  <c r="AA248" i="40"/>
  <c r="T255" i="40"/>
  <c r="N248" i="40"/>
  <c r="W240" i="40"/>
  <c r="AB255" i="40"/>
  <c r="AB251" i="40"/>
  <c r="W255" i="40"/>
  <c r="J251" i="40"/>
  <c r="F255" i="40"/>
  <c r="R251" i="40"/>
  <c r="O251" i="40"/>
  <c r="J255" i="40"/>
  <c r="G255" i="40"/>
  <c r="L251" i="40"/>
  <c r="P251" i="40"/>
  <c r="X250" i="40"/>
  <c r="H250" i="40"/>
  <c r="I249" i="40"/>
  <c r="H248" i="40"/>
  <c r="S248" i="40"/>
  <c r="P248" i="40"/>
  <c r="AD240" i="40"/>
  <c r="AA241" i="40"/>
  <c r="M252" i="40"/>
  <c r="I248" i="40"/>
  <c r="AD248" i="40"/>
  <c r="X240" i="40"/>
  <c r="AA240" i="40"/>
  <c r="W241" i="40"/>
  <c r="S252" i="40"/>
  <c r="AB249" i="40"/>
  <c r="Q250" i="40"/>
  <c r="O250" i="40"/>
  <c r="G248" i="40"/>
  <c r="T248" i="40"/>
  <c r="W248" i="40"/>
  <c r="AB240" i="40"/>
  <c r="Y240" i="40"/>
  <c r="X252" i="40"/>
  <c r="V252" i="40"/>
  <c r="AD249" i="40"/>
  <c r="L241" i="40"/>
  <c r="H252" i="40"/>
  <c r="P250" i="40"/>
  <c r="F249" i="40"/>
  <c r="L248" i="40"/>
  <c r="Y248" i="40"/>
  <c r="U240" i="40"/>
  <c r="T240" i="40"/>
  <c r="Z241" i="40"/>
  <c r="P252" i="40"/>
  <c r="R252" i="40"/>
  <c r="I240" i="40"/>
  <c r="H241" i="40"/>
  <c r="I252" i="40"/>
  <c r="AA250" i="40"/>
  <c r="G250" i="40"/>
  <c r="R248" i="40"/>
  <c r="AC248" i="40"/>
  <c r="AC240" i="40"/>
  <c r="V241" i="40"/>
  <c r="AD252" i="40"/>
  <c r="I251" i="40"/>
  <c r="I255" i="40"/>
  <c r="H255" i="40"/>
  <c r="P255" i="40"/>
  <c r="M251" i="40"/>
  <c r="U251" i="40"/>
  <c r="K251" i="40"/>
  <c r="AD255" i="40"/>
  <c r="X255" i="40"/>
  <c r="Y251" i="40"/>
  <c r="T251" i="40"/>
  <c r="AD251" i="40"/>
  <c r="V255" i="40"/>
  <c r="F251" i="40"/>
  <c r="M255" i="40"/>
  <c r="Q251" i="40"/>
  <c r="AA251" i="40"/>
  <c r="Y255" i="40"/>
  <c r="H251" i="40"/>
  <c r="R255" i="40"/>
  <c r="Q255" i="40"/>
  <c r="S251" i="40"/>
  <c r="V251" i="40"/>
  <c r="Z255" i="40"/>
  <c r="L255" i="40"/>
  <c r="O255" i="40"/>
  <c r="N255" i="40"/>
  <c r="W251" i="40"/>
  <c r="X251" i="40"/>
  <c r="AA255" i="40"/>
  <c r="G251" i="40"/>
  <c r="AC251" i="40"/>
  <c r="AC255" i="40"/>
  <c r="T254" i="40"/>
  <c r="AB248" i="40"/>
  <c r="Q248" i="40"/>
  <c r="V248" i="40"/>
  <c r="AD254" i="40"/>
  <c r="E249" i="40"/>
  <c r="E248" i="40"/>
  <c r="E240" i="40"/>
  <c r="AC256" i="40"/>
  <c r="Y260" i="40"/>
  <c r="Z248" i="40"/>
  <c r="Q240" i="40"/>
  <c r="AC260" i="40"/>
  <c r="P254" i="40"/>
  <c r="G256" i="40"/>
  <c r="N256" i="40"/>
  <c r="P256" i="40"/>
  <c r="S253" i="40"/>
  <c r="K260" i="40"/>
  <c r="O254" i="40"/>
  <c r="H256" i="40"/>
  <c r="J256" i="40"/>
  <c r="S256" i="40"/>
  <c r="W256" i="40"/>
  <c r="W253" i="40"/>
  <c r="Y254" i="40"/>
  <c r="AB254" i="40"/>
  <c r="Q260" i="40"/>
  <c r="T260" i="40"/>
  <c r="M254" i="40"/>
  <c r="L254" i="40"/>
  <c r="R256" i="40"/>
  <c r="Q256" i="40"/>
  <c r="Z256" i="40"/>
  <c r="R253" i="40"/>
  <c r="T253" i="40"/>
  <c r="S254" i="40"/>
  <c r="Z254" i="40"/>
  <c r="AD260" i="40"/>
  <c r="AB260" i="40"/>
  <c r="G253" i="40"/>
  <c r="J254" i="40"/>
  <c r="G254" i="40"/>
  <c r="U256" i="40"/>
  <c r="X253" i="40"/>
  <c r="Y253" i="40"/>
  <c r="W254" i="40"/>
  <c r="V260" i="40"/>
  <c r="Z260" i="40"/>
  <c r="F253" i="40"/>
  <c r="J253" i="40"/>
  <c r="Q254" i="40"/>
  <c r="F254" i="40"/>
  <c r="L256" i="40"/>
  <c r="AB256" i="40"/>
  <c r="U253" i="40"/>
  <c r="Z253" i="40"/>
  <c r="X254" i="40"/>
  <c r="S260" i="40"/>
  <c r="U260" i="40"/>
  <c r="N254" i="40"/>
  <c r="O256" i="40"/>
  <c r="M256" i="40"/>
  <c r="V256" i="40"/>
  <c r="X256" i="40"/>
  <c r="AC253" i="40"/>
  <c r="AD253" i="40"/>
  <c r="V254" i="40"/>
  <c r="N260" i="40"/>
  <c r="AA260" i="40"/>
  <c r="P260" i="40"/>
  <c r="I253" i="40"/>
  <c r="H254" i="40"/>
  <c r="Y256" i="40"/>
  <c r="AD256" i="40"/>
  <c r="AA253" i="40"/>
  <c r="AB253" i="40"/>
  <c r="AC254" i="40"/>
  <c r="O260" i="40"/>
  <c r="R260" i="40"/>
  <c r="X260" i="40"/>
  <c r="H253" i="40"/>
  <c r="I254" i="40"/>
  <c r="F256" i="40"/>
  <c r="I256" i="40"/>
  <c r="AA254" i="40"/>
  <c r="W260" i="40"/>
  <c r="E252" i="40"/>
  <c r="E250" i="40"/>
  <c r="I239" i="40"/>
  <c r="AC241" i="40"/>
  <c r="AA252" i="40"/>
  <c r="L252" i="40"/>
  <c r="W252" i="40"/>
  <c r="AD241" i="40"/>
  <c r="T252" i="40"/>
  <c r="Q252" i="40"/>
  <c r="K252" i="40"/>
  <c r="O252" i="40"/>
  <c r="E241" i="40"/>
  <c r="E255" i="40"/>
  <c r="E251" i="40"/>
  <c r="AN154" i="40"/>
  <c r="L269" i="40"/>
  <c r="M223" i="40"/>
  <c r="AN184" i="40"/>
  <c r="AN183" i="40"/>
  <c r="K254" i="40"/>
  <c r="AN168" i="40"/>
  <c r="AI256" i="40"/>
  <c r="AF256" i="40"/>
  <c r="AG256" i="40"/>
  <c r="AH256" i="40"/>
  <c r="AE256" i="40"/>
  <c r="AJ256" i="40"/>
  <c r="E239" i="40"/>
  <c r="F171" i="40"/>
  <c r="E2" i="56" s="1"/>
  <c r="L214" i="40"/>
  <c r="AN194" i="40"/>
  <c r="K241" i="40"/>
  <c r="AN155" i="40"/>
  <c r="K276" i="40"/>
  <c r="AN210" i="40"/>
  <c r="L230" i="40"/>
  <c r="AN167" i="40"/>
  <c r="F213" i="40"/>
  <c r="F211" i="40"/>
  <c r="AG260" i="40"/>
  <c r="AE260" i="40"/>
  <c r="AI260" i="40"/>
  <c r="AH260" i="40"/>
  <c r="AF260" i="40"/>
  <c r="AJ260" i="40"/>
  <c r="AJ253" i="40"/>
  <c r="AI253" i="40"/>
  <c r="AH253" i="40"/>
  <c r="AE253" i="40"/>
  <c r="AG253" i="40"/>
  <c r="AF253" i="40"/>
  <c r="AE254" i="40"/>
  <c r="AG254" i="40"/>
  <c r="AF254" i="40"/>
  <c r="AJ254" i="40"/>
  <c r="AH254" i="40"/>
  <c r="AI254" i="40"/>
  <c r="L260" i="40"/>
  <c r="M214" i="40"/>
  <c r="K274" i="40"/>
  <c r="AN208" i="40"/>
  <c r="L228" i="40"/>
  <c r="AJ273" i="40"/>
  <c r="AH273" i="40"/>
  <c r="AG273" i="40"/>
  <c r="AF273" i="40"/>
  <c r="AE273" i="40"/>
  <c r="AI273" i="40"/>
  <c r="AJ239" i="40"/>
  <c r="AH239" i="40"/>
  <c r="AG239" i="40"/>
  <c r="AE239" i="40"/>
  <c r="AI239" i="40"/>
  <c r="AF239" i="40"/>
  <c r="AE251" i="40"/>
  <c r="AH251" i="40"/>
  <c r="AI251" i="40"/>
  <c r="AG251" i="40"/>
  <c r="AJ251" i="40"/>
  <c r="AF251" i="40"/>
  <c r="F191" i="40"/>
  <c r="E12" i="56" s="1"/>
  <c r="AN189" i="40"/>
  <c r="AN163" i="40"/>
  <c r="L274" i="40"/>
  <c r="M228" i="40"/>
  <c r="AN207" i="40"/>
  <c r="L227" i="40"/>
  <c r="AJ272" i="40"/>
  <c r="AF272" i="40"/>
  <c r="AH272" i="40"/>
  <c r="AE272" i="40"/>
  <c r="AG272" i="40"/>
  <c r="AI272" i="40"/>
  <c r="AE250" i="40"/>
  <c r="AF171" i="40"/>
  <c r="AE2" i="56" s="1"/>
  <c r="AH255" i="40"/>
  <c r="AG255" i="40"/>
  <c r="AJ255" i="40"/>
  <c r="AI255" i="40"/>
  <c r="AF255" i="40"/>
  <c r="AE255" i="40"/>
  <c r="AN174" i="40"/>
  <c r="K255" i="40"/>
  <c r="AN169" i="40"/>
  <c r="K270" i="40"/>
  <c r="AN204" i="40"/>
  <c r="L224" i="40"/>
  <c r="AI268" i="40"/>
  <c r="AE268" i="40"/>
  <c r="AH268" i="40"/>
  <c r="AJ268" i="40"/>
  <c r="AF268" i="40"/>
  <c r="AG268" i="40"/>
  <c r="AH248" i="40"/>
  <c r="AF248" i="40"/>
  <c r="AG248" i="40"/>
  <c r="AJ248" i="40"/>
  <c r="AE248" i="40"/>
  <c r="AI248" i="40"/>
  <c r="AE240" i="40"/>
  <c r="AI240" i="40"/>
  <c r="AF240" i="40"/>
  <c r="AJ240" i="40"/>
  <c r="AG240" i="40"/>
  <c r="AH240" i="40"/>
  <c r="AN175" i="40"/>
  <c r="AN187" i="40"/>
  <c r="AN202" i="40"/>
  <c r="L222" i="40"/>
  <c r="AH249" i="40"/>
  <c r="AI249" i="40"/>
  <c r="AG249" i="40"/>
  <c r="AF249" i="40"/>
  <c r="AE249" i="40"/>
  <c r="AJ249" i="40"/>
  <c r="K250" i="40"/>
  <c r="AN164" i="40"/>
  <c r="K261" i="40"/>
  <c r="AN195" i="40"/>
  <c r="L215" i="40"/>
  <c r="AN188" i="40"/>
  <c r="K275" i="40"/>
  <c r="AN209" i="40"/>
  <c r="L229" i="40"/>
  <c r="AN190" i="40"/>
  <c r="K256" i="40"/>
  <c r="AN170" i="40"/>
  <c r="AF271" i="40"/>
  <c r="AI271" i="40"/>
  <c r="AH271" i="40"/>
  <c r="AE271" i="40"/>
  <c r="AJ271" i="40"/>
  <c r="AG271" i="40"/>
  <c r="E256" i="40"/>
  <c r="AF241" i="40"/>
  <c r="AE241" i="40"/>
  <c r="AJ241" i="40"/>
  <c r="AI241" i="40"/>
  <c r="AH241" i="40"/>
  <c r="AG241" i="40"/>
  <c r="AI252" i="40"/>
  <c r="AE252" i="40"/>
  <c r="AF252" i="40"/>
  <c r="AH252" i="40"/>
  <c r="AG252" i="40"/>
  <c r="AJ252" i="40"/>
  <c r="K269" i="40"/>
  <c r="AN203" i="40"/>
  <c r="L223" i="40"/>
  <c r="F239" i="40"/>
  <c r="AI250" i="40"/>
  <c r="AF250" i="40"/>
  <c r="AH250" i="40"/>
  <c r="AG250" i="40"/>
  <c r="AJ250" i="40"/>
  <c r="E253" i="40"/>
  <c r="E254" i="40"/>
  <c r="T87" i="56"/>
  <c r="U87" i="56"/>
  <c r="W147" i="45"/>
  <c r="W25" i="56" s="1"/>
  <c r="W83" i="45"/>
  <c r="T63" i="56"/>
  <c r="U63" i="56"/>
  <c r="AB81" i="45"/>
  <c r="AB145" i="45" s="1"/>
  <c r="AB78" i="45"/>
  <c r="AB142" i="45" s="1"/>
  <c r="AB77" i="45"/>
  <c r="AB141" i="45" s="1"/>
  <c r="AA80" i="45"/>
  <c r="AA144" i="45" s="1"/>
  <c r="AB82" i="45"/>
  <c r="AB146" i="45" s="1"/>
  <c r="V35" i="56"/>
  <c r="V3" i="56"/>
  <c r="V51" i="56" s="1"/>
  <c r="AA79" i="45"/>
  <c r="AA143" i="45" s="1"/>
  <c r="AD273" i="40"/>
  <c r="Q273" i="40"/>
  <c r="L273" i="40"/>
  <c r="U273" i="40"/>
  <c r="Z273" i="40"/>
  <c r="AC273" i="40"/>
  <c r="X273" i="40"/>
  <c r="T273" i="40"/>
  <c r="P273" i="40"/>
  <c r="R273" i="40"/>
  <c r="N273" i="40"/>
  <c r="M273" i="40"/>
  <c r="W273" i="40"/>
  <c r="AA273" i="40"/>
  <c r="S273" i="40"/>
  <c r="O273" i="40"/>
  <c r="Y273" i="40"/>
  <c r="AB273" i="40"/>
  <c r="V273" i="40"/>
  <c r="AL207" i="40"/>
  <c r="K273" i="40"/>
  <c r="L270" i="40"/>
  <c r="L275" i="40"/>
  <c r="T268" i="40"/>
  <c r="P268" i="40"/>
  <c r="AC268" i="40"/>
  <c r="V268" i="40"/>
  <c r="Q268" i="40"/>
  <c r="W268" i="40"/>
  <c r="Z268" i="40"/>
  <c r="R268" i="40"/>
  <c r="AD268" i="40"/>
  <c r="X268" i="40"/>
  <c r="AB268" i="40"/>
  <c r="U268" i="40"/>
  <c r="M268" i="40"/>
  <c r="O268" i="40"/>
  <c r="N268" i="40"/>
  <c r="AA268" i="40"/>
  <c r="L268" i="40"/>
  <c r="S268" i="40"/>
  <c r="Y268" i="40"/>
  <c r="AB272" i="40"/>
  <c r="S272" i="40"/>
  <c r="T272" i="40"/>
  <c r="R272" i="40"/>
  <c r="N272" i="40"/>
  <c r="O272" i="40"/>
  <c r="AA272" i="40"/>
  <c r="Y272" i="40"/>
  <c r="P272" i="40"/>
  <c r="AD272" i="40"/>
  <c r="X272" i="40"/>
  <c r="W272" i="40"/>
  <c r="V272" i="40"/>
  <c r="U272" i="40"/>
  <c r="M272" i="40"/>
  <c r="K272" i="40"/>
  <c r="L272" i="40"/>
  <c r="Z272" i="40"/>
  <c r="AC272" i="40"/>
  <c r="Q272" i="40"/>
  <c r="L261" i="40"/>
  <c r="K268" i="40"/>
  <c r="L276" i="40"/>
  <c r="Q271" i="40"/>
  <c r="N271" i="40"/>
  <c r="U271" i="40"/>
  <c r="T271" i="40"/>
  <c r="V271" i="40"/>
  <c r="M271" i="40"/>
  <c r="K271" i="40"/>
  <c r="AC271" i="40"/>
  <c r="W271" i="40"/>
  <c r="AD271" i="40"/>
  <c r="AB271" i="40"/>
  <c r="Y271" i="40"/>
  <c r="S271" i="40"/>
  <c r="X271" i="40"/>
  <c r="AA271" i="40"/>
  <c r="Z271" i="40"/>
  <c r="P271" i="40"/>
  <c r="O271" i="40"/>
  <c r="R271" i="40"/>
  <c r="L271" i="40"/>
  <c r="L240" i="40"/>
  <c r="S255" i="40"/>
  <c r="R249" i="40"/>
  <c r="P253" i="40"/>
  <c r="Q253" i="40"/>
  <c r="T256" i="40"/>
  <c r="M240" i="40"/>
  <c r="R241" i="40"/>
  <c r="U249" i="40"/>
  <c r="L249" i="40"/>
  <c r="Y249" i="40"/>
  <c r="K253" i="40"/>
  <c r="N240" i="40"/>
  <c r="Q241" i="40"/>
  <c r="AD250" i="40"/>
  <c r="X249" i="40"/>
  <c r="M253" i="40"/>
  <c r="P240" i="40"/>
  <c r="S241" i="40"/>
  <c r="K249" i="40"/>
  <c r="Z249" i="40"/>
  <c r="N249" i="40"/>
  <c r="T241" i="40"/>
  <c r="O240" i="40"/>
  <c r="P249" i="40"/>
  <c r="W249" i="40"/>
  <c r="R254" i="40"/>
  <c r="M249" i="40"/>
  <c r="T249" i="40"/>
  <c r="AA249" i="40"/>
  <c r="O253" i="40"/>
  <c r="Q249" i="40"/>
  <c r="L253" i="40"/>
  <c r="AB250" i="40"/>
  <c r="S249" i="40"/>
  <c r="O249" i="40"/>
  <c r="V249" i="40"/>
  <c r="N253" i="40"/>
  <c r="G239" i="40"/>
  <c r="J239" i="40"/>
  <c r="H239" i="40"/>
  <c r="AD171" i="40"/>
  <c r="AC2" i="56" s="1"/>
  <c r="AC250" i="40"/>
  <c r="Y239" i="40"/>
  <c r="V239" i="40"/>
  <c r="N239" i="40"/>
  <c r="P239" i="40"/>
  <c r="AA239" i="40"/>
  <c r="Q239" i="40"/>
  <c r="T239" i="40"/>
  <c r="M239" i="40"/>
  <c r="K239" i="40"/>
  <c r="W239" i="40"/>
  <c r="X239" i="40"/>
  <c r="AD239" i="40"/>
  <c r="R239" i="40"/>
  <c r="U239" i="40"/>
  <c r="L239" i="40"/>
  <c r="AC239" i="40"/>
  <c r="AB239" i="40"/>
  <c r="Z239" i="40"/>
  <c r="O239" i="40"/>
  <c r="S239" i="40"/>
  <c r="J211" i="40"/>
  <c r="AL202" i="40"/>
  <c r="X76" i="45"/>
  <c r="X140" i="45" s="1"/>
  <c r="AL195" i="40"/>
  <c r="AL187" i="40"/>
  <c r="AL210" i="40"/>
  <c r="AL169" i="40"/>
  <c r="AL164" i="40"/>
  <c r="AL203" i="40"/>
  <c r="AL188" i="40"/>
  <c r="AL209" i="40"/>
  <c r="AL154" i="40"/>
  <c r="AL155" i="40"/>
  <c r="AM164" i="40"/>
  <c r="AL184" i="40"/>
  <c r="AL183" i="40"/>
  <c r="AL168" i="40"/>
  <c r="AL190" i="40"/>
  <c r="AL170" i="40"/>
  <c r="G171" i="40"/>
  <c r="AL194" i="40"/>
  <c r="AM163" i="40"/>
  <c r="AM171" i="40" s="1"/>
  <c r="AL167" i="40"/>
  <c r="AL174" i="40"/>
  <c r="AL189" i="40"/>
  <c r="AL208" i="40"/>
  <c r="AL175" i="40"/>
  <c r="AL163" i="40"/>
  <c r="K211" i="40"/>
  <c r="AL204" i="40"/>
  <c r="O191" i="40"/>
  <c r="L171" i="40"/>
  <c r="L211" i="40"/>
  <c r="G235" i="40" s="1"/>
  <c r="M171" i="40"/>
  <c r="L2" i="56" s="1"/>
  <c r="I171" i="40"/>
  <c r="H2" i="56" s="1"/>
  <c r="H171" i="40"/>
  <c r="G2" i="56" s="1"/>
  <c r="S171" i="40"/>
  <c r="R2" i="56" s="1"/>
  <c r="Z171" i="40"/>
  <c r="Y2" i="56" s="1"/>
  <c r="Y171" i="40"/>
  <c r="X2" i="56" s="1"/>
  <c r="AA171" i="40"/>
  <c r="Z2" i="56" s="1"/>
  <c r="L191" i="40"/>
  <c r="Q191" i="40"/>
  <c r="G211" i="40"/>
  <c r="U191" i="40"/>
  <c r="W171" i="40"/>
  <c r="V2" i="56" s="1"/>
  <c r="N191" i="40"/>
  <c r="P171" i="40"/>
  <c r="O2" i="56" s="1"/>
  <c r="G191" i="40"/>
  <c r="B234" i="40" s="1"/>
  <c r="T191" i="40"/>
  <c r="S191" i="40"/>
  <c r="R171" i="40"/>
  <c r="Q2" i="56" s="1"/>
  <c r="AB171" i="40"/>
  <c r="AA2" i="56" s="1"/>
  <c r="K191" i="40"/>
  <c r="I191" i="40"/>
  <c r="T171" i="40"/>
  <c r="S2" i="56" s="1"/>
  <c r="H191" i="40"/>
  <c r="M191" i="40"/>
  <c r="M211" i="40"/>
  <c r="N171" i="40"/>
  <c r="M2" i="56" s="1"/>
  <c r="J191" i="40"/>
  <c r="E234" i="40" s="1"/>
  <c r="I211" i="40"/>
  <c r="U171" i="40"/>
  <c r="T2" i="56" s="1"/>
  <c r="T6" i="56" s="1"/>
  <c r="T23" i="56" s="1"/>
  <c r="H211" i="40"/>
  <c r="V171" i="40"/>
  <c r="U2" i="56" s="1"/>
  <c r="P191" i="40"/>
  <c r="O171" i="40"/>
  <c r="N2" i="56" s="1"/>
  <c r="K171" i="40"/>
  <c r="J2" i="56" s="1"/>
  <c r="Q171" i="40"/>
  <c r="P2" i="56" s="1"/>
  <c r="J171" i="40"/>
  <c r="I2" i="56" s="1"/>
  <c r="R191" i="40"/>
  <c r="X171" i="40"/>
  <c r="W2" i="56" s="1"/>
  <c r="Z75" i="45" l="1"/>
  <c r="Z139" i="45" s="1"/>
  <c r="AA257" i="40"/>
  <c r="AA24" i="56" s="1"/>
  <c r="H257" i="40"/>
  <c r="H24" i="56" s="1"/>
  <c r="H86" i="56" s="1"/>
  <c r="F257" i="40"/>
  <c r="F24" i="56" s="1"/>
  <c r="I257" i="40"/>
  <c r="I24" i="56" s="1"/>
  <c r="I86" i="56" s="1"/>
  <c r="V277" i="40"/>
  <c r="V29" i="56" s="1"/>
  <c r="V39" i="56" s="1"/>
  <c r="J257" i="40"/>
  <c r="J24" i="56" s="1"/>
  <c r="J28" i="56" s="1"/>
  <c r="G257" i="40"/>
  <c r="G24" i="56" s="1"/>
  <c r="G28" i="56" s="1"/>
  <c r="AB257" i="40"/>
  <c r="AB24" i="56" s="1"/>
  <c r="E16" i="56"/>
  <c r="AD50" i="56"/>
  <c r="AD62" i="56"/>
  <c r="N50" i="56"/>
  <c r="AB62" i="56"/>
  <c r="AB50" i="56"/>
  <c r="P277" i="40"/>
  <c r="P29" i="56" s="1"/>
  <c r="P39" i="56" s="1"/>
  <c r="AA277" i="40"/>
  <c r="AA29" i="56" s="1"/>
  <c r="AA39" i="56" s="1"/>
  <c r="U277" i="40"/>
  <c r="U29" i="56" s="1"/>
  <c r="U39" i="56" s="1"/>
  <c r="T277" i="40"/>
  <c r="T29" i="56" s="1"/>
  <c r="T39" i="56" s="1"/>
  <c r="AE277" i="40"/>
  <c r="AE29" i="56" s="1"/>
  <c r="AE33" i="56" s="1"/>
  <c r="AE43" i="56" s="1"/>
  <c r="AE46" i="56" s="1"/>
  <c r="AE49" i="56" s="1"/>
  <c r="AG277" i="40"/>
  <c r="AG29" i="56" s="1"/>
  <c r="AG39" i="56" s="1"/>
  <c r="AF277" i="40"/>
  <c r="AF29" i="56" s="1"/>
  <c r="AF39" i="56" s="1"/>
  <c r="N277" i="40"/>
  <c r="N29" i="56" s="1"/>
  <c r="N39" i="56" s="1"/>
  <c r="AH277" i="40"/>
  <c r="AH29" i="56" s="1"/>
  <c r="AH33" i="56" s="1"/>
  <c r="AH43" i="56" s="1"/>
  <c r="AH46" i="56" s="1"/>
  <c r="AH49" i="56" s="1"/>
  <c r="AB277" i="40"/>
  <c r="AB29" i="56" s="1"/>
  <c r="AB39" i="56" s="1"/>
  <c r="AI277" i="40"/>
  <c r="AI29" i="56" s="1"/>
  <c r="AI33" i="56" s="1"/>
  <c r="AI43" i="56" s="1"/>
  <c r="AI46" i="56" s="1"/>
  <c r="AI49" i="56" s="1"/>
  <c r="AJ277" i="40"/>
  <c r="AJ29" i="56" s="1"/>
  <c r="AJ39" i="56" s="1"/>
  <c r="S277" i="40"/>
  <c r="S29" i="56" s="1"/>
  <c r="S39" i="56" s="1"/>
  <c r="AJ257" i="40"/>
  <c r="AJ24" i="56" s="1"/>
  <c r="AC277" i="40"/>
  <c r="AC29" i="56" s="1"/>
  <c r="AC39" i="56" s="1"/>
  <c r="AJ50" i="56"/>
  <c r="AF62" i="56"/>
  <c r="E50" i="56"/>
  <c r="AJ62" i="56"/>
  <c r="AH50" i="56"/>
  <c r="AH62" i="56"/>
  <c r="AI50" i="56"/>
  <c r="AI62" i="56"/>
  <c r="AG62" i="56"/>
  <c r="AG50" i="56"/>
  <c r="AF50" i="56"/>
  <c r="E62" i="56"/>
  <c r="E6" i="56"/>
  <c r="AF257" i="40"/>
  <c r="AF24" i="56" s="1"/>
  <c r="E257" i="40"/>
  <c r="AE62" i="56"/>
  <c r="AE50" i="56"/>
  <c r="AI257" i="40"/>
  <c r="AI24" i="56" s="1"/>
  <c r="R277" i="40"/>
  <c r="R29" i="56" s="1"/>
  <c r="R39" i="56" s="1"/>
  <c r="AE257" i="40"/>
  <c r="AE24" i="56" s="1"/>
  <c r="AG257" i="40"/>
  <c r="AG24" i="56" s="1"/>
  <c r="F231" i="40"/>
  <c r="E7" i="56" s="1"/>
  <c r="E17" i="56"/>
  <c r="AH257" i="40"/>
  <c r="AH24" i="56" s="1"/>
  <c r="AN191" i="40"/>
  <c r="AN211" i="40"/>
  <c r="K2" i="56"/>
  <c r="K62" i="56" s="1"/>
  <c r="AN171" i="40"/>
  <c r="V87" i="56"/>
  <c r="X147" i="45"/>
  <c r="X25" i="56" s="1"/>
  <c r="X83" i="45"/>
  <c r="J50" i="56"/>
  <c r="J62" i="56"/>
  <c r="J6" i="56"/>
  <c r="M62" i="56"/>
  <c r="M50" i="56"/>
  <c r="M6" i="56"/>
  <c r="M23" i="56" s="1"/>
  <c r="Q62" i="56"/>
  <c r="Q50" i="56"/>
  <c r="Q6" i="56"/>
  <c r="Q23" i="56" s="1"/>
  <c r="B235" i="40"/>
  <c r="F17" i="56"/>
  <c r="G231" i="40"/>
  <c r="F7" i="56" s="1"/>
  <c r="H62" i="56"/>
  <c r="H50" i="56"/>
  <c r="H6" i="56"/>
  <c r="N62" i="56"/>
  <c r="N6" i="56"/>
  <c r="N23" i="56" s="1"/>
  <c r="H235" i="40"/>
  <c r="L17" i="56"/>
  <c r="L21" i="56" s="1"/>
  <c r="M231" i="40"/>
  <c r="L7" i="56" s="1"/>
  <c r="N234" i="40"/>
  <c r="N236" i="40" s="1"/>
  <c r="R12" i="56"/>
  <c r="R16" i="56" s="1"/>
  <c r="L234" i="40"/>
  <c r="L236" i="40" s="1"/>
  <c r="P12" i="56"/>
  <c r="P16" i="56" s="1"/>
  <c r="L62" i="56"/>
  <c r="L50" i="56"/>
  <c r="L6" i="56"/>
  <c r="F2" i="56"/>
  <c r="K234" i="40"/>
  <c r="K236" i="40" s="1"/>
  <c r="O12" i="56"/>
  <c r="O16" i="56" s="1"/>
  <c r="H234" i="40"/>
  <c r="L12" i="56"/>
  <c r="L16" i="56" s="1"/>
  <c r="O234" i="40"/>
  <c r="O236" i="40" s="1"/>
  <c r="S12" i="56"/>
  <c r="S16" i="56" s="1"/>
  <c r="G234" i="40"/>
  <c r="K12" i="56"/>
  <c r="K16" i="56" s="1"/>
  <c r="L231" i="40"/>
  <c r="K7" i="56" s="1"/>
  <c r="K17" i="56"/>
  <c r="K21" i="56" s="1"/>
  <c r="U62" i="56"/>
  <c r="U50" i="56"/>
  <c r="C234" i="40"/>
  <c r="G12" i="56"/>
  <c r="G16" i="56" s="1"/>
  <c r="F12" i="56"/>
  <c r="Z50" i="56"/>
  <c r="Z62" i="56"/>
  <c r="W62" i="56"/>
  <c r="W50" i="56"/>
  <c r="G17" i="56"/>
  <c r="G21" i="56" s="1"/>
  <c r="H231" i="40"/>
  <c r="G7" i="56" s="1"/>
  <c r="S50" i="56"/>
  <c r="S62" i="56"/>
  <c r="S6" i="56"/>
  <c r="S23" i="56" s="1"/>
  <c r="O50" i="56"/>
  <c r="O62" i="56"/>
  <c r="O6" i="56"/>
  <c r="O23" i="56" s="1"/>
  <c r="X62" i="56"/>
  <c r="X50" i="56"/>
  <c r="J234" i="40"/>
  <c r="J236" i="40" s="1"/>
  <c r="N12" i="56"/>
  <c r="N16" i="56" s="1"/>
  <c r="M234" i="40"/>
  <c r="M236" i="40" s="1"/>
  <c r="Q12" i="56"/>
  <c r="Q16" i="56" s="1"/>
  <c r="T50" i="56"/>
  <c r="T62" i="56"/>
  <c r="D234" i="40"/>
  <c r="H12" i="56"/>
  <c r="H16" i="56" s="1"/>
  <c r="I234" i="40"/>
  <c r="I236" i="40" s="1"/>
  <c r="M12" i="56"/>
  <c r="M16" i="56" s="1"/>
  <c r="Y62" i="56"/>
  <c r="Y50" i="56"/>
  <c r="I62" i="56"/>
  <c r="I50" i="56"/>
  <c r="I6" i="56"/>
  <c r="H17" i="56"/>
  <c r="H21" i="56" s="1"/>
  <c r="I231" i="40"/>
  <c r="H7" i="56" s="1"/>
  <c r="F234" i="40"/>
  <c r="J12" i="56"/>
  <c r="J16" i="56" s="1"/>
  <c r="V62" i="56"/>
  <c r="V50" i="56"/>
  <c r="R50" i="56"/>
  <c r="R62" i="56"/>
  <c r="R6" i="56"/>
  <c r="R23" i="56" s="1"/>
  <c r="K231" i="40"/>
  <c r="J7" i="56" s="1"/>
  <c r="J17" i="56"/>
  <c r="J21" i="56" s="1"/>
  <c r="J231" i="40"/>
  <c r="I7" i="56" s="1"/>
  <c r="I17" i="56"/>
  <c r="I21" i="56" s="1"/>
  <c r="AC62" i="56"/>
  <c r="AC50" i="56"/>
  <c r="U6" i="56"/>
  <c r="P62" i="56"/>
  <c r="P50" i="56"/>
  <c r="P6" i="56"/>
  <c r="P23" i="56" s="1"/>
  <c r="I12" i="56"/>
  <c r="I16" i="56" s="1"/>
  <c r="AA50" i="56"/>
  <c r="AA62" i="56"/>
  <c r="P234" i="40"/>
  <c r="P236" i="40" s="1"/>
  <c r="T12" i="56"/>
  <c r="T16" i="56" s="1"/>
  <c r="G50" i="56"/>
  <c r="G62" i="56"/>
  <c r="G6" i="56"/>
  <c r="V6" i="56"/>
  <c r="V23" i="56" s="1"/>
  <c r="V63" i="56"/>
  <c r="AB79" i="45"/>
  <c r="AB143" i="45" s="1"/>
  <c r="AC77" i="45"/>
  <c r="AC141" i="45" s="1"/>
  <c r="AC78" i="45"/>
  <c r="AC142" i="45" s="1"/>
  <c r="AA75" i="45"/>
  <c r="AA139" i="45" s="1"/>
  <c r="AC82" i="45"/>
  <c r="AC146" i="45" s="1"/>
  <c r="AC81" i="45"/>
  <c r="AC145" i="45" s="1"/>
  <c r="AB80" i="45"/>
  <c r="AB144" i="45" s="1"/>
  <c r="Z277" i="40"/>
  <c r="Z29" i="56" s="1"/>
  <c r="Z39" i="56" s="1"/>
  <c r="O277" i="40"/>
  <c r="O29" i="56" s="1"/>
  <c r="O39" i="56" s="1"/>
  <c r="W277" i="40"/>
  <c r="W29" i="56" s="1"/>
  <c r="W39" i="56" s="1"/>
  <c r="M277" i="40"/>
  <c r="M29" i="56" s="1"/>
  <c r="M39" i="56" s="1"/>
  <c r="Q277" i="40"/>
  <c r="Q29" i="56" s="1"/>
  <c r="Q39" i="56" s="1"/>
  <c r="V257" i="40"/>
  <c r="V24" i="56" s="1"/>
  <c r="K277" i="40"/>
  <c r="K29" i="56" s="1"/>
  <c r="K39" i="56" s="1"/>
  <c r="Y277" i="40"/>
  <c r="Y29" i="56" s="1"/>
  <c r="Y39" i="56" s="1"/>
  <c r="C235" i="40"/>
  <c r="X277" i="40"/>
  <c r="X29" i="56" s="1"/>
  <c r="X39" i="56" s="1"/>
  <c r="L277" i="40"/>
  <c r="L29" i="56" s="1"/>
  <c r="L39" i="56" s="1"/>
  <c r="AD277" i="40"/>
  <c r="AD29" i="56" s="1"/>
  <c r="AD39" i="56" s="1"/>
  <c r="D235" i="40"/>
  <c r="F235" i="40"/>
  <c r="E235" i="40"/>
  <c r="E236" i="40" s="1"/>
  <c r="U257" i="40"/>
  <c r="U24" i="56" s="1"/>
  <c r="H28" i="56"/>
  <c r="AD257" i="40"/>
  <c r="AD24" i="56" s="1"/>
  <c r="Z257" i="40"/>
  <c r="Z24" i="56" s="1"/>
  <c r="W257" i="40"/>
  <c r="W24" i="56" s="1"/>
  <c r="K257" i="40"/>
  <c r="K24" i="56" s="1"/>
  <c r="Q257" i="40"/>
  <c r="Q24" i="56" s="1"/>
  <c r="O257" i="40"/>
  <c r="O24" i="56" s="1"/>
  <c r="X257" i="40"/>
  <c r="X24" i="56" s="1"/>
  <c r="L257" i="40"/>
  <c r="L24" i="56" s="1"/>
  <c r="T257" i="40"/>
  <c r="T24" i="56" s="1"/>
  <c r="N257" i="40"/>
  <c r="N24" i="56" s="1"/>
  <c r="Y257" i="40"/>
  <c r="Y24" i="56" s="1"/>
  <c r="AC257" i="40"/>
  <c r="AC24" i="56" s="1"/>
  <c r="M257" i="40"/>
  <c r="M24" i="56" s="1"/>
  <c r="R257" i="40"/>
  <c r="R24" i="56" s="1"/>
  <c r="S257" i="40"/>
  <c r="S24" i="56" s="1"/>
  <c r="P257" i="40"/>
  <c r="P24" i="56" s="1"/>
  <c r="W85" i="45"/>
  <c r="Y76" i="45"/>
  <c r="Y140" i="45" s="1"/>
  <c r="AM211" i="40"/>
  <c r="AL191" i="40"/>
  <c r="AL211" i="40"/>
  <c r="AL171" i="40"/>
  <c r="J86" i="56" l="1"/>
  <c r="C236" i="40"/>
  <c r="I28" i="56"/>
  <c r="I90" i="56" s="1"/>
  <c r="I47" i="56" s="1"/>
  <c r="G86" i="56"/>
  <c r="V33" i="56"/>
  <c r="V43" i="56" s="1"/>
  <c r="V46" i="56" s="1"/>
  <c r="V49" i="56" s="1"/>
  <c r="F236" i="40"/>
  <c r="E24" i="56"/>
  <c r="R34" i="56" s="1"/>
  <c r="P33" i="56"/>
  <c r="P43" i="56" s="1"/>
  <c r="P46" i="56" s="1"/>
  <c r="P49" i="56" s="1"/>
  <c r="AB86" i="56"/>
  <c r="E21" i="56"/>
  <c r="AA86" i="56"/>
  <c r="T66" i="56"/>
  <c r="AA33" i="56"/>
  <c r="AA43" i="56" s="1"/>
  <c r="AA46" i="56" s="1"/>
  <c r="AA49" i="56" s="1"/>
  <c r="AB33" i="56"/>
  <c r="AB43" i="56" s="1"/>
  <c r="AB46" i="56" s="1"/>
  <c r="AB49" i="56" s="1"/>
  <c r="U33" i="56"/>
  <c r="U43" i="56" s="1"/>
  <c r="U46" i="56" s="1"/>
  <c r="U49" i="56" s="1"/>
  <c r="N33" i="56"/>
  <c r="N43" i="56" s="1"/>
  <c r="N46" i="56" s="1"/>
  <c r="N49" i="56" s="1"/>
  <c r="AF33" i="56"/>
  <c r="AF43" i="56" s="1"/>
  <c r="AF46" i="56" s="1"/>
  <c r="AF49" i="56" s="1"/>
  <c r="G56" i="56"/>
  <c r="T33" i="56"/>
  <c r="T43" i="56" s="1"/>
  <c r="T46" i="56" s="1"/>
  <c r="T49" i="56" s="1"/>
  <c r="AE39" i="56"/>
  <c r="AH39" i="56"/>
  <c r="AI39" i="56"/>
  <c r="S33" i="56"/>
  <c r="S43" i="56" s="1"/>
  <c r="S46" i="56" s="1"/>
  <c r="S49" i="56" s="1"/>
  <c r="AG33" i="56"/>
  <c r="AG43" i="56" s="1"/>
  <c r="AG46" i="56" s="1"/>
  <c r="AG49" i="56" s="1"/>
  <c r="D236" i="40"/>
  <c r="AJ33" i="56"/>
  <c r="AJ43" i="56" s="1"/>
  <c r="AJ46" i="56" s="1"/>
  <c r="AJ49" i="56" s="1"/>
  <c r="T54" i="56"/>
  <c r="AF86" i="56"/>
  <c r="AE86" i="56"/>
  <c r="E66" i="56"/>
  <c r="E54" i="56"/>
  <c r="AF54" i="56"/>
  <c r="AI54" i="56"/>
  <c r="AF66" i="56"/>
  <c r="AI66" i="56"/>
  <c r="AJ66" i="56"/>
  <c r="AJ54" i="56"/>
  <c r="AG54" i="56"/>
  <c r="AG66" i="56"/>
  <c r="AH54" i="56"/>
  <c r="AH66" i="56"/>
  <c r="K50" i="56"/>
  <c r="AJ86" i="56"/>
  <c r="AH86" i="56"/>
  <c r="AI86" i="56"/>
  <c r="AC33" i="56"/>
  <c r="AC43" i="56" s="1"/>
  <c r="AC46" i="56" s="1"/>
  <c r="AC49" i="56" s="1"/>
  <c r="S56" i="56"/>
  <c r="S67" i="56"/>
  <c r="P56" i="56"/>
  <c r="R56" i="56"/>
  <c r="AH56" i="56"/>
  <c r="T56" i="56"/>
  <c r="X67" i="56"/>
  <c r="V56" i="56"/>
  <c r="AB56" i="56"/>
  <c r="AD67" i="56"/>
  <c r="O67" i="56"/>
  <c r="E11" i="56"/>
  <c r="AF67" i="56"/>
  <c r="X56" i="56"/>
  <c r="O56" i="56"/>
  <c r="U56" i="56"/>
  <c r="AC56" i="56"/>
  <c r="AB67" i="56"/>
  <c r="AJ67" i="56"/>
  <c r="AE67" i="56"/>
  <c r="AD56" i="56"/>
  <c r="W56" i="56"/>
  <c r="P67" i="56"/>
  <c r="R67" i="56"/>
  <c r="E56" i="56"/>
  <c r="AG56" i="56"/>
  <c r="Z67" i="56"/>
  <c r="T67" i="56"/>
  <c r="Y67" i="56"/>
  <c r="AJ56" i="56"/>
  <c r="AH67" i="56"/>
  <c r="Z56" i="56"/>
  <c r="U67" i="56"/>
  <c r="AI67" i="56"/>
  <c r="AF56" i="56"/>
  <c r="Q67" i="56"/>
  <c r="Q56" i="56"/>
  <c r="AA56" i="56"/>
  <c r="AC67" i="56"/>
  <c r="AI56" i="56"/>
  <c r="AG67" i="56"/>
  <c r="V67" i="56"/>
  <c r="Y56" i="56"/>
  <c r="AA67" i="56"/>
  <c r="W67" i="56"/>
  <c r="E67" i="56"/>
  <c r="AE56" i="56"/>
  <c r="M56" i="56"/>
  <c r="M67" i="56"/>
  <c r="N56" i="56"/>
  <c r="N67" i="56"/>
  <c r="G236" i="40"/>
  <c r="R33" i="56"/>
  <c r="R43" i="56" s="1"/>
  <c r="R46" i="56" s="1"/>
  <c r="R49" i="56" s="1"/>
  <c r="AG86" i="56"/>
  <c r="H236" i="40"/>
  <c r="B236" i="40"/>
  <c r="K6" i="56"/>
  <c r="K54" i="56" s="1"/>
  <c r="U66" i="56"/>
  <c r="U23" i="56"/>
  <c r="F21" i="56"/>
  <c r="F50" i="56"/>
  <c r="F16" i="56"/>
  <c r="F56" i="56"/>
  <c r="L33" i="56"/>
  <c r="L43" i="56" s="1"/>
  <c r="L46" i="56" s="1"/>
  <c r="W33" i="56"/>
  <c r="W43" i="56" s="1"/>
  <c r="W46" i="56" s="1"/>
  <c r="W49" i="56" s="1"/>
  <c r="AD33" i="56"/>
  <c r="AD43" i="56" s="1"/>
  <c r="AD46" i="56" s="1"/>
  <c r="AD49" i="56" s="1"/>
  <c r="O33" i="56"/>
  <c r="O43" i="56" s="1"/>
  <c r="O46" i="56" s="1"/>
  <c r="O49" i="56" s="1"/>
  <c r="M33" i="56"/>
  <c r="M43" i="56" s="1"/>
  <c r="M46" i="56" s="1"/>
  <c r="M49" i="56" s="1"/>
  <c r="X33" i="56"/>
  <c r="X43" i="56" s="1"/>
  <c r="X46" i="56" s="1"/>
  <c r="X49" i="56" s="1"/>
  <c r="Z33" i="56"/>
  <c r="Z43" i="56" s="1"/>
  <c r="Z46" i="56" s="1"/>
  <c r="Z49" i="56" s="1"/>
  <c r="Y33" i="56"/>
  <c r="Y43" i="56" s="1"/>
  <c r="Y46" i="56" s="1"/>
  <c r="Y49" i="56" s="1"/>
  <c r="J90" i="56"/>
  <c r="J47" i="56" s="1"/>
  <c r="K33" i="56"/>
  <c r="K43" i="56" s="1"/>
  <c r="K46" i="56" s="1"/>
  <c r="U28" i="56"/>
  <c r="V28" i="56"/>
  <c r="G90" i="56"/>
  <c r="G47" i="56" s="1"/>
  <c r="H90" i="56"/>
  <c r="H47" i="56" s="1"/>
  <c r="Q33" i="56"/>
  <c r="Q43" i="56" s="1"/>
  <c r="Q46" i="56" s="1"/>
  <c r="Q49" i="56" s="1"/>
  <c r="F86" i="56"/>
  <c r="Y147" i="45"/>
  <c r="Y25" i="56" s="1"/>
  <c r="Y83" i="45"/>
  <c r="Y85" i="45" s="1"/>
  <c r="R66" i="56"/>
  <c r="R54" i="56"/>
  <c r="G11" i="56"/>
  <c r="G49" i="56" s="1"/>
  <c r="G67" i="56"/>
  <c r="K56" i="56"/>
  <c r="K67" i="56"/>
  <c r="K11" i="56"/>
  <c r="I66" i="56"/>
  <c r="I54" i="56"/>
  <c r="H66" i="56"/>
  <c r="H54" i="56"/>
  <c r="O66" i="56"/>
  <c r="O54" i="56"/>
  <c r="F62" i="56"/>
  <c r="F6" i="56"/>
  <c r="M54" i="56"/>
  <c r="M66" i="56"/>
  <c r="U54" i="56"/>
  <c r="L67" i="56"/>
  <c r="L56" i="56"/>
  <c r="L11" i="56"/>
  <c r="L23" i="56" s="1"/>
  <c r="L54" i="56"/>
  <c r="L66" i="56"/>
  <c r="F67" i="56"/>
  <c r="F11" i="56"/>
  <c r="G66" i="56"/>
  <c r="G54" i="56"/>
  <c r="I56" i="56"/>
  <c r="I11" i="56"/>
  <c r="I49" i="56" s="1"/>
  <c r="I67" i="56"/>
  <c r="S66" i="56"/>
  <c r="S54" i="56"/>
  <c r="J66" i="56"/>
  <c r="J54" i="56"/>
  <c r="P66" i="56"/>
  <c r="P54" i="56"/>
  <c r="N66" i="56"/>
  <c r="N54" i="56"/>
  <c r="J56" i="56"/>
  <c r="J67" i="56"/>
  <c r="J11" i="56"/>
  <c r="J49" i="56" s="1"/>
  <c r="H67" i="56"/>
  <c r="H56" i="56"/>
  <c r="H11" i="56"/>
  <c r="H49" i="56" s="1"/>
  <c r="Q66" i="56"/>
  <c r="Q54" i="56"/>
  <c r="V66" i="56"/>
  <c r="V54" i="56"/>
  <c r="AC80" i="45"/>
  <c r="AC144" i="45" s="1"/>
  <c r="AD78" i="45"/>
  <c r="AD142" i="45" s="1"/>
  <c r="AD81" i="45"/>
  <c r="AD145" i="45" s="1"/>
  <c r="AD77" i="45"/>
  <c r="AD141" i="45" s="1"/>
  <c r="W35" i="56"/>
  <c r="W3" i="56"/>
  <c r="W51" i="56" s="1"/>
  <c r="AD82" i="45"/>
  <c r="AD146" i="45" s="1"/>
  <c r="AB75" i="45"/>
  <c r="AB139" i="45" s="1"/>
  <c r="AC79" i="45"/>
  <c r="AC143" i="45" s="1"/>
  <c r="U86" i="56"/>
  <c r="V86" i="56"/>
  <c r="AC86" i="56"/>
  <c r="K28" i="56"/>
  <c r="K86" i="56"/>
  <c r="Y86" i="56"/>
  <c r="W86" i="56"/>
  <c r="N28" i="56"/>
  <c r="N86" i="56"/>
  <c r="Z86" i="56"/>
  <c r="T28" i="56"/>
  <c r="T86" i="56"/>
  <c r="AD86" i="56"/>
  <c r="P86" i="56"/>
  <c r="P28" i="56"/>
  <c r="L28" i="56"/>
  <c r="L86" i="56"/>
  <c r="S28" i="56"/>
  <c r="S86" i="56"/>
  <c r="X86" i="56"/>
  <c r="R86" i="56"/>
  <c r="R28" i="56"/>
  <c r="O28" i="56"/>
  <c r="O86" i="56"/>
  <c r="F28" i="56"/>
  <c r="M28" i="56"/>
  <c r="M86" i="56"/>
  <c r="Q86" i="56"/>
  <c r="Q28" i="56"/>
  <c r="X85" i="45"/>
  <c r="Z76" i="45"/>
  <c r="Z140" i="45" s="1"/>
  <c r="E84" i="56" l="1"/>
  <c r="E77" i="56"/>
  <c r="E34" i="56"/>
  <c r="AG34" i="56"/>
  <c r="U34" i="56"/>
  <c r="AE34" i="56"/>
  <c r="L34" i="56"/>
  <c r="AD34" i="56"/>
  <c r="AJ34" i="56"/>
  <c r="AF34" i="56"/>
  <c r="AI34" i="56"/>
  <c r="Y34" i="56"/>
  <c r="G34" i="56"/>
  <c r="Q34" i="56"/>
  <c r="O34" i="56"/>
  <c r="J34" i="56"/>
  <c r="AH34" i="56"/>
  <c r="V34" i="56"/>
  <c r="AC34" i="56"/>
  <c r="E86" i="56"/>
  <c r="X34" i="56"/>
  <c r="Z34" i="56"/>
  <c r="H34" i="56"/>
  <c r="E28" i="56"/>
  <c r="I38" i="56" s="1"/>
  <c r="I45" i="56" s="1"/>
  <c r="I48" i="56" s="1"/>
  <c r="S34" i="56"/>
  <c r="N34" i="56"/>
  <c r="I34" i="56"/>
  <c r="M34" i="56"/>
  <c r="P34" i="56"/>
  <c r="AA34" i="56"/>
  <c r="K34" i="56"/>
  <c r="F34" i="56"/>
  <c r="AB34" i="56"/>
  <c r="T34" i="56"/>
  <c r="W34" i="56"/>
  <c r="E55" i="56"/>
  <c r="E23" i="56"/>
  <c r="U71" i="56"/>
  <c r="AJ55" i="56"/>
  <c r="AG55" i="56"/>
  <c r="U55" i="56"/>
  <c r="AI55" i="56"/>
  <c r="K23" i="56"/>
  <c r="K66" i="56"/>
  <c r="AJ71" i="56"/>
  <c r="AD71" i="56"/>
  <c r="AJ60" i="56"/>
  <c r="AI60" i="56"/>
  <c r="AD60" i="56"/>
  <c r="AH71" i="56"/>
  <c r="E60" i="56"/>
  <c r="AH60" i="56"/>
  <c r="E49" i="56"/>
  <c r="E71" i="56"/>
  <c r="AE60" i="56"/>
  <c r="AI71" i="56"/>
  <c r="AE71" i="56"/>
  <c r="AG71" i="56"/>
  <c r="AF71" i="56"/>
  <c r="AG60" i="56"/>
  <c r="AF60" i="56"/>
  <c r="V71" i="56"/>
  <c r="X60" i="56"/>
  <c r="Z71" i="56"/>
  <c r="AB71" i="56"/>
  <c r="Z60" i="56"/>
  <c r="AB60" i="56"/>
  <c r="Y71" i="56"/>
  <c r="U60" i="56"/>
  <c r="W71" i="56"/>
  <c r="T60" i="56"/>
  <c r="Y60" i="56"/>
  <c r="W60" i="56"/>
  <c r="AC71" i="56"/>
  <c r="T71" i="56"/>
  <c r="AA71" i="56"/>
  <c r="AC60" i="56"/>
  <c r="AA60" i="56"/>
  <c r="V60" i="56"/>
  <c r="X71" i="56"/>
  <c r="M71" i="56"/>
  <c r="M60" i="56"/>
  <c r="N71" i="56"/>
  <c r="N60" i="56"/>
  <c r="O60" i="56"/>
  <c r="O71" i="56"/>
  <c r="P60" i="56"/>
  <c r="P71" i="56"/>
  <c r="Q60" i="56"/>
  <c r="Q71" i="56"/>
  <c r="R71" i="56"/>
  <c r="R60" i="56"/>
  <c r="S71" i="56"/>
  <c r="S60" i="56"/>
  <c r="AH55" i="56"/>
  <c r="F23" i="56"/>
  <c r="I23" i="56"/>
  <c r="G23" i="56"/>
  <c r="J23" i="56"/>
  <c r="H23" i="56"/>
  <c r="F49" i="56"/>
  <c r="K49" i="56"/>
  <c r="L49" i="56"/>
  <c r="F54" i="56"/>
  <c r="E80" i="56" s="1"/>
  <c r="P90" i="56"/>
  <c r="P47" i="56" s="1"/>
  <c r="R90" i="56"/>
  <c r="R47" i="56" s="1"/>
  <c r="U90" i="56"/>
  <c r="U47" i="56" s="1"/>
  <c r="Q90" i="56"/>
  <c r="Q47" i="56" s="1"/>
  <c r="K90" i="56"/>
  <c r="K47" i="56" s="1"/>
  <c r="T90" i="56"/>
  <c r="T47" i="56" s="1"/>
  <c r="M90" i="56"/>
  <c r="M47" i="56" s="1"/>
  <c r="S90" i="56"/>
  <c r="S47" i="56" s="1"/>
  <c r="O90" i="56"/>
  <c r="O47" i="56" s="1"/>
  <c r="W87" i="56"/>
  <c r="L90" i="56"/>
  <c r="L47" i="56" s="1"/>
  <c r="N90" i="56"/>
  <c r="N47" i="56" s="1"/>
  <c r="V90" i="56"/>
  <c r="V47" i="56" s="1"/>
  <c r="J55" i="56"/>
  <c r="Z147" i="45"/>
  <c r="Z25" i="56" s="1"/>
  <c r="Z83" i="45"/>
  <c r="F90" i="56"/>
  <c r="F47" i="56" s="1"/>
  <c r="N55" i="56"/>
  <c r="H55" i="56"/>
  <c r="Q55" i="56"/>
  <c r="L55" i="56"/>
  <c r="S55" i="56"/>
  <c r="O55" i="56"/>
  <c r="L71" i="56"/>
  <c r="L60" i="56"/>
  <c r="K60" i="56"/>
  <c r="K71" i="56"/>
  <c r="J71" i="56"/>
  <c r="J60" i="56"/>
  <c r="F60" i="56"/>
  <c r="F71" i="56"/>
  <c r="I71" i="56"/>
  <c r="I60" i="56"/>
  <c r="M55" i="56"/>
  <c r="I55" i="56"/>
  <c r="G71" i="56"/>
  <c r="G60" i="56"/>
  <c r="H60" i="56"/>
  <c r="H71" i="56"/>
  <c r="P55" i="56"/>
  <c r="K55" i="56"/>
  <c r="F66" i="56"/>
  <c r="R55" i="56"/>
  <c r="V55" i="56"/>
  <c r="T55" i="56"/>
  <c r="W28" i="56"/>
  <c r="W6" i="56"/>
  <c r="W23" i="56" s="1"/>
  <c r="W63" i="56"/>
  <c r="Y35" i="56"/>
  <c r="Y3" i="56"/>
  <c r="Y51" i="56" s="1"/>
  <c r="AD79" i="45"/>
  <c r="AD143" i="45" s="1"/>
  <c r="AE77" i="45"/>
  <c r="AC75" i="45"/>
  <c r="AC139" i="45" s="1"/>
  <c r="AE81" i="45"/>
  <c r="AE82" i="45"/>
  <c r="AE78" i="45"/>
  <c r="X35" i="56"/>
  <c r="X3" i="56"/>
  <c r="X51" i="56" s="1"/>
  <c r="AD80" i="45"/>
  <c r="AD144" i="45" s="1"/>
  <c r="AA76" i="45"/>
  <c r="AA140" i="45" s="1"/>
  <c r="AH77" i="45" l="1"/>
  <c r="AE141" i="45"/>
  <c r="AH78" i="45"/>
  <c r="AE142" i="45"/>
  <c r="AH82" i="45"/>
  <c r="AE146" i="45"/>
  <c r="AH81" i="45"/>
  <c r="AE145" i="45"/>
  <c r="E83" i="56"/>
  <c r="E85" i="56" s="1"/>
  <c r="E76" i="56"/>
  <c r="E78" i="56" s="1"/>
  <c r="W38" i="56"/>
  <c r="W45" i="56" s="1"/>
  <c r="W48" i="56" s="1"/>
  <c r="R38" i="56"/>
  <c r="R45" i="56" s="1"/>
  <c r="R48" i="56" s="1"/>
  <c r="E38" i="56"/>
  <c r="E45" i="56" s="1"/>
  <c r="G38" i="56"/>
  <c r="G45" i="56" s="1"/>
  <c r="G48" i="56" s="1"/>
  <c r="E90" i="56"/>
  <c r="E47" i="56" s="1"/>
  <c r="F38" i="56"/>
  <c r="F45" i="56" s="1"/>
  <c r="F48" i="56" s="1"/>
  <c r="T38" i="56"/>
  <c r="T45" i="56" s="1"/>
  <c r="T48" i="56" s="1"/>
  <c r="Q38" i="56"/>
  <c r="Q45" i="56" s="1"/>
  <c r="Q48" i="56" s="1"/>
  <c r="V38" i="56"/>
  <c r="V45" i="56" s="1"/>
  <c r="V48" i="56" s="1"/>
  <c r="S38" i="56"/>
  <c r="S45" i="56" s="1"/>
  <c r="S48" i="56" s="1"/>
  <c r="P38" i="56"/>
  <c r="P45" i="56" s="1"/>
  <c r="P48" i="56" s="1"/>
  <c r="M38" i="56"/>
  <c r="M45" i="56" s="1"/>
  <c r="M48" i="56" s="1"/>
  <c r="L38" i="56"/>
  <c r="L45" i="56" s="1"/>
  <c r="L48" i="56" s="1"/>
  <c r="O38" i="56"/>
  <c r="O45" i="56" s="1"/>
  <c r="O48" i="56" s="1"/>
  <c r="K38" i="56"/>
  <c r="K45" i="56" s="1"/>
  <c r="K48" i="56" s="1"/>
  <c r="N38" i="56"/>
  <c r="N45" i="56" s="1"/>
  <c r="N48" i="56" s="1"/>
  <c r="J38" i="56"/>
  <c r="J45" i="56" s="1"/>
  <c r="J48" i="56" s="1"/>
  <c r="H38" i="56"/>
  <c r="H45" i="56" s="1"/>
  <c r="H48" i="56" s="1"/>
  <c r="U38" i="56"/>
  <c r="U45" i="56" s="1"/>
  <c r="U48" i="56" s="1"/>
  <c r="E61" i="56"/>
  <c r="U61" i="56"/>
  <c r="AB61" i="56"/>
  <c r="Z61" i="56"/>
  <c r="AG61" i="56"/>
  <c r="Y61" i="56"/>
  <c r="AC61" i="56"/>
  <c r="R61" i="56"/>
  <c r="N61" i="56"/>
  <c r="AF61" i="56"/>
  <c r="Q61" i="56"/>
  <c r="W61" i="56"/>
  <c r="O61" i="56"/>
  <c r="AH61" i="56"/>
  <c r="AD61" i="56"/>
  <c r="P61" i="56"/>
  <c r="V61" i="56"/>
  <c r="AI61" i="56"/>
  <c r="S61" i="56"/>
  <c r="AA61" i="56"/>
  <c r="T61" i="56"/>
  <c r="X61" i="56"/>
  <c r="AE61" i="56"/>
  <c r="AJ61" i="56"/>
  <c r="F55" i="56"/>
  <c r="F61" i="56"/>
  <c r="G61" i="56"/>
  <c r="W90" i="56"/>
  <c r="W47" i="56" s="1"/>
  <c r="X87" i="56"/>
  <c r="Y87" i="56"/>
  <c r="J61" i="56"/>
  <c r="AA147" i="45"/>
  <c r="AA25" i="56" s="1"/>
  <c r="AA83" i="45"/>
  <c r="I61" i="56"/>
  <c r="Y28" i="56"/>
  <c r="Y38" i="56" s="1"/>
  <c r="Y45" i="56" s="1"/>
  <c r="K61" i="56"/>
  <c r="G55" i="56"/>
  <c r="L61" i="56"/>
  <c r="M61" i="56"/>
  <c r="H61" i="56"/>
  <c r="W66" i="56"/>
  <c r="W54" i="56"/>
  <c r="Y6" i="56"/>
  <c r="Y23" i="56" s="1"/>
  <c r="Y63" i="56"/>
  <c r="X6" i="56"/>
  <c r="X63" i="56"/>
  <c r="X28" i="56"/>
  <c r="X38" i="56" s="1"/>
  <c r="X45" i="56" s="1"/>
  <c r="AG78" i="45"/>
  <c r="AD75" i="45"/>
  <c r="AD139" i="45" s="1"/>
  <c r="AG82" i="45"/>
  <c r="AG77" i="45"/>
  <c r="AE80" i="45"/>
  <c r="AG81" i="45"/>
  <c r="AE79" i="45"/>
  <c r="Z85" i="45"/>
  <c r="AB76" i="45"/>
  <c r="AB140" i="45" s="1"/>
  <c r="AH79" i="45" l="1"/>
  <c r="AE143" i="45"/>
  <c r="AH80" i="45"/>
  <c r="AE144" i="45"/>
  <c r="E81" i="56"/>
  <c r="E82" i="56" s="1"/>
  <c r="E48" i="56"/>
  <c r="X23" i="56"/>
  <c r="X54" i="56"/>
  <c r="W55" i="56"/>
  <c r="Y48" i="56"/>
  <c r="X48" i="56"/>
  <c r="Y90" i="56"/>
  <c r="Y47" i="56" s="1"/>
  <c r="X90" i="56"/>
  <c r="X47" i="56" s="1"/>
  <c r="AB147" i="45"/>
  <c r="AB25" i="56" s="1"/>
  <c r="AB83" i="45"/>
  <c r="AA85" i="45"/>
  <c r="AA35" i="56" s="1"/>
  <c r="Y66" i="56"/>
  <c r="Y54" i="56"/>
  <c r="X66" i="56"/>
  <c r="Z35" i="56"/>
  <c r="Z3" i="56"/>
  <c r="Z51" i="56" s="1"/>
  <c r="AG79" i="45"/>
  <c r="AG80" i="45"/>
  <c r="AE75" i="45"/>
  <c r="AE139" i="45" s="1"/>
  <c r="AC76" i="45"/>
  <c r="AC140" i="45" s="1"/>
  <c r="X55" i="56" l="1"/>
  <c r="Z28" i="56"/>
  <c r="Z38" i="56" s="1"/>
  <c r="Z45" i="56" s="1"/>
  <c r="AA87" i="56"/>
  <c r="AC147" i="45"/>
  <c r="AC25" i="56" s="1"/>
  <c r="AC83" i="45"/>
  <c r="AH75" i="45"/>
  <c r="AA3" i="56"/>
  <c r="AA51" i="56" s="1"/>
  <c r="Z87" i="56"/>
  <c r="Y55" i="56"/>
  <c r="Z6" i="56"/>
  <c r="Z23" i="56" s="1"/>
  <c r="Z63" i="56"/>
  <c r="AA28" i="56"/>
  <c r="AA38" i="56" s="1"/>
  <c r="AA45" i="56" s="1"/>
  <c r="AG75" i="45"/>
  <c r="AB85" i="45"/>
  <c r="AD76" i="45"/>
  <c r="AD140" i="45" s="1"/>
  <c r="AC85" i="45" l="1"/>
  <c r="AC3" i="56" s="1"/>
  <c r="AC51" i="56" s="1"/>
  <c r="Z48" i="56"/>
  <c r="AA90" i="56"/>
  <c r="AA47" i="56" s="1"/>
  <c r="Z90" i="56"/>
  <c r="Z47" i="56" s="1"/>
  <c r="AD147" i="45"/>
  <c r="AD25" i="56" s="1"/>
  <c r="AD83" i="45"/>
  <c r="AA63" i="56"/>
  <c r="AA6" i="56"/>
  <c r="Z66" i="56"/>
  <c r="Z54" i="56"/>
  <c r="AC35" i="56"/>
  <c r="AB35" i="56"/>
  <c r="AB3" i="56"/>
  <c r="AB51" i="56" s="1"/>
  <c r="AE76" i="45"/>
  <c r="AE140" i="45" s="1"/>
  <c r="AA66" i="56" l="1"/>
  <c r="AA23" i="56"/>
  <c r="Z55" i="56"/>
  <c r="AA48" i="56"/>
  <c r="AB87" i="56"/>
  <c r="AC87" i="56"/>
  <c r="AE147" i="45"/>
  <c r="AE83" i="45"/>
  <c r="AH83" i="45" s="1"/>
  <c r="AH76" i="45"/>
  <c r="AA54" i="56"/>
  <c r="AA55" i="56" s="1"/>
  <c r="AB28" i="56"/>
  <c r="AB38" i="56" s="1"/>
  <c r="AB45" i="56" s="1"/>
  <c r="AC6" i="56"/>
  <c r="AC23" i="56" s="1"/>
  <c r="AC63" i="56"/>
  <c r="AB6" i="56"/>
  <c r="AB23" i="56" s="1"/>
  <c r="AB63" i="56"/>
  <c r="AC28" i="56"/>
  <c r="AC38" i="56" s="1"/>
  <c r="AC45" i="56" s="1"/>
  <c r="AD85" i="45"/>
  <c r="AG76" i="45"/>
  <c r="AG25" i="56" l="1"/>
  <c r="AI25" i="56"/>
  <c r="AJ25" i="56"/>
  <c r="AF25" i="56"/>
  <c r="AE25" i="56"/>
  <c r="AH25" i="56"/>
  <c r="AE85" i="45"/>
  <c r="AH85" i="45" s="1"/>
  <c r="AB48" i="56"/>
  <c r="AC48" i="56"/>
  <c r="AB90" i="56"/>
  <c r="AB47" i="56" s="1"/>
  <c r="AC90" i="56"/>
  <c r="AC47" i="56" s="1"/>
  <c r="AB66" i="56"/>
  <c r="AB54" i="56"/>
  <c r="AB55" i="56" s="1"/>
  <c r="AC66" i="56"/>
  <c r="AC54" i="56"/>
  <c r="AG83" i="45"/>
  <c r="AD35" i="56"/>
  <c r="AD3" i="56"/>
  <c r="AD51" i="56" s="1"/>
  <c r="AH87" i="56" l="1"/>
  <c r="AH35" i="56"/>
  <c r="AH28" i="56"/>
  <c r="AF87" i="56"/>
  <c r="AF35" i="56"/>
  <c r="AF28" i="56"/>
  <c r="AJ87" i="56"/>
  <c r="AJ35" i="56"/>
  <c r="AJ28" i="56"/>
  <c r="AI87" i="56"/>
  <c r="AI35" i="56"/>
  <c r="AI28" i="56"/>
  <c r="AG87" i="56"/>
  <c r="AG35" i="56"/>
  <c r="AG28" i="56"/>
  <c r="AE3" i="56"/>
  <c r="AE35" i="56"/>
  <c r="AD87" i="56"/>
  <c r="AC55" i="56"/>
  <c r="AD6" i="56"/>
  <c r="AD23" i="56" s="1"/>
  <c r="AD63" i="56"/>
  <c r="AD28" i="56"/>
  <c r="AD38" i="56" s="1"/>
  <c r="AD45" i="56" s="1"/>
  <c r="AG90" i="56" l="1"/>
  <c r="AG47" i="56" s="1"/>
  <c r="AG38" i="56"/>
  <c r="AG45" i="56" s="1"/>
  <c r="AG48" i="56" s="1"/>
  <c r="AH90" i="56"/>
  <c r="AH47" i="56" s="1"/>
  <c r="AH38" i="56"/>
  <c r="AH45" i="56" s="1"/>
  <c r="AH48" i="56" s="1"/>
  <c r="AF90" i="56"/>
  <c r="AF47" i="56" s="1"/>
  <c r="AF38" i="56"/>
  <c r="AF45" i="56" s="1"/>
  <c r="AF48" i="56" s="1"/>
  <c r="AI90" i="56"/>
  <c r="AI47" i="56" s="1"/>
  <c r="AI38" i="56"/>
  <c r="AI45" i="56" s="1"/>
  <c r="AI48" i="56" s="1"/>
  <c r="AJ90" i="56"/>
  <c r="AJ47" i="56" s="1"/>
  <c r="AJ38" i="56"/>
  <c r="AJ45" i="56" s="1"/>
  <c r="AJ48" i="56" s="1"/>
  <c r="AE6" i="56"/>
  <c r="AE51" i="56"/>
  <c r="AE63" i="56"/>
  <c r="AE87" i="56"/>
  <c r="AE28" i="56"/>
  <c r="AE38" i="56" s="1"/>
  <c r="AE45" i="56" s="1"/>
  <c r="AD48" i="56"/>
  <c r="AD90" i="56"/>
  <c r="AD47" i="56" s="1"/>
  <c r="AD66" i="56"/>
  <c r="AD54" i="56"/>
  <c r="AD55" i="56" s="1"/>
  <c r="E74" i="56" l="1"/>
  <c r="AE54" i="56"/>
  <c r="AE23" i="56"/>
  <c r="AE66" i="56"/>
  <c r="AE48" i="56"/>
  <c r="AE90" i="56"/>
  <c r="AE47" i="56" s="1"/>
  <c r="E75" i="56" l="1"/>
  <c r="AF55" i="56"/>
  <c r="AE55"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4" authorId="0" shapeId="0" xr:uid="{A3F86648-8696-4699-834A-78B5646D05F3}">
      <text>
        <r>
          <rPr>
            <b/>
            <sz val="9"/>
            <color indexed="81"/>
            <rFont val="Tahoma"/>
            <family val="2"/>
          </rPr>
          <t>Author:</t>
        </r>
        <r>
          <rPr>
            <sz val="9"/>
            <color indexed="81"/>
            <rFont val="Tahoma"/>
            <family val="2"/>
          </rPr>
          <t xml:space="preserve">
This represents (how much new generation will be needed for each GWh removed from coal since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859C2652-EF0D-44C9-87D6-FA465D3DE454}">
      <text>
        <r>
          <rPr>
            <b/>
            <sz val="9"/>
            <color indexed="81"/>
            <rFont val="Tahoma"/>
            <family val="2"/>
          </rPr>
          <t xml:space="preserve">Author:
</t>
        </r>
        <r>
          <rPr>
            <sz val="9"/>
            <color indexed="81"/>
            <rFont val="Tahoma"/>
            <family val="2"/>
          </rPr>
          <t xml:space="preserve">For reference only. Not used in total below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<sst xmlns="http://schemas.openxmlformats.org/spreadsheetml/2006/main" count="10417" uniqueCount="582">
  <si>
    <t xml:space="preserve">Canada Coal Electricity Generation and Emissions Model </t>
  </si>
  <si>
    <t>Purpose:</t>
  </si>
  <si>
    <t>This model uses a bottom's up unit based approach to model capacity factors, unit specific emissions and emissions factors for coal plants across Canada</t>
  </si>
  <si>
    <t xml:space="preserve">Scope: </t>
  </si>
  <si>
    <t xml:space="preserve">Sheet </t>
  </si>
  <si>
    <t>Outputs</t>
  </si>
  <si>
    <t>Summary</t>
  </si>
  <si>
    <t xml:space="preserve">Emissions scenario results for each province and total for Canada </t>
  </si>
  <si>
    <t>Figures</t>
  </si>
  <si>
    <t xml:space="preserve">Summary figures used in published reports on other analysis </t>
  </si>
  <si>
    <t xml:space="preserve">Inputs </t>
  </si>
  <si>
    <t>Schedule</t>
  </si>
  <si>
    <t xml:space="preserve">Main sheet (LOCKED) for dates for each unit and assumptions for each scenario used for each province </t>
  </si>
  <si>
    <t xml:space="preserve">Version </t>
  </si>
  <si>
    <t>Date updated</t>
  </si>
  <si>
    <t>Update By</t>
  </si>
  <si>
    <t>Key changes</t>
  </si>
  <si>
    <t>V0</t>
  </si>
  <si>
    <t>Eyab Al-Aini</t>
  </si>
  <si>
    <t xml:space="preserve">First iteration of the model based on dates. Created RAW sheet that calculates historical and forecasted unit by unit capacity factors and </t>
  </si>
  <si>
    <t>V1</t>
  </si>
  <si>
    <t>Updated unique scenario for each province. Including a "No EA scenario" for NS. Locked dates for each unit</t>
  </si>
  <si>
    <t>V1.2</t>
  </si>
  <si>
    <t xml:space="preserve">Updated write up of assumptions, and created generation profile for 2012 and accelerated scenarios based on 2019 unit intensity </t>
  </si>
  <si>
    <t>V1.3</t>
  </si>
  <si>
    <t>Ben Lincoln</t>
  </si>
  <si>
    <t xml:space="preserve">Formatting changes </t>
  </si>
  <si>
    <t xml:space="preserve">Model Logic </t>
  </si>
  <si>
    <t xml:space="preserve">The model aims to use actual information based on outcomes then back calculates factors. </t>
  </si>
  <si>
    <t xml:space="preserve">For example, using actual emissions data and actual generation data to find emissions factors </t>
  </si>
  <si>
    <t>Cell format Legend</t>
  </si>
  <si>
    <t>Manual Input</t>
  </si>
  <si>
    <t xml:space="preserve">manually entered  information </t>
  </si>
  <si>
    <t xml:space="preserve">Calculation </t>
  </si>
  <si>
    <t>calculated from other cells</t>
  </si>
  <si>
    <t>Historical</t>
  </si>
  <si>
    <t xml:space="preserve">actual data based on reported historical values (should not change) </t>
  </si>
  <si>
    <t xml:space="preserve">unique formula </t>
  </si>
  <si>
    <t xml:space="preserve">special assumption used (Be careful to check formula before updating) </t>
  </si>
  <si>
    <t>Forecast</t>
  </si>
  <si>
    <t>A value in the future that is based on an assumption (e.g. the CAP on emissions will remain the same post 2030 based on 2029 data)</t>
  </si>
  <si>
    <t>Missing /incomplete</t>
  </si>
  <si>
    <t xml:space="preserve">Province </t>
  </si>
  <si>
    <t xml:space="preserve">Scenario </t>
  </si>
  <si>
    <t>Units</t>
  </si>
  <si>
    <t>Emissions Profile</t>
  </si>
  <si>
    <t>AB</t>
  </si>
  <si>
    <t>Mt CO2e</t>
  </si>
  <si>
    <t>NS</t>
  </si>
  <si>
    <t>SK</t>
  </si>
  <si>
    <t>NB</t>
  </si>
  <si>
    <t xml:space="preserve">Total </t>
  </si>
  <si>
    <t>No EA</t>
  </si>
  <si>
    <t>Generation Profiles (2014-2045)</t>
  </si>
  <si>
    <t>GWh</t>
  </si>
  <si>
    <t>Generation replacement relative to 2014 (GWh)</t>
  </si>
  <si>
    <t xml:space="preserve">Scenario #1 : Replace all coal generation with combined cycle NG </t>
  </si>
  <si>
    <t xml:space="preserve">Emissions from Natural Gas Generation </t>
  </si>
  <si>
    <t xml:space="preserve">NG generation Emissions </t>
  </si>
  <si>
    <t>Difference in emissions</t>
  </si>
  <si>
    <t xml:space="preserve">Accelerated - 2012 Regulations </t>
  </si>
  <si>
    <t>Change in Emissions (2014-2045)</t>
  </si>
  <si>
    <t>%</t>
  </si>
  <si>
    <t>2014-2045</t>
  </si>
  <si>
    <t>NG</t>
  </si>
  <si>
    <t xml:space="preserve">Net emissions </t>
  </si>
  <si>
    <t>2014-2030</t>
  </si>
  <si>
    <t>Gap in Generation (GWh)</t>
  </si>
  <si>
    <t>Canada's Generation Mix  (GWh)</t>
  </si>
  <si>
    <t>Coal</t>
  </si>
  <si>
    <t>Natural Gas</t>
  </si>
  <si>
    <t>Other Fuels</t>
  </si>
  <si>
    <t>Nuclear</t>
  </si>
  <si>
    <t>Hydro</t>
  </si>
  <si>
    <t>Other Renewables</t>
  </si>
  <si>
    <t>Total Gen.</t>
  </si>
  <si>
    <t>Refined Petroleum Products</t>
  </si>
  <si>
    <t>Biomass</t>
  </si>
  <si>
    <t>Other</t>
  </si>
  <si>
    <t>Other Generation</t>
  </si>
  <si>
    <t>FIG 8</t>
  </si>
  <si>
    <t>FIG 30</t>
  </si>
  <si>
    <t>Fig 21</t>
  </si>
  <si>
    <t>Fig 14</t>
  </si>
  <si>
    <t>Fig 26</t>
  </si>
  <si>
    <t>Fig 15</t>
  </si>
  <si>
    <t>Fig 22</t>
  </si>
  <si>
    <t>Fig 27</t>
  </si>
  <si>
    <t>FIG 29</t>
  </si>
  <si>
    <t>FIG 9</t>
  </si>
  <si>
    <t>Net Generation (MWh)</t>
  </si>
  <si>
    <t>Facility</t>
  </si>
  <si>
    <t>Unit</t>
  </si>
  <si>
    <t>Grand Total</t>
  </si>
  <si>
    <t xml:space="preserve">Source:  https://www.environment.alberta.ca/apps/etr/Documents.aspx  </t>
  </si>
  <si>
    <t>Battle River</t>
  </si>
  <si>
    <t>Total</t>
  </si>
  <si>
    <t xml:space="preserve">Battle River </t>
  </si>
  <si>
    <t>Genesee</t>
  </si>
  <si>
    <t xml:space="preserve">Genesee </t>
  </si>
  <si>
    <t>Keephills</t>
  </si>
  <si>
    <t xml:space="preserve">Keephills </t>
  </si>
  <si>
    <t>Milner</t>
  </si>
  <si>
    <t xml:space="preserve">Milner </t>
  </si>
  <si>
    <t>Sheerness</t>
  </si>
  <si>
    <t xml:space="preserve">Sheerness </t>
  </si>
  <si>
    <t>Sundance</t>
  </si>
  <si>
    <t xml:space="preserve">Sundance </t>
  </si>
  <si>
    <t xml:space="preserve">Unit Generation as % of Plant </t>
  </si>
  <si>
    <t xml:space="preserve">Share of generation excluding supercritical units </t>
  </si>
  <si>
    <t>Genesee 1</t>
  </si>
  <si>
    <t>Genesee 2</t>
  </si>
  <si>
    <t>Keephills 1</t>
  </si>
  <si>
    <t>Keephills 2</t>
  </si>
  <si>
    <t>Generation for Capacity Factor Calculation (MWh)</t>
  </si>
  <si>
    <t>Unit Name</t>
  </si>
  <si>
    <t>Capacity</t>
  </si>
  <si>
    <t xml:space="preserve">Assigned Emissions based on % Generation and Supercritical Units </t>
  </si>
  <si>
    <t xml:space="preserve">Source: 2020-ECCC Large Facilities GHG Reporting Program </t>
  </si>
  <si>
    <t>ECCC Large Facilities (t CO2e)</t>
  </si>
  <si>
    <t>Milner 1</t>
  </si>
  <si>
    <t xml:space="preserve">Wabamun </t>
  </si>
  <si>
    <t>Unit Emissions (Mt CO2e)</t>
  </si>
  <si>
    <t>Battle River 3</t>
  </si>
  <si>
    <t>Battle River 4</t>
  </si>
  <si>
    <t>Battle River 5</t>
  </si>
  <si>
    <t>Genesee 3</t>
  </si>
  <si>
    <t>Keephills 3</t>
  </si>
  <si>
    <t>Sheerness 1</t>
  </si>
  <si>
    <t>Sheerness 2</t>
  </si>
  <si>
    <t>Sundance 1</t>
  </si>
  <si>
    <t>Sundance 2</t>
  </si>
  <si>
    <t>Sundance 3</t>
  </si>
  <si>
    <t>Sundance 4</t>
  </si>
  <si>
    <t>Sundance 5</t>
  </si>
  <si>
    <t>Sundance 6</t>
  </si>
  <si>
    <t>Check:</t>
  </si>
  <si>
    <t xml:space="preserve">Unit Emissions Intensity -t/GWh CO2e </t>
  </si>
  <si>
    <t>Historical AB Coal Emissions (Mt CO2e)</t>
  </si>
  <si>
    <t>Total Gen. Emissions NIR-2021</t>
  </si>
  <si>
    <t xml:space="preserve">% of Emissions from Coal </t>
  </si>
  <si>
    <t>Scenarios</t>
  </si>
  <si>
    <t>Orange Highlight Indicates Actual  Data</t>
  </si>
  <si>
    <t xml:space="preserve">Reference year </t>
  </si>
  <si>
    <t>Retirement Year</t>
  </si>
  <si>
    <t xml:space="preserve">Unit </t>
  </si>
  <si>
    <t>2020-2029 Cumulative Emissions</t>
  </si>
  <si>
    <t>2030-2039 Cumulative Emissions</t>
  </si>
  <si>
    <t>2020-2040 Cumulative Emissions</t>
  </si>
  <si>
    <t>Total AB</t>
  </si>
  <si>
    <t>2020-2029 Cumulative</t>
  </si>
  <si>
    <t>2030-2039 Cumulative</t>
  </si>
  <si>
    <t>2020-2045 Cumulative</t>
  </si>
  <si>
    <t>2020-2040 Cumulative</t>
  </si>
  <si>
    <t>N/A</t>
  </si>
  <si>
    <t>Emissions Saved in AB due to 2018 Carbon Pricing (Mt CO2e)</t>
  </si>
  <si>
    <t xml:space="preserve">ECCC 2030 </t>
  </si>
  <si>
    <t>Current Status Quo</t>
  </si>
  <si>
    <t>Emissions Diff:</t>
  </si>
  <si>
    <t>Generation Projection</t>
  </si>
  <si>
    <t xml:space="preserve"> GWh</t>
  </si>
  <si>
    <t>Generation Mix (NIR-2021)</t>
  </si>
  <si>
    <t>Method</t>
  </si>
  <si>
    <t>Coal Gen.</t>
  </si>
  <si>
    <t>FAM Generation Data (GWh)</t>
  </si>
  <si>
    <t>Source</t>
  </si>
  <si>
    <t>Annual FAM Reports https://uarb.novascotia.ca/fmi/webd/UARB15</t>
  </si>
  <si>
    <t>Province</t>
  </si>
  <si>
    <t>Capacity (MW)</t>
  </si>
  <si>
    <t>Lingan 1</t>
  </si>
  <si>
    <t>Lingan 2</t>
  </si>
  <si>
    <t>Lingan 3</t>
  </si>
  <si>
    <t>Lingan 4</t>
  </si>
  <si>
    <t>Point Tupper 2</t>
  </si>
  <si>
    <t>Trenton 5</t>
  </si>
  <si>
    <t>Trenton 6</t>
  </si>
  <si>
    <t>Point Aconi 1</t>
  </si>
  <si>
    <t xml:space="preserve">Total Coal Gen. </t>
  </si>
  <si>
    <t>NIR 2021</t>
  </si>
  <si>
    <t xml:space="preserve">% Share of Generation </t>
  </si>
  <si>
    <t xml:space="preserve">Historical NS Coal  Emissions (Mt CO2e) </t>
  </si>
  <si>
    <t>Lingan</t>
  </si>
  <si>
    <t>Trenton</t>
  </si>
  <si>
    <t xml:space="preserve">Historical (Mt CO2e) </t>
  </si>
  <si>
    <t xml:space="preserve">Calculated Unit Level Emissions </t>
  </si>
  <si>
    <t xml:space="preserve">Calculated Emissions intensity </t>
  </si>
  <si>
    <t>t CO2e/GWh</t>
  </si>
  <si>
    <t>Emissions Cap Calculations</t>
  </si>
  <si>
    <t>From</t>
  </si>
  <si>
    <t>To</t>
  </si>
  <si>
    <t xml:space="preserve">Cumulative Emissions from all generation </t>
  </si>
  <si>
    <t xml:space="preserve">Annual Emissions </t>
  </si>
  <si>
    <t xml:space="preserve">Source: </t>
  </si>
  <si>
    <t>July 2015 EA Agreement</t>
  </si>
  <si>
    <t>https://www.canada.ca/en/environment-climate-change/services/canadian-environmental-protection-act-registry/agreements/equivalency/canada-nova-scotia-greenhouse-gas-emissions.html</t>
  </si>
  <si>
    <t>We modify the years based on our definition (2030 means December 31 of 2029)</t>
  </si>
  <si>
    <t>Dec 31 of Year</t>
  </si>
  <si>
    <t xml:space="preserve">Total Generation Emissions </t>
  </si>
  <si>
    <t xml:space="preserve">CAP of emission for Coal based on 2014 % </t>
  </si>
  <si>
    <t>Year</t>
  </si>
  <si>
    <t>NS 2020 EA CAP</t>
  </si>
  <si>
    <t xml:space="preserve">EA  and Scenarios </t>
  </si>
  <si>
    <t>2030-2040 Cumulative</t>
  </si>
  <si>
    <t>Total NS (not capped)</t>
  </si>
  <si>
    <t>2015 Coal CAP</t>
  </si>
  <si>
    <t>(with 2015 EA Cap)</t>
  </si>
  <si>
    <t>Same as 2015 up to 2029</t>
  </si>
  <si>
    <t>After 2030:</t>
  </si>
  <si>
    <t>Cap per year:</t>
  </si>
  <si>
    <t>Emissions at 2040</t>
  </si>
  <si>
    <t xml:space="preserve">Total NS (no cap) </t>
  </si>
  <si>
    <t>(with 2020 EA CAP)</t>
  </si>
  <si>
    <t>Total NS (based on retirement year)</t>
  </si>
  <si>
    <t xml:space="preserve">Total NS (capped) </t>
  </si>
  <si>
    <t>Total NS (uncapped)</t>
  </si>
  <si>
    <t>Difference with Total Generation Emissions Cap:</t>
  </si>
  <si>
    <t>Emissions lower than cap by:</t>
  </si>
  <si>
    <t xml:space="preserve">No EA Scenario </t>
  </si>
  <si>
    <t>Conversion (MWh to GWh):</t>
  </si>
  <si>
    <t>Conversion Mt to tonne:</t>
  </si>
  <si>
    <t>Plant</t>
  </si>
  <si>
    <t>Total NS</t>
  </si>
  <si>
    <t>Saskpower Generation and Emissions (Reference Data from Sask Power)</t>
  </si>
  <si>
    <t>Generation (GWh) Gross</t>
  </si>
  <si>
    <t>Received from Saskpower</t>
  </si>
  <si>
    <t>Boundary Dam 1</t>
  </si>
  <si>
    <t>Retired</t>
  </si>
  <si>
    <t>Boundary Dam 2</t>
  </si>
  <si>
    <t>Boundary Dam 3</t>
  </si>
  <si>
    <t>Boundary Dam 4</t>
  </si>
  <si>
    <t>Boundary Dam 5</t>
  </si>
  <si>
    <t>Boundary Dam 6</t>
  </si>
  <si>
    <t>Poplar River 1</t>
  </si>
  <si>
    <t>Poplar River 2</t>
  </si>
  <si>
    <t>Shand 1</t>
  </si>
  <si>
    <t>Boundary Dam 3 Net</t>
  </si>
  <si>
    <t>Generation (GWh) net</t>
  </si>
  <si>
    <t>GHG Emission (Mt CO2e)</t>
  </si>
  <si>
    <t>Boundary Dam 3 - no CSS</t>
  </si>
  <si>
    <t>BD3 CO2 Capture</t>
  </si>
  <si>
    <t>Total with BD2 adjustment</t>
  </si>
  <si>
    <t>Emissions Intensity (Calculated)</t>
  </si>
  <si>
    <t>Historical SK Coal Emissions (Mt CO2e) Source: GHGRP ECCC</t>
  </si>
  <si>
    <t>Boundary Dam</t>
  </si>
  <si>
    <t>Shand</t>
  </si>
  <si>
    <t>Poplar River</t>
  </si>
  <si>
    <t>Historical Emissions (Mt CO2e) Source: SaskPower</t>
  </si>
  <si>
    <t>Total SK</t>
  </si>
  <si>
    <t>EA and Scenarios</t>
  </si>
  <si>
    <t>Orange Highlight Indicates Reported historical  Data</t>
  </si>
  <si>
    <t>Annual Emissions from EA (Mt/year)</t>
  </si>
  <si>
    <t>We modify the years based on our defintion (2030 means December 31 of 2029)</t>
  </si>
  <si>
    <t xml:space="preserve">EA Total elecricity Limit </t>
  </si>
  <si>
    <t>https://www.canada.ca/en/environment-climate-change/services/canadian-environmental-protection-act-registry/agreements/equivalency/canada-saskatchewan-greenhouse-gas-electricity-producers.html</t>
  </si>
  <si>
    <t xml:space="preserve">EA Coal Limit based on 2019 proportion </t>
  </si>
  <si>
    <t>2030-2045 Cumulative</t>
  </si>
  <si>
    <t>Difference  to historical (actual)  Mt CO2e</t>
  </si>
  <si>
    <t>Emissions lower than historical by:</t>
  </si>
  <si>
    <t>Total SK no cap applied</t>
  </si>
  <si>
    <t>with cap</t>
  </si>
  <si>
    <t>Difference with Emissions Cap:</t>
  </si>
  <si>
    <t>% of Coal Proportional Emissions of 2014 overall emissions:</t>
  </si>
  <si>
    <t>% of Coal Emissions of Cap:</t>
  </si>
  <si>
    <t xml:space="preserve">Historical data </t>
  </si>
  <si>
    <t>Generation total Coal (NB)</t>
  </si>
  <si>
    <t>MWh</t>
  </si>
  <si>
    <t xml:space="preserve"> StatsCan Table 25100019</t>
  </si>
  <si>
    <t xml:space="preserve">Historical Emissions (Belledune) </t>
  </si>
  <si>
    <t>GHGRP</t>
  </si>
  <si>
    <t xml:space="preserve">Emissions Intensity </t>
  </si>
  <si>
    <t>t/GWh</t>
  </si>
  <si>
    <t>Calculated</t>
  </si>
  <si>
    <t xml:space="preserve">Capacity </t>
  </si>
  <si>
    <t>MW</t>
  </si>
  <si>
    <t xml:space="preserve">Capacity Factor </t>
  </si>
  <si>
    <t>Orange Highlight Indicates Reported historical data</t>
  </si>
  <si>
    <t>Reference Year</t>
  </si>
  <si>
    <t xml:space="preserve">Retirement year </t>
  </si>
  <si>
    <t xml:space="preserve">Reference Year Emissions </t>
  </si>
  <si>
    <t xml:space="preserve">Status quo (not capped) </t>
  </si>
  <si>
    <t>NB proposed cap scenario based on EA</t>
  </si>
  <si>
    <t>Accelerated transition (not capped)</t>
  </si>
  <si>
    <t>Room for non-Coal Emissions - Projected</t>
  </si>
  <si>
    <t>(EA Cap)</t>
  </si>
  <si>
    <t>(Mt CO2)</t>
  </si>
  <si>
    <t>NB Emissions Cap Original Data (https://www2.gnb.ca/content/dam/gnb/Departments/eco-bce/pdf/pr/2021/06/21-083E.pdf)</t>
  </si>
  <si>
    <t>Calendar Year(s)</t>
  </si>
  <si>
    <t>Cumulative Emission Cap (MtCO2e)</t>
  </si>
  <si>
    <t>2021-2025</t>
  </si>
  <si>
    <t>2026-2030</t>
  </si>
  <si>
    <t>2031-2035</t>
  </si>
  <si>
    <t>2036-2040</t>
  </si>
  <si>
    <t xml:space="preserve">Actual NB Emissions Cap  </t>
  </si>
  <si>
    <t>NB Power Emission Cap (all generation)</t>
  </si>
  <si>
    <t>NB Proposed cap</t>
  </si>
  <si>
    <t>Data Adapted from National Inventory Report 2021 - Table A13-5*</t>
  </si>
  <si>
    <t>Location</t>
  </si>
  <si>
    <t>Type</t>
  </si>
  <si>
    <t>New Brunswick</t>
  </si>
  <si>
    <t>kt CO2 equivalent</t>
  </si>
  <si>
    <t xml:space="preserve">Combustion fuels Emissions </t>
  </si>
  <si>
    <t xml:space="preserve">Emissions </t>
  </si>
  <si>
    <t xml:space="preserve">Coal Emissions </t>
  </si>
  <si>
    <t xml:space="preserve">*Replaced by more accurate numbers from ECCC GHGRP </t>
  </si>
  <si>
    <t>x</t>
  </si>
  <si>
    <t xml:space="preserve">included in coal </t>
  </si>
  <si>
    <t>Other Emissions</t>
  </si>
  <si>
    <t xml:space="preserve">Elecrcity Emissions </t>
  </si>
  <si>
    <t xml:space="preserve">% of Coal Emissions from all Generation Emissions </t>
  </si>
  <si>
    <t>Conversion factors</t>
  </si>
  <si>
    <t>Accelerated transition</t>
  </si>
  <si>
    <t>No.</t>
  </si>
  <si>
    <t>Assumption</t>
  </si>
  <si>
    <t>Applied to</t>
  </si>
  <si>
    <t>Notes</t>
  </si>
  <si>
    <t xml:space="preserve">Use net annual generation data to calculate capacity factors </t>
  </si>
  <si>
    <t>entire model</t>
  </si>
  <si>
    <t xml:space="preserve">Always favor using ECCC Large Emitters Reporting program (GHGRP) data over NIR tables or emissions provided by utility. </t>
  </si>
  <si>
    <t>SK, NB</t>
  </si>
  <si>
    <t>NIR Table A-13 excludes petrolum coke from coal, where it used with coal in some coal plants (e.g. NB)</t>
  </si>
  <si>
    <t>Genesse 3  is assigned emissions based on fixed  intensity .  Genesee 1,2 are assigned the remaining emissions equally given historical generation split  has been the same within 2-5%</t>
  </si>
  <si>
    <t>Keephills  3  is assigned emissions based on fixed  intensity.  Keephills 1,2 are assigned the remaining emissions equally given historical generation split  has been the same within 2-5%</t>
  </si>
  <si>
    <t>We don't model Boundary Dam unit 2,  which retired sometime between 2014-2015, therefore, we add any generation value from Boundary Dam 2 to Boundary Dam 3 for years 2013-2020</t>
  </si>
  <si>
    <t xml:space="preserve">We allocate the share of coal generation in the Equivelency Agreements cap based on the historical percent of coal in 2019 </t>
  </si>
  <si>
    <t>We allocate the share of coal generation in the Equivelency Agreements cap based on the historical percent of coal in 2014, which is within 1% of latest data available for 2019</t>
  </si>
  <si>
    <t xml:space="preserve">We use 2019 emissions intensity to back-calculate unit level generation. This is a conservative assumption given that intensity will be higher when capped emissions often result in lower capacity factor. </t>
  </si>
  <si>
    <t>NS, SK, NB</t>
  </si>
  <si>
    <t xml:space="preserve">Historical emissions for Poplar River Plant was not provided by Saskpower so GHGRP numbers for the whole plant were used and equally between units 1,2 for years (2006-2009) this doesn't impact any future projections nor total emissions </t>
  </si>
  <si>
    <t xml:space="preserve">We assume that Boundary Dam unit 3 continues with residual annual emissions similar to historical values (averaged from 2015 -2019) </t>
  </si>
  <si>
    <t xml:space="preserve">Description </t>
  </si>
  <si>
    <t>Value</t>
  </si>
  <si>
    <t>Emission Factors</t>
  </si>
  <si>
    <t xml:space="preserve">Coal emission factor Supercritical Units </t>
  </si>
  <si>
    <t xml:space="preserve">Source  Page 226: https://www.capitalpower.com/wp-content/uploads/2021/02/2020-Capital-Power-Integrated-Annual-Report.pdf </t>
  </si>
  <si>
    <t xml:space="preserve">New Gas Heat Rate </t>
  </si>
  <si>
    <t>GJ/GWh</t>
  </si>
  <si>
    <t>Source:</t>
  </si>
  <si>
    <t>page 6</t>
  </si>
  <si>
    <t>https://aeso.ca/assets/Uploads/2020-Annual-Market-Stats-Final.pdf</t>
  </si>
  <si>
    <t xml:space="preserve">New Gas combustion  emissions factor </t>
  </si>
  <si>
    <t xml:space="preserve">Upstream gas intensity - Canada Average </t>
  </si>
  <si>
    <t>11.3203428662856</t>
  </si>
  <si>
    <t>kg CO2e/GJ</t>
  </si>
  <si>
    <t xml:space="preserve">Calculated from NIR 2017 and StatsCan Energy Supply and demand </t>
  </si>
  <si>
    <t>NG Combustion emissions factor</t>
  </si>
  <si>
    <t xml:space="preserve">Calculated from NIR-2019 Emissions factors </t>
  </si>
  <si>
    <t xml:space="preserve">NG Life Cycle Emissions </t>
  </si>
  <si>
    <t>Utility Company</t>
  </si>
  <si>
    <t>Capital Power</t>
  </si>
  <si>
    <t xml:space="preserve">Heartland Generation Ltd. </t>
  </si>
  <si>
    <t>MAXIM Power</t>
  </si>
  <si>
    <t>TransAlta</t>
  </si>
  <si>
    <t>Belledune 1</t>
  </si>
  <si>
    <t>New Brunswick Power Corp</t>
  </si>
  <si>
    <t>Nova Scotia Power Inc</t>
  </si>
  <si>
    <t>SaskPower</t>
  </si>
  <si>
    <t>Coal Units in AB</t>
  </si>
  <si>
    <t>Wabamum</t>
  </si>
  <si>
    <t>Column #</t>
  </si>
  <si>
    <t>ID</t>
  </si>
  <si>
    <t>Include in analysis</t>
  </si>
  <si>
    <t>Commissionned year</t>
  </si>
  <si>
    <t xml:space="preserve">Operator </t>
  </si>
  <si>
    <t xml:space="preserve">Supercritical Unit </t>
  </si>
  <si>
    <t>Yes</t>
  </si>
  <si>
    <t>No</t>
  </si>
  <si>
    <t>Belledune</t>
  </si>
  <si>
    <t>Coleson Cove 3</t>
  </si>
  <si>
    <t>Brandon</t>
  </si>
  <si>
    <t>MB</t>
  </si>
  <si>
    <t>Working title</t>
  </si>
  <si>
    <t xml:space="preserve">2012 Federal Regulations </t>
  </si>
  <si>
    <t>ECCC 2030 phaseout</t>
  </si>
  <si>
    <t>Current status quo</t>
  </si>
  <si>
    <t xml:space="preserve">No EA (NS only) </t>
  </si>
  <si>
    <t>What we knew as of</t>
  </si>
  <si>
    <t>Varying</t>
  </si>
  <si>
    <t>Proposed</t>
  </si>
  <si>
    <t>Default CF/GHG reference year</t>
  </si>
  <si>
    <t>What this means for</t>
  </si>
  <si>
    <t>Alberta</t>
  </si>
  <si>
    <t>Use unit specific emissions from 2014 until the end of each unit retirement year below</t>
  </si>
  <si>
    <t>Reflects 2030 coal phase-out</t>
  </si>
  <si>
    <t>Reflects accelerated closures</t>
  </si>
  <si>
    <t>Same: applaud</t>
  </si>
  <si>
    <t>Saskatchewan</t>
  </si>
  <si>
    <t>2012 regs (use schedule below). Using 2015 as baseline for BD3, because 2014 was not in full operation yet.</t>
  </si>
  <si>
    <t>2020 equivalency agreement on the 2018 regs: coal's proportional share of electricity sector hard caps. (Again, 2015 as baseline for BD3)</t>
  </si>
  <si>
    <t>Reflects SaskPower's voluntary closure dates using an average of 2019 and 2020 as the baseline, to factor in dispatch reductions — but with the "coal's proportional share of emissions cap" as a constraint on the max amount of emissions in any year.</t>
  </si>
  <si>
    <t>Sooner: see schedule below (modelled, to some extent, on Alberta's). Might consider reducing capacity factor to 2020 levels, not just 2019/2020 average, as well, for any remaining units.</t>
  </si>
  <si>
    <t>Nova Scotia</t>
  </si>
  <si>
    <t>2012 regs + equivalency = coal's proportion of electricity GHG cap</t>
  </si>
  <si>
    <t>2018 regs + equivalency (NSPI reference case)</t>
  </si>
  <si>
    <t>No new line: 2019 usage looks almost identical to 2014</t>
  </si>
  <si>
    <t>Add recent 2030 premier's commitment (i.e. Dec 31, 2029) — use "3.0c", stay under proportional share of emissions cap</t>
  </si>
  <si>
    <t>2012 regs</t>
  </si>
  <si>
    <t xml:space="preserve">2018 regs until 2030 then zero </t>
  </si>
  <si>
    <t>Rename to NB proposed cap. Based on % coal in 2019</t>
  </si>
  <si>
    <t>Keep cap, but end coal in 2029</t>
  </si>
  <si>
    <t>Source for Status Quo Schedule</t>
  </si>
  <si>
    <t>Maxim Power Corp, "HR Milner Generating Station." https://maximpowercorp.com/hr-milner-generating-station/</t>
  </si>
  <si>
    <t>Global Energy Wiki Monitor, "Battle River Power Station," May 13, 2021. https://www.gem.wiki/Battle_River_power_station</t>
  </si>
  <si>
    <t>Alberta Utilities Commission, Power Plant Approval 26288-D02-2021. https://www.auc.ab.ca/regulatory_documents/Pages/default.aspx#InplviewHash216028b4-204e-4c81-97a6-92f4e9246355=Paged%3DTRUE-p_Date_x005F_x0020_issued%3D20210217%252000%253a00%253a00-p_ID%3D9451-PageFirstRow%3D361</t>
  </si>
  <si>
    <t>TransAlta, "TransAlta Board Approves Plan for Accelerating Transition to Clean Power in Alberta," media release, April 19, 2017. https://www.transalta.com/newsroom/news-releases/transalta-board-approves-plan-for-accelerating-transition-to-clean-power-in-alberta/</t>
  </si>
  <si>
    <t>TransAlta, "TransAlta Announces Retirement of Sundance Unit 2," media release, July 18, 2018. https://www.transalta.com/newsroom/news-releases/transalta-announces-retirement-sundance-unit-2/</t>
  </si>
  <si>
    <t>TransAlta, "TransAlta Announces Retirement of Sundance 3 Coal Unit," news release, July 22, 2020. https://www.transalta.com/newsroom/news-releases/transalta-announces-retirement-of-sundance-3-coal-unit/</t>
  </si>
  <si>
    <t>Institute for Energy Economics and Financial Analysis, "TransAlta to convert its Canadian coal-fired plants to gas by yearend 2021," November 5, 2020. https://ieefa.org/transalta-to-convert-its-canadian-coal-fired-plants-to-gas-by-yearend-2021/</t>
  </si>
  <si>
    <t>TransAlta, "TransAlta Completes First Off-Coal Conversion and Achieves Major Milestone in Phase-out of Coal," news release, January 31, 2021. https://transalta.com/newsroom/news-releases/transalta-completes-first-off-coal-conversion-achieves-major-milestone-in-phase-out-of-coal/</t>
  </si>
  <si>
    <t xml:space="preserve">Alberta Utilities Commission, Heartland Generation Ltd.:Battle River Power Plant Amendment (April 21, 2020). https://www.auc.ab.ca/regulatory_documents/Lists/eFiling%20Documents/DispForm.aspx?ID=9480 </t>
  </si>
  <si>
    <t>Global Energy Wiki Monitor, "Sheerness Power Station," May 17, 2021. https://www.gem.wiki/Sheerness_power_station</t>
  </si>
  <si>
    <t>Capital Power, "Winter 2021 Genesee Connection," news release, March 2021. https://www.capitalpower.com/wp-content/uploads/2021/03/2021-Winter-%E2%80%93-Genesee-Newsletter.pdf</t>
  </si>
  <si>
    <t>CBC News, "Saskatchewan reaches deal with Ottawa on coal-burning power plants," CBC News, January 11, 2019. https://www.cbc.ca/news/canada/saskatchewan/sask-ottawa-coal-agreement-1.4974402</t>
  </si>
  <si>
    <t>Auditor Report of Saskatchewan, "Chapter 23: SaskPower--Planning to Shut Down and Decommission Boundary Dam," Report of the Provincial Auditor to the Legislative Assembly of Saskatchewan (Volume 2, 2020). https://auditor.sk.ca/publications/public-reports/item?id=165</t>
  </si>
  <si>
    <t>New Brunswick Power, 2020 Intergrated Resource Plan: New Brunswick Power Corporation (2020), 6. https://www.nbpower.com/media/1490323/2020-irp-en-2020-11-17.pdf</t>
  </si>
  <si>
    <t>Chris Milligan, Nova Scotia Power, personal communication, July 26, 2021.</t>
  </si>
  <si>
    <t xml:space="preserve">Assumed 2.0C scenario from NS Power IRP for '2018 Policy: 2030 coal phase-out' scenario. Assumed 3.1C scenario from NS Power IRP for 'Current status quo' scenario. Says in IRP on page 51 2040 coal phase out is based on equivalency agreement. 2030 coal phase out is based on if they do not get a continuation of equivalency agreement in 2025. </t>
  </si>
  <si>
    <t>Nova Scotia Power, 2020 Integrated Resource Plan (2020), 60. https://irp.nspower.ca/files/key-documents/E3_NS-Power-2020-IRP-Report_Summary_Nov-27-2020.pdf</t>
  </si>
  <si>
    <t xml:space="preserve">Retirement date depends on when Muskrat Falls comes online. </t>
  </si>
  <si>
    <t xml:space="preserve">Assumed 2.0C scenario from NS Power IRP for '2018 Policy: 2030 coal phase-out' scenario. Assumed 3.1C scenario from NS Power IRP for 'Current status quo' scenario. </t>
  </si>
  <si>
    <t>Nova Scotia Power, 2020 Integrated Resource Plan (2020), 23. https://irp.nspower.ca/files/key-documents/E3_NS-Power-2020-IRP-Report_Summary_Nov-27-2020.pdf</t>
  </si>
  <si>
    <t xml:space="preserve">In reference case 2.0C scenario, assume extension was a reaction to the NS Power equivalency agreement. </t>
  </si>
  <si>
    <t xml:space="preserve">Earliest Retirement </t>
  </si>
  <si>
    <t xml:space="preserve">Last year for coal </t>
  </si>
  <si>
    <t>Emissions by plant (Mt CO2e)</t>
  </si>
  <si>
    <t xml:space="preserve">Plant </t>
  </si>
  <si>
    <t>CCS started Q3 2014, assume 2014 data is not representative. And captured CO2 full benefit started in 2015</t>
  </si>
  <si>
    <t xml:space="preserve">Source Table </t>
  </si>
  <si>
    <t>GHG ID No</t>
  </si>
  <si>
    <t xml:space="preserve">Year </t>
  </si>
  <si>
    <t>Facility Name</t>
  </si>
  <si>
    <t xml:space="preserve">Total Emissions (tonnes CO2e) </t>
  </si>
  <si>
    <t>Operator</t>
  </si>
  <si>
    <t>Commissioned Year</t>
  </si>
  <si>
    <t>Include in Analysis</t>
  </si>
  <si>
    <t>G10132</t>
  </si>
  <si>
    <t>G10018</t>
  </si>
  <si>
    <t>G10162</t>
  </si>
  <si>
    <t>G10265</t>
  </si>
  <si>
    <t>G10127</t>
  </si>
  <si>
    <t>G10024</t>
  </si>
  <si>
    <t>G10229</t>
  </si>
  <si>
    <t>G10264</t>
  </si>
  <si>
    <t>G10022</t>
  </si>
  <si>
    <t>G10178</t>
  </si>
  <si>
    <t>G10228</t>
  </si>
  <si>
    <t>G10291</t>
  </si>
  <si>
    <t>G10227</t>
  </si>
  <si>
    <t>G10281</t>
  </si>
  <si>
    <t>G10311</t>
  </si>
  <si>
    <t>G10028</t>
  </si>
  <si>
    <t>Brandon Generating Station</t>
  </si>
  <si>
    <t>Manitoba</t>
  </si>
  <si>
    <t>Manitoba Hydro</t>
  </si>
  <si>
    <t>G10074</t>
  </si>
  <si>
    <t>Coleson Cove Generating Station</t>
  </si>
  <si>
    <t>=VLOOKUP(D5,'AB Generation PIVOT'!C123:Q147,Raw!BX2-2004,FALSE)*VLOOKUP(G5,'2020-ECCC-PIVOT'!B52:F59</t>
  </si>
  <si>
    <t xml:space="preserve">Sum of Total Emissions (tonnes CO2e) </t>
  </si>
  <si>
    <t>Column Labels</t>
  </si>
  <si>
    <t>Row Labels</t>
  </si>
  <si>
    <t xml:space="preserve">Data updated </t>
  </si>
  <si>
    <t xml:space="preserve">Step 1) </t>
  </si>
  <si>
    <t xml:space="preserve">copy paste below using the same format </t>
  </si>
  <si>
    <t>Step 2)</t>
  </si>
  <si>
    <t>Extended coal units column N</t>
  </si>
  <si>
    <t>Step 3)</t>
  </si>
  <si>
    <t xml:space="preserve">Create Pivot Table with Coal unit filtered </t>
  </si>
  <si>
    <t>Approval</t>
  </si>
  <si>
    <t>Company</t>
  </si>
  <si>
    <t>Net Generation - All Sources (MWh)</t>
  </si>
  <si>
    <t>Steam Generation (MWh)</t>
  </si>
  <si>
    <t>SO2 Common Emissions (final tonnes)</t>
  </si>
  <si>
    <t>SO2 Unit Emissions (final tonnes)</t>
  </si>
  <si>
    <t>SO2 Emission Intensity (kg/MWh)</t>
  </si>
  <si>
    <t>NOx Common Emissions (final tonnes)</t>
  </si>
  <si>
    <t>NOx Unit Emissions (final tonnes)</t>
  </si>
  <si>
    <t>NOx Emission Intensity (kg/MWh)</t>
  </si>
  <si>
    <t>ATCO</t>
  </si>
  <si>
    <t>n/a</t>
  </si>
  <si>
    <t>Cloverbar</t>
  </si>
  <si>
    <t>n/p</t>
  </si>
  <si>
    <t>City of Medicine Hat</t>
  </si>
  <si>
    <t>Medicine Hat</t>
  </si>
  <si>
    <t>10DLE</t>
  </si>
  <si>
    <t>11DLE</t>
  </si>
  <si>
    <t>Rainbow Lake</t>
  </si>
  <si>
    <t>Poplar Hill</t>
  </si>
  <si>
    <t>Air Liquide</t>
  </si>
  <si>
    <t>Air Liquide Scotford</t>
  </si>
  <si>
    <t>Muskeg</t>
  </si>
  <si>
    <t>Shell</t>
  </si>
  <si>
    <t>Shell Scotford</t>
  </si>
  <si>
    <t>in electricity</t>
  </si>
  <si>
    <t>Encana</t>
  </si>
  <si>
    <t>Cavalier</t>
  </si>
  <si>
    <t>TransCanada</t>
  </si>
  <si>
    <t>Carseland</t>
  </si>
  <si>
    <t>Nexen</t>
  </si>
  <si>
    <t>Balzac</t>
  </si>
  <si>
    <t>Redwater</t>
  </si>
  <si>
    <t>Enmax</t>
  </si>
  <si>
    <t>Calgary Energy Centre</t>
  </si>
  <si>
    <t>Valleyview</t>
  </si>
  <si>
    <t>Bear Creek</t>
  </si>
  <si>
    <t>Mackay River</t>
  </si>
  <si>
    <t>Constellation</t>
  </si>
  <si>
    <t>Northern Prairie Power</t>
  </si>
  <si>
    <t>Crossfield</t>
  </si>
  <si>
    <t xml:space="preserve">n/a </t>
  </si>
  <si>
    <t>not provided</t>
  </si>
  <si>
    <t>in electricty</t>
  </si>
  <si>
    <t>Shepard</t>
  </si>
  <si>
    <t>Milner-Gas</t>
  </si>
  <si>
    <t xml:space="preserve">PIVOT From Sheet </t>
  </si>
  <si>
    <t xml:space="preserve">AB_Generators </t>
  </si>
  <si>
    <t xml:space="preserve">AB Facilities Data </t>
  </si>
  <si>
    <t>Sum of Net Generation - All Sources (MWh)</t>
  </si>
  <si>
    <t>Years</t>
  </si>
  <si>
    <t>2001-2004</t>
  </si>
  <si>
    <t>2005-2019</t>
  </si>
  <si>
    <t>NIR-2011</t>
  </si>
  <si>
    <t>NIR-2021 Tables A13</t>
  </si>
  <si>
    <t xml:space="preserve">Updated </t>
  </si>
  <si>
    <t xml:space="preserve">Before using this data, check that all data required is available, and no filters are applied.  </t>
  </si>
  <si>
    <t xml:space="preserve">Emissions from Coal for NB has been updated from GHGRP as Pet Coke used with Coal plants was report with other fuels </t>
  </si>
  <si>
    <t xml:space="preserve">Before updating this data, check for all cells that are linked to other sheets using formulas </t>
  </si>
  <si>
    <t xml:space="preserve">Use the index Column to filter any data type (e.g. index 6 = Elecicity emissions) </t>
  </si>
  <si>
    <t xml:space="preserve">Calculated from table below </t>
  </si>
  <si>
    <t>Y</t>
  </si>
  <si>
    <t xml:space="preserve">Generation </t>
  </si>
  <si>
    <t xml:space="preserve">% Coal </t>
  </si>
  <si>
    <t>Ontario</t>
  </si>
  <si>
    <t>Manually added from NIR 2011</t>
  </si>
  <si>
    <t>Index</t>
  </si>
  <si>
    <t xml:space="preserve">Region </t>
  </si>
  <si>
    <t xml:space="preserve">Coal Province </t>
  </si>
  <si>
    <t>Category</t>
  </si>
  <si>
    <t>Data Type</t>
  </si>
  <si>
    <t>Canada</t>
  </si>
  <si>
    <t xml:space="preserve">Natural Gas Emissions </t>
  </si>
  <si>
    <t xml:space="preserve">Other Fuels Emissions </t>
  </si>
  <si>
    <t>Electricity Generation9,10</t>
  </si>
  <si>
    <t>Generation</t>
  </si>
  <si>
    <t>Combustion</t>
  </si>
  <si>
    <t>Greenhouse Gas Intensity15</t>
  </si>
  <si>
    <t>Generation Intensity (g GHG / kWh electricity generated)</t>
  </si>
  <si>
    <t>g GHG / kWh  generated</t>
  </si>
  <si>
    <t>CO2 intensity (g CO2 / kWh)</t>
  </si>
  <si>
    <t>CH4 intensity (g CH4 / kWh)</t>
  </si>
  <si>
    <t>N2O intensity (g N2O / kWh)</t>
  </si>
  <si>
    <t>Generation Intensity (g CO2 eq / kWh)7</t>
  </si>
  <si>
    <t>Losses</t>
  </si>
  <si>
    <t>Unallocated Energy (GWh)16,17</t>
  </si>
  <si>
    <t>SF6 Emissions (kt CO2 eq)18</t>
  </si>
  <si>
    <t>Consumption Intensity (g GHG / kWh electricity consumed)</t>
  </si>
  <si>
    <t>g CO2 eq / kWh consumed</t>
  </si>
  <si>
    <t>Consumption Intensity (g CO2 eq / kWh)19</t>
  </si>
  <si>
    <t>Newfoundland and Labrador</t>
  </si>
  <si>
    <t>N</t>
  </si>
  <si>
    <t>Other Fuels4</t>
  </si>
  <si>
    <t>Other Emissions5</t>
  </si>
  <si>
    <t>Combustion11</t>
  </si>
  <si>
    <t>Other Renewables12</t>
  </si>
  <si>
    <t>Other Generation13,14</t>
  </si>
  <si>
    <t>Prince Edward Island</t>
  </si>
  <si>
    <t>**</t>
  </si>
  <si>
    <t xml:space="preserve">% of Coal Emissions to all generation Emissions </t>
  </si>
  <si>
    <t xml:space="preserve">ECCC - Emissions GHGRP Belledune </t>
  </si>
  <si>
    <t>Quebec</t>
  </si>
  <si>
    <t>British Columbia</t>
  </si>
  <si>
    <t>Yukon</t>
  </si>
  <si>
    <t>Northwest Territories</t>
  </si>
  <si>
    <t>Nunavut</t>
  </si>
  <si>
    <t xml:space="preserve">StatsCan Table 25100019- Electricity Generation by Fuel </t>
  </si>
  <si>
    <t xml:space="preserve">Units </t>
  </si>
  <si>
    <t>Electricity generated from fuels</t>
  </si>
  <si>
    <t>Fuel</t>
  </si>
  <si>
    <t>Total coal Total</t>
  </si>
  <si>
    <t xml:space="preserve">Cumulative </t>
  </si>
  <si>
    <t>Cumulative Changes (2014-2045) Mt CO2e</t>
  </si>
  <si>
    <t>Cumulative Changes (2014-2030) Mt CO2e</t>
  </si>
  <si>
    <t>Start year is 2006. Actual Data is updated to 2019 with exception for AB where 2020 Generation data was available</t>
  </si>
  <si>
    <t xml:space="preserve">FIG 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</si>
</sst>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_);_(* \(#,##0\);_(* &quot;-&quot;??_);_(@_)"/>
    <numFmt numFmtId="166" formatCode="[$-F800]dddd\,\ mmmm\ dd\,\ yyyy"/>
    <numFmt numFmtId="167" formatCode="0.0"/>
    <numFmt numFmtId="168" formatCode="_(* #,##0.000_);_(* \(#,##0.000\);_(* &quot;-&quot;??_);_(@_)"/>
    <numFmt numFmtId="169" formatCode="#\ ##0"/>
    <numFmt numFmtId="170" formatCode="0.000"/>
    <numFmt numFmtId="171" formatCode="_(* #,##0.000_);_(* \(#,##0.000\);_(* &quot;-&quot;???_);_(@_)"/>
    <numFmt numFmtId="172" formatCode="_-* #,##0_-;\-* #,##0_-;_-* &quot;-&quot;??_-;_-@_-"/>
    <numFmt numFmtId="173" formatCode="yyyy\-mm\-dd;@"/>
  </numFmts>
  <fonts count="65" x14ac:knownFonts="1">
    <font>
      <sz val="11"/>
      <color theme="1"/>
      <name val="Calibri"/>
      <family val="2"/>
      <scheme val="minor"/>
    </font>
    <font>
      <sz val="11"/>
      <color theme="1"/>
      <name val="Calibri"/>
      <family val="2"/>
      <scheme val="minor"/>
    </font>
    <font>
      <sz val="11"/>
      <color theme="1"/>
      <name val="Calibri"/>
      <family val="2"/>
      <scheme val="minor"/>
    </font>
    <font>
      <sz val="11"/>
      <color rgb="FFFFFFFF"/>
      <name val="Calibri"/>
      <family val="2"/>
    </font>
    <font>
      <sz val="11"/>
      <color rgb="FF000000"/>
      <name val="Calibri"/>
      <family val="2"/>
    </font>
    <font>
      <sz val="10"/>
      <name val="Arial"/>
      <family val="2"/>
    </font>
    <font>
      <sz val="10"/>
      <color rgb="FF000000"/>
      <name val="Arial"/>
      <family val="2"/>
    </font>
    <font>
      <b/>
      <sz val="11"/>
      <color theme="1"/>
      <name val="Calibri"/>
      <family val="2"/>
      <scheme val="minor"/>
    </font>
    <font>
      <strike/>
      <sz val="11"/>
      <color theme="1"/>
      <name val="Calibri"/>
      <family val="2"/>
      <scheme val="minor"/>
    </font>
    <font>
      <strike/>
      <sz val="11"/>
      <color rgb="FF000000"/>
      <name val="Calibri"/>
      <family val="2"/>
    </font>
    <font>
      <strike/>
      <sz val="10"/>
      <name val="Arial"/>
      <family val="2"/>
    </font>
    <font>
      <b/>
      <sz val="11"/>
      <color rgb="FF000000"/>
      <name val="Calibri"/>
      <family val="2"/>
    </font>
    <font>
      <b/>
      <sz val="10"/>
      <name val="Arial"/>
      <family val="2"/>
    </font>
    <font>
      <u/>
      <sz val="11"/>
      <color theme="10"/>
      <name val="Calibri"/>
      <family val="2"/>
      <scheme val="minor"/>
    </font>
    <font>
      <sz val="11"/>
      <color rgb="FFFFFFFF"/>
      <name val="Calibri"/>
      <family val="2"/>
      <scheme val="minor"/>
    </font>
    <font>
      <sz val="11"/>
      <color rgb="FF000000"/>
      <name val="Calibri"/>
      <family val="2"/>
      <scheme val="minor"/>
    </font>
    <font>
      <b/>
      <sz val="11"/>
      <color rgb="FFFA7D00"/>
      <name val="Calibri"/>
      <family val="2"/>
      <scheme val="minor"/>
    </font>
    <font>
      <sz val="8"/>
      <name val="Calibri"/>
      <family val="2"/>
      <scheme val="minor"/>
    </font>
    <font>
      <b/>
      <sz val="14"/>
      <color theme="1"/>
      <name val="Calibri"/>
      <family val="2"/>
      <scheme val="minor"/>
    </font>
    <font>
      <sz val="8"/>
      <color theme="1"/>
      <name val="Calibri"/>
      <family val="2"/>
      <scheme val="minor"/>
    </font>
    <font>
      <b/>
      <sz val="11"/>
      <name val="Calibri"/>
      <family val="2"/>
      <scheme val="minor"/>
    </font>
    <font>
      <sz val="10"/>
      <color theme="1"/>
      <name val="Calibri"/>
      <family val="2"/>
      <scheme val="minor"/>
    </font>
    <font>
      <b/>
      <sz val="12"/>
      <name val="Times New Roman"/>
      <family val="1"/>
    </font>
    <font>
      <b/>
      <sz val="11"/>
      <color rgb="FF000000"/>
      <name val="Calibri"/>
      <family val="2"/>
      <scheme val="minor"/>
    </font>
    <font>
      <sz val="11"/>
      <color rgb="FF3F3F76"/>
      <name val="Calibri"/>
      <family val="2"/>
      <scheme val="minor"/>
    </font>
    <font>
      <strike/>
      <sz val="11"/>
      <color rgb="FF000000"/>
      <name val="Calibri Light"/>
      <family val="2"/>
    </font>
    <font>
      <strike/>
      <sz val="10"/>
      <name val="Calibri Light"/>
      <family val="2"/>
    </font>
    <font>
      <sz val="11"/>
      <color theme="0"/>
      <name val="Calibri"/>
      <family val="2"/>
      <scheme val="minor"/>
    </font>
    <font>
      <b/>
      <strike/>
      <sz val="11"/>
      <color theme="1"/>
      <name val="Calibri"/>
      <family val="2"/>
      <scheme val="minor"/>
    </font>
    <font>
      <sz val="11"/>
      <color rgb="FFFF0000"/>
      <name val="Calibri"/>
      <family val="2"/>
      <scheme val="minor"/>
    </font>
    <font>
      <sz val="11"/>
      <name val="Calibri"/>
      <family val="2"/>
      <scheme val="minor"/>
    </font>
    <font>
      <sz val="11"/>
      <color theme="1"/>
      <name val="Arial"/>
      <family val="2"/>
    </font>
    <font>
      <sz val="11"/>
      <color rgb="FF44546A"/>
      <name val="Calibri"/>
      <family val="2"/>
      <scheme val="minor"/>
    </font>
    <font>
      <b/>
      <sz val="14"/>
      <name val="Calibri"/>
      <family val="2"/>
      <scheme val="minor"/>
    </font>
    <font>
      <b/>
      <u/>
      <sz val="11"/>
      <color theme="10"/>
      <name val="Calibri"/>
      <family val="2"/>
      <scheme val="minor"/>
    </font>
    <font>
      <sz val="24"/>
      <color theme="1"/>
      <name val="Calibri"/>
      <family val="2"/>
      <scheme val="minor"/>
    </font>
    <font>
      <b/>
      <sz val="22"/>
      <color theme="0"/>
      <name val="Calibri"/>
      <family val="2"/>
      <scheme val="minor"/>
    </font>
    <font>
      <b/>
      <sz val="18"/>
      <color theme="0"/>
      <name val="Calibri"/>
      <family val="2"/>
      <scheme val="minor"/>
    </font>
    <font>
      <b/>
      <sz val="9"/>
      <color indexed="81"/>
      <name val="Tahoma"/>
      <family val="2"/>
    </font>
    <font>
      <sz val="9"/>
      <color indexed="81"/>
      <name val="Tahoma"/>
      <family val="2"/>
    </font>
    <font>
      <b/>
      <sz val="16"/>
      <color theme="1"/>
      <name val="Calibri"/>
      <family val="2"/>
      <scheme val="minor"/>
    </font>
    <font>
      <b/>
      <sz val="20"/>
      <color theme="1"/>
      <name val="Calibri"/>
      <family val="2"/>
      <scheme val="minor"/>
    </font>
    <font>
      <b/>
      <sz val="20"/>
      <color theme="0"/>
      <name val="Calibri"/>
      <family val="2"/>
      <scheme val="minor"/>
    </font>
    <font>
      <b/>
      <sz val="14"/>
      <color theme="0"/>
      <name val="Calibri"/>
      <family val="2"/>
      <scheme val="minor"/>
    </font>
    <font>
      <b/>
      <sz val="12"/>
      <color theme="0"/>
      <name val="Calibri"/>
      <family val="2"/>
      <scheme val="minor"/>
    </font>
    <font>
      <b/>
      <sz val="11"/>
      <color theme="0"/>
      <name val="Calibri"/>
      <family val="2"/>
      <scheme val="minor"/>
    </font>
    <font>
      <sz val="16"/>
      <color theme="1"/>
      <name val="Calibri"/>
      <family val="2"/>
      <scheme val="minor"/>
    </font>
    <font>
      <b/>
      <sz val="11"/>
      <color rgb="FFFFFFFF"/>
      <name val="Calibri"/>
      <family val="2"/>
      <scheme val="minor"/>
    </font>
    <font>
      <b/>
      <sz val="18"/>
      <color theme="1"/>
      <name val="Calibri"/>
      <family val="2"/>
      <scheme val="minor"/>
    </font>
    <font>
      <b/>
      <sz val="18"/>
      <name val="Calibri"/>
      <family val="2"/>
      <scheme val="minor"/>
    </font>
    <font>
      <b/>
      <sz val="24"/>
      <color theme="0"/>
      <name val="Calibri"/>
      <family val="2"/>
      <scheme val="minor"/>
    </font>
    <font>
      <b/>
      <sz val="26"/>
      <color theme="0"/>
      <name val="Calibri"/>
      <family val="2"/>
      <scheme val="minor"/>
    </font>
    <font>
      <b/>
      <sz val="11"/>
      <color theme="0"/>
      <name val="Calibri"/>
      <family val="2"/>
    </font>
    <font>
      <b/>
      <sz val="11"/>
      <name val="Calibri"/>
      <family val="2"/>
    </font>
    <font>
      <b/>
      <sz val="18"/>
      <color rgb="FFFFFFFF"/>
      <name val="Calibri"/>
      <family val="2"/>
    </font>
    <font>
      <b/>
      <sz val="18"/>
      <name val="Calibri"/>
      <family val="2"/>
    </font>
    <font>
      <b/>
      <sz val="26"/>
      <color rgb="FFFFFFFF"/>
      <name val="Calibri"/>
      <family val="2"/>
    </font>
    <font>
      <b/>
      <sz val="11"/>
      <color theme="1"/>
      <name val="Arial"/>
      <family val="2"/>
    </font>
    <font>
      <b/>
      <sz val="18"/>
      <color rgb="FF000000"/>
      <name val="Calibri"/>
      <family val="2"/>
      <scheme val="minor"/>
    </font>
    <font>
      <b/>
      <sz val="26"/>
      <color rgb="FFFFFFFF"/>
      <name val="Calibri"/>
      <family val="2"/>
      <scheme val="minor"/>
    </font>
    <font>
      <sz val="14"/>
      <color theme="1"/>
      <name val="Calibri"/>
      <family val="2"/>
      <scheme val="minor"/>
    </font>
    <font>
      <i/>
      <sz val="11"/>
      <name val="Calibri"/>
      <family val="2"/>
      <scheme val="minor"/>
    </font>
    <font>
      <sz val="11"/>
      <color theme="0" tint="-0.34998626667073579"/>
      <name val="Calibri"/>
      <family val="2"/>
      <scheme val="minor"/>
    </font>
    <font>
      <sz val="11"/>
      <color rgb="FF002060"/>
      <name val="Calibri"/>
      <family val="2"/>
      <scheme val="minor"/>
    </font>
    <font>
      <i/>
      <sz val="11"/>
      <color theme="0" tint="-0.499984740745262"/>
      <name val="Calibri"/>
      <family val="2"/>
      <scheme val="minor"/>
    </font>
  </fonts>
  <fills count="30">
    <fill>
      <patternFill patternType="none"/>
    </fill>
    <fill>
      <patternFill patternType="gray125"/>
    </fill>
    <fill>
      <patternFill patternType="solid">
        <fgColor rgb="FF434343"/>
        <bgColor rgb="FF434343"/>
      </patternFill>
    </fill>
    <fill>
      <patternFill patternType="solid">
        <fgColor rgb="FFFF0000"/>
        <bgColor indexed="64"/>
      </patternFill>
    </fill>
    <fill>
      <patternFill patternType="solid">
        <fgColor theme="0" tint="-0.34998626667073579"/>
        <bgColor indexed="64"/>
      </patternFill>
    </fill>
    <fill>
      <patternFill patternType="solid">
        <fgColor rgb="FF404040"/>
        <bgColor indexed="64"/>
      </patternFill>
    </fill>
    <fill>
      <patternFill patternType="solid">
        <fgColor rgb="FFFFFF00"/>
        <bgColor indexed="64"/>
      </patternFill>
    </fill>
    <fill>
      <patternFill patternType="solid">
        <fgColor rgb="FFF2F2F2"/>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rgb="FFC6E0B4"/>
        <bgColor indexed="64"/>
      </patternFill>
    </fill>
    <fill>
      <patternFill patternType="solid">
        <fgColor theme="0" tint="-0.14999847407452621"/>
        <bgColor indexed="64"/>
      </patternFill>
    </fill>
    <fill>
      <patternFill patternType="solid">
        <fgColor rgb="FFA6A6A6"/>
        <bgColor indexed="64"/>
      </patternFill>
    </fill>
    <fill>
      <patternFill patternType="solid">
        <fgColor rgb="FFFFFFFF"/>
        <bgColor indexed="64"/>
      </patternFill>
    </fill>
    <fill>
      <patternFill patternType="solid">
        <fgColor rgb="FFFFCC99"/>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tint="-0.749992370372631"/>
        <bgColor indexed="64"/>
      </patternFill>
    </fill>
    <fill>
      <patternFill patternType="solid">
        <fgColor theme="9"/>
        <bgColor indexed="64"/>
      </patternFill>
    </fill>
    <fill>
      <patternFill patternType="solid">
        <fgColor theme="4" tint="0.79998168889431442"/>
        <bgColor indexed="65"/>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bgColor indexed="64"/>
      </patternFill>
    </fill>
    <fill>
      <patternFill patternType="solid">
        <fgColor theme="0" tint="-0.34998626667073579"/>
        <bgColor theme="4" tint="0.79998168889431442"/>
      </patternFill>
    </fill>
    <fill>
      <patternFill patternType="solid">
        <fgColor theme="4" tint="0.59999389629810485"/>
        <bgColor theme="4" tint="0.79998168889431442"/>
      </patternFill>
    </fill>
    <fill>
      <patternFill patternType="solid">
        <fgColor theme="2" tint="-0.749992370372631"/>
        <bgColor rgb="FF434343"/>
      </patternFill>
    </fill>
    <fill>
      <patternFill patternType="solid">
        <fgColor theme="0" tint="-0.34998626667073579"/>
        <bgColor rgb="FF434343"/>
      </patternFill>
    </fill>
    <fill>
      <patternFill patternType="solid">
        <fgColor theme="1" tint="0.249977111117893"/>
        <bgColor indexed="64"/>
      </patternFill>
    </fill>
    <fill>
      <patternFill patternType="solid">
        <fgColor theme="1" tint="0.249977111117893"/>
        <bgColor rgb="FF434343"/>
      </patternFill>
    </fill>
    <fill>
      <patternFill patternType="solid">
        <fgColor theme="4" tint="0.59999389629810485"/>
        <bgColor rgb="FF434343"/>
      </patternFill>
    </fill>
  </fills>
  <borders count="61">
    <border>
      <left/>
      <right/>
      <top/>
      <bottom/>
      <diagonal/>
    </border>
    <border>
      <left/>
      <right/>
      <top/>
      <bottom style="thin">
        <color theme="4" tint="0.39997558519241921"/>
      </bottom>
      <diagonal/>
    </border>
    <border>
      <left style="thin">
        <color rgb="FF000000"/>
      </left>
      <right/>
      <top/>
      <bottom/>
      <diagonal/>
    </border>
    <border>
      <left/>
      <right style="thin">
        <color rgb="FF000000"/>
      </right>
      <top/>
      <bottom/>
      <diagonal/>
    </border>
    <border>
      <left style="thin">
        <color rgb="FF7F7F7F"/>
      </left>
      <right style="thin">
        <color rgb="FF7F7F7F"/>
      </right>
      <top style="thin">
        <color rgb="FF7F7F7F"/>
      </top>
      <bottom style="thin">
        <color rgb="FF7F7F7F"/>
      </bottom>
      <diagonal/>
    </border>
    <border>
      <left style="medium">
        <color indexed="64"/>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style="thin">
        <color rgb="FF000000"/>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rgb="FF000000"/>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rgb="FF000000"/>
      </top>
      <bottom style="thin">
        <color theme="4" tint="0.39997558519241921"/>
      </bottom>
      <diagonal/>
    </border>
    <border>
      <left/>
      <right/>
      <top style="medium">
        <color rgb="FF000000"/>
      </top>
      <bottom style="thin">
        <color theme="4" tint="0.39997558519241921"/>
      </bottom>
      <diagonal/>
    </border>
    <border>
      <left/>
      <right style="medium">
        <color rgb="FF000000"/>
      </right>
      <top style="medium">
        <color rgb="FF000000"/>
      </top>
      <bottom style="thin">
        <color theme="4" tint="0.39997558519241921"/>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indexed="64"/>
      </top>
      <bottom/>
      <diagonal/>
    </border>
    <border>
      <left/>
      <right/>
      <top/>
      <bottom style="medium">
        <color indexed="64"/>
      </bottom>
      <diagonal/>
    </border>
    <border>
      <left/>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thin">
        <color rgb="FF7F7F7F"/>
      </left>
      <right style="medium">
        <color indexed="64"/>
      </right>
      <top style="thin">
        <color rgb="FF7F7F7F"/>
      </top>
      <bottom style="thin">
        <color rgb="FF7F7F7F"/>
      </bottom>
      <diagonal/>
    </border>
    <border>
      <left style="medium">
        <color indexed="64"/>
      </left>
      <right/>
      <top/>
      <bottom style="thin">
        <color theme="4" tint="0.39997558519241921"/>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auto="1"/>
      </top>
      <bottom/>
      <diagonal/>
    </border>
    <border>
      <left style="thin">
        <color auto="1"/>
      </left>
      <right style="thin">
        <color auto="1"/>
      </right>
      <top/>
      <bottom style="thin">
        <color auto="1"/>
      </bottom>
      <diagonal/>
    </border>
    <border>
      <left/>
      <right style="thin">
        <color theme="4" tint="0.39997558519241921"/>
      </right>
      <top/>
      <bottom style="thin">
        <color theme="4" tint="0.3999755851924192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double">
        <color rgb="FFFF800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top style="medium">
        <color indexed="64"/>
      </top>
      <bottom style="medium">
        <color indexed="64"/>
      </bottom>
      <diagonal/>
    </border>
  </borders>
  <cellStyleXfs count="17">
    <xf numFmtId="0" fontId="0" fillId="0" borderId="0"/>
    <xf numFmtId="43" fontId="2" fillId="0" borderId="0" applyFont="0" applyFill="0" applyBorder="0" applyAlignment="0" applyProtection="0"/>
    <xf numFmtId="0" fontId="13" fillId="0" borderId="0" applyNumberFormat="0" applyFill="0" applyBorder="0" applyAlignment="0" applyProtection="0"/>
    <xf numFmtId="0" fontId="16" fillId="7" borderId="4" applyNumberFormat="0" applyAlignment="0" applyProtection="0"/>
    <xf numFmtId="0" fontId="5" fillId="0" borderId="0"/>
    <xf numFmtId="9" fontId="2" fillId="0" borderId="0" applyFont="0" applyFill="0" applyBorder="0" applyAlignment="0" applyProtection="0"/>
    <xf numFmtId="0" fontId="5" fillId="0" borderId="0"/>
    <xf numFmtId="0" fontId="5" fillId="0" borderId="0"/>
    <xf numFmtId="0" fontId="22" fillId="0" borderId="0"/>
    <xf numFmtId="0" fontId="5" fillId="0" borderId="0"/>
    <xf numFmtId="0" fontId="5" fillId="0" borderId="0"/>
    <xf numFmtId="0" fontId="5" fillId="0" borderId="0"/>
    <xf numFmtId="9" fontId="5" fillId="0" borderId="0" applyFont="0" applyFill="0" applyBorder="0" applyAlignment="0" applyProtection="0"/>
    <xf numFmtId="0" fontId="22" fillId="0" borderId="0"/>
    <xf numFmtId="0" fontId="24" fillId="14" borderId="4" applyNumberFormat="0" applyAlignment="0" applyProtection="0"/>
    <xf numFmtId="0" fontId="1" fillId="19" borderId="0" applyNumberFormat="0" applyBorder="0" applyAlignment="0" applyProtection="0"/>
    <xf numFmtId="43" fontId="1" fillId="0" borderId="0" applyFont="0" applyFill="0" applyBorder="0" applyAlignment="0" applyProtection="0"/>
  </cellStyleXfs>
  <cellXfs count="811">
    <xf numFmtId="0" fontId="0" fillId="0" borderId="0" xfId="0"/>
    <xf numFmtId="0" fontId="3" fillId="2" borderId="0" xfId="0" applyFont="1" applyFill="1" applyAlignment="1">
      <alignment horizontal="center" vertical="center"/>
    </xf>
    <xf numFmtId="0" fontId="4" fillId="0" borderId="0" xfId="0" applyFont="1"/>
    <xf numFmtId="0" fontId="4" fillId="0" borderId="0" xfId="0" applyFont="1" applyAlignment="1">
      <alignment horizontal="center"/>
    </xf>
    <xf numFmtId="0" fontId="5" fillId="0" borderId="0" xfId="0" applyFont="1"/>
    <xf numFmtId="0" fontId="4" fillId="0" borderId="0" xfId="0"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3" fontId="5" fillId="0" borderId="0" xfId="0"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0" fontId="4" fillId="0" borderId="0" xfId="0" applyFont="1" applyAlignment="1">
      <alignment wrapText="1"/>
    </xf>
    <xf numFmtId="0" fontId="0" fillId="0" borderId="0" xfId="0" applyAlignment="1">
      <alignment wrapText="1"/>
    </xf>
    <xf numFmtId="0" fontId="7" fillId="0" borderId="0" xfId="0" applyFont="1"/>
    <xf numFmtId="0" fontId="7" fillId="0" borderId="0" xfId="0" applyFont="1" applyAlignment="1">
      <alignment horizontal="left"/>
    </xf>
    <xf numFmtId="0" fontId="6" fillId="0" borderId="0" xfId="0" applyFont="1" applyAlignment="1">
      <alignment wrapText="1"/>
    </xf>
    <xf numFmtId="0" fontId="5" fillId="0" borderId="0" xfId="0" applyFont="1" applyAlignment="1">
      <alignment wrapText="1"/>
    </xf>
    <xf numFmtId="0" fontId="4" fillId="0" borderId="3" xfId="0" applyFont="1" applyBorder="1" applyAlignment="1">
      <alignment wrapText="1"/>
    </xf>
    <xf numFmtId="0" fontId="7" fillId="4" borderId="0" xfId="0" applyFont="1" applyFill="1"/>
    <xf numFmtId="0" fontId="0" fillId="6" borderId="0" xfId="0" applyFill="1"/>
    <xf numFmtId="0" fontId="8" fillId="0" borderId="0" xfId="0" applyFont="1"/>
    <xf numFmtId="0" fontId="5" fillId="0" borderId="2" xfId="0" applyFont="1" applyBorder="1"/>
    <xf numFmtId="0" fontId="7" fillId="0" borderId="5" xfId="0" applyFont="1" applyBorder="1" applyAlignment="1">
      <alignment horizontal="center"/>
    </xf>
    <xf numFmtId="0" fontId="7" fillId="0" borderId="6" xfId="0" applyFont="1" applyBorder="1" applyAlignment="1">
      <alignment horizontal="center"/>
    </xf>
    <xf numFmtId="0" fontId="5" fillId="0" borderId="8" xfId="0" applyFont="1" applyBorder="1" applyAlignment="1">
      <alignment horizontal="center" vertical="center"/>
    </xf>
    <xf numFmtId="0" fontId="18" fillId="9" borderId="0" xfId="0" applyFont="1" applyFill="1"/>
    <xf numFmtId="166" fontId="18" fillId="9" borderId="0" xfId="0" applyNumberFormat="1" applyFont="1" applyFill="1"/>
    <xf numFmtId="0" fontId="7" fillId="6" borderId="0" xfId="0" applyFont="1" applyFill="1"/>
    <xf numFmtId="3" fontId="0" fillId="0" borderId="0" xfId="0" applyNumberFormat="1"/>
    <xf numFmtId="0" fontId="0" fillId="0" borderId="15" xfId="0" applyBorder="1" applyAlignment="1">
      <alignment horizontal="left"/>
    </xf>
    <xf numFmtId="0" fontId="0" fillId="8" borderId="17" xfId="0" applyFill="1" applyBorder="1"/>
    <xf numFmtId="0" fontId="0" fillId="8" borderId="18" xfId="0" applyFill="1" applyBorder="1"/>
    <xf numFmtId="0" fontId="0" fillId="0" borderId="17" xfId="0" applyBorder="1"/>
    <xf numFmtId="0" fontId="0" fillId="0" borderId="18" xfId="0" applyBorder="1"/>
    <xf numFmtId="0" fontId="0" fillId="0" borderId="3" xfId="0" applyBorder="1" applyAlignment="1">
      <alignment wrapText="1"/>
    </xf>
    <xf numFmtId="0" fontId="0" fillId="0" borderId="3" xfId="0" applyBorder="1"/>
    <xf numFmtId="0" fontId="0" fillId="0" borderId="15" xfId="0" applyBorder="1" applyAlignment="1">
      <alignment horizontal="center"/>
    </xf>
    <xf numFmtId="0" fontId="0" fillId="8" borderId="15" xfId="0" applyFill="1" applyBorder="1" applyAlignment="1">
      <alignment horizontal="center"/>
    </xf>
    <xf numFmtId="0" fontId="0" fillId="8" borderId="15" xfId="0" applyFill="1" applyBorder="1" applyAlignment="1">
      <alignment horizontal="left"/>
    </xf>
    <xf numFmtId="0" fontId="18" fillId="12" borderId="0" xfId="0" applyFont="1" applyFill="1"/>
    <xf numFmtId="0" fontId="7" fillId="8" borderId="19" xfId="0" applyFont="1" applyFill="1" applyBorder="1"/>
    <xf numFmtId="0" fontId="7" fillId="8" borderId="20" xfId="0" applyFont="1" applyFill="1" applyBorder="1"/>
    <xf numFmtId="0" fontId="7" fillId="8" borderId="21" xfId="0" applyFont="1" applyFill="1" applyBorder="1"/>
    <xf numFmtId="0" fontId="0" fillId="0" borderId="22" xfId="0" applyBorder="1" applyAlignment="1">
      <alignment horizontal="left"/>
    </xf>
    <xf numFmtId="2" fontId="0" fillId="0" borderId="0" xfId="0" applyNumberFormat="1"/>
    <xf numFmtId="2" fontId="0" fillId="0" borderId="23" xfId="0" applyNumberFormat="1" applyBorder="1"/>
    <xf numFmtId="0" fontId="0" fillId="0" borderId="24" xfId="0" applyBorder="1" applyAlignment="1">
      <alignment horizontal="left"/>
    </xf>
    <xf numFmtId="2" fontId="0" fillId="0" borderId="25" xfId="0" applyNumberFormat="1" applyBorder="1"/>
    <xf numFmtId="2" fontId="0" fillId="0" borderId="26" xfId="0" applyNumberFormat="1" applyBorder="1"/>
    <xf numFmtId="0" fontId="7" fillId="4" borderId="0" xfId="0" applyFont="1" applyFill="1" applyAlignment="1">
      <alignment wrapText="1"/>
    </xf>
    <xf numFmtId="0" fontId="7" fillId="4" borderId="0" xfId="0" applyFont="1" applyFill="1" applyAlignment="1">
      <alignment horizontal="center" wrapText="1"/>
    </xf>
    <xf numFmtId="0" fontId="0" fillId="0" borderId="27" xfId="0" applyBorder="1"/>
    <xf numFmtId="0" fontId="0" fillId="0" borderId="7" xfId="0" applyBorder="1"/>
    <xf numFmtId="165" fontId="19" fillId="0" borderId="0" xfId="1" applyNumberFormat="1" applyFont="1" applyBorder="1"/>
    <xf numFmtId="0" fontId="11" fillId="0" borderId="0" xfId="0"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3" fontId="0" fillId="0" borderId="0" xfId="0" applyNumberFormat="1" applyAlignment="1">
      <alignment wrapText="1"/>
    </xf>
    <xf numFmtId="15" fontId="0" fillId="0" borderId="0" xfId="0" applyNumberFormat="1"/>
    <xf numFmtId="1" fontId="0" fillId="0" borderId="0" xfId="0" applyNumberFormat="1"/>
    <xf numFmtId="0" fontId="24" fillId="14" borderId="4" xfId="14"/>
    <xf numFmtId="0" fontId="5" fillId="0" borderId="0" xfId="0" applyFont="1" applyAlignment="1">
      <alignment horizontal="left"/>
    </xf>
    <xf numFmtId="0" fontId="5" fillId="0" borderId="0" xfId="0" applyFont="1" applyAlignment="1">
      <alignment horizontal="left" vertical="center"/>
    </xf>
    <xf numFmtId="0" fontId="3" fillId="2" borderId="33"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34" xfId="0" applyFont="1" applyFill="1" applyBorder="1" applyAlignment="1">
      <alignment horizontal="center" vertical="center" wrapText="1"/>
    </xf>
    <xf numFmtId="0" fontId="3" fillId="2" borderId="34" xfId="0" applyFont="1" applyFill="1" applyBorder="1" applyAlignment="1">
      <alignment horizontal="left" vertical="center"/>
    </xf>
    <xf numFmtId="0" fontId="3" fillId="2" borderId="35" xfId="0" applyFont="1" applyFill="1" applyBorder="1" applyAlignment="1">
      <alignment horizontal="center" vertical="center" wrapText="1"/>
    </xf>
    <xf numFmtId="0" fontId="4" fillId="0" borderId="36" xfId="0" applyFont="1" applyBorder="1"/>
    <xf numFmtId="43" fontId="19" fillId="0" borderId="37" xfId="1" applyFont="1" applyBorder="1"/>
    <xf numFmtId="165" fontId="19" fillId="0" borderId="0" xfId="1" applyNumberFormat="1" applyFont="1" applyFill="1" applyBorder="1"/>
    <xf numFmtId="43" fontId="19" fillId="0" borderId="37" xfId="1" applyFont="1" applyFill="1" applyBorder="1"/>
    <xf numFmtId="0" fontId="11" fillId="0" borderId="36" xfId="0" applyFont="1" applyBorder="1"/>
    <xf numFmtId="0" fontId="9" fillId="0" borderId="36" xfId="0" applyFont="1" applyBorder="1"/>
    <xf numFmtId="0" fontId="9" fillId="0" borderId="0" xfId="0"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4" fillId="0" borderId="36" xfId="0" applyFont="1" applyBorder="1" applyAlignment="1">
      <alignment vertical="center"/>
    </xf>
    <xf numFmtId="0" fontId="0" fillId="0" borderId="37" xfId="0" applyBorder="1"/>
    <xf numFmtId="0" fontId="0" fillId="0" borderId="39" xfId="0" applyBorder="1"/>
    <xf numFmtId="0" fontId="0" fillId="0" borderId="40" xfId="0" applyBorder="1"/>
    <xf numFmtId="0" fontId="25" fillId="0" borderId="36" xfId="0" applyFont="1" applyBorder="1"/>
    <xf numFmtId="0" fontId="25" fillId="0" borderId="0" xfId="0" applyFont="1" applyAlignment="1">
      <alignment horizontal="center"/>
    </xf>
    <xf numFmtId="0" fontId="25" fillId="0" borderId="0" xfId="0" applyFont="1" applyAlignment="1">
      <alignment horizontal="center" vertical="center"/>
    </xf>
    <xf numFmtId="0" fontId="25" fillId="0" borderId="0" xfId="0" applyFont="1"/>
    <xf numFmtId="0" fontId="26" fillId="0" borderId="0" xfId="0" applyFont="1" applyAlignment="1">
      <alignment horizontal="center" vertical="center"/>
    </xf>
    <xf numFmtId="0" fontId="26" fillId="0" borderId="0" xfId="0" applyFont="1" applyAlignment="1">
      <alignment horizontal="left"/>
    </xf>
    <xf numFmtId="0" fontId="25" fillId="0" borderId="38" xfId="0" applyFont="1" applyBorder="1"/>
    <xf numFmtId="0" fontId="25" fillId="0" borderId="39" xfId="0" applyFont="1" applyBorder="1" applyAlignment="1">
      <alignment horizontal="center"/>
    </xf>
    <xf numFmtId="0" fontId="25" fillId="0" borderId="39" xfId="0" applyFont="1" applyBorder="1" applyAlignment="1">
      <alignment horizontal="center" vertical="center"/>
    </xf>
    <xf numFmtId="0" fontId="25" fillId="0" borderId="39" xfId="0" applyFont="1" applyBorder="1"/>
    <xf numFmtId="0" fontId="26" fillId="0" borderId="39" xfId="0" applyFont="1" applyBorder="1" applyAlignment="1">
      <alignment horizontal="center" vertical="center"/>
    </xf>
    <xf numFmtId="0" fontId="26" fillId="0" borderId="39" xfId="0" applyFont="1" applyBorder="1" applyAlignment="1">
      <alignment horizontal="left"/>
    </xf>
    <xf numFmtId="0" fontId="7" fillId="9" borderId="0" xfId="0" applyFont="1" applyFill="1"/>
    <xf numFmtId="0" fontId="16" fillId="7" borderId="4" xfId="3"/>
    <xf numFmtId="0" fontId="5" fillId="0" borderId="7" xfId="0" applyFont="1" applyBorder="1" applyAlignment="1">
      <alignment horizontal="left" vertical="center"/>
    </xf>
    <xf numFmtId="0" fontId="5" fillId="0" borderId="7" xfId="0" applyFont="1" applyBorder="1" applyAlignment="1">
      <alignment horizontal="left"/>
    </xf>
    <xf numFmtId="0" fontId="5" fillId="0" borderId="9" xfId="0" applyFont="1" applyBorder="1" applyAlignment="1">
      <alignment horizontal="left"/>
    </xf>
    <xf numFmtId="0" fontId="5" fillId="0" borderId="13" xfId="0" applyFont="1" applyBorder="1" applyAlignment="1">
      <alignment horizontal="left"/>
    </xf>
    <xf numFmtId="0" fontId="0" fillId="4" borderId="0" xfId="0" applyFill="1"/>
    <xf numFmtId="0" fontId="7" fillId="9" borderId="0" xfId="0" applyFont="1" applyFill="1" applyAlignment="1">
      <alignment horizontal="center"/>
    </xf>
    <xf numFmtId="0" fontId="7" fillId="9" borderId="0" xfId="0" applyFont="1" applyFill="1" applyAlignment="1">
      <alignment horizontal="left"/>
    </xf>
    <xf numFmtId="165" fontId="0" fillId="0" borderId="0" xfId="0" applyNumberFormat="1"/>
    <xf numFmtId="0" fontId="0" fillId="0" borderId="13" xfId="0" applyBorder="1" applyAlignment="1">
      <alignment horizontal="left" indent="1"/>
    </xf>
    <xf numFmtId="0" fontId="24" fillId="14" borderId="41" xfId="14" applyBorder="1"/>
    <xf numFmtId="0" fontId="24" fillId="14" borderId="42" xfId="14" applyBorder="1"/>
    <xf numFmtId="0" fontId="0" fillId="0" borderId="7" xfId="0" applyBorder="1" applyAlignment="1">
      <alignment horizontal="left" indent="1"/>
    </xf>
    <xf numFmtId="0" fontId="24" fillId="14" borderId="43" xfId="14" applyBorder="1"/>
    <xf numFmtId="0" fontId="0" fillId="0" borderId="44" xfId="0" applyBorder="1" applyAlignment="1">
      <alignment horizontal="left" indent="1"/>
    </xf>
    <xf numFmtId="0" fontId="0" fillId="0" borderId="9" xfId="0" applyBorder="1" applyAlignment="1">
      <alignment horizontal="left" indent="1"/>
    </xf>
    <xf numFmtId="0" fontId="24" fillId="14" borderId="45" xfId="14" applyBorder="1"/>
    <xf numFmtId="0" fontId="0" fillId="0" borderId="0" xfId="0" applyAlignment="1">
      <alignment horizontal="right"/>
    </xf>
    <xf numFmtId="0" fontId="15" fillId="14" borderId="41" xfId="14" applyFont="1" applyBorder="1"/>
    <xf numFmtId="0" fontId="15" fillId="14" borderId="4" xfId="14" applyFont="1"/>
    <xf numFmtId="0" fontId="7" fillId="0" borderId="0" xfId="0" applyFont="1" applyAlignment="1">
      <alignment wrapText="1"/>
    </xf>
    <xf numFmtId="0" fontId="24" fillId="14" borderId="4" xfId="14" applyAlignment="1">
      <alignment horizontal="center"/>
    </xf>
    <xf numFmtId="0" fontId="0" fillId="0" borderId="9" xfId="0" applyBorder="1"/>
    <xf numFmtId="0" fontId="0" fillId="9" borderId="0" xfId="0" applyFill="1"/>
    <xf numFmtId="0" fontId="0" fillId="0" borderId="11" xfId="0" applyBorder="1"/>
    <xf numFmtId="0" fontId="0" fillId="0" borderId="28" xfId="0" applyBorder="1"/>
    <xf numFmtId="0" fontId="0" fillId="8" borderId="50" xfId="0" applyFill="1" applyBorder="1" applyAlignment="1">
      <alignment horizontal="center"/>
    </xf>
    <xf numFmtId="0" fontId="0" fillId="8" borderId="50" xfId="0" applyFill="1" applyBorder="1" applyAlignment="1">
      <alignment horizontal="left"/>
    </xf>
    <xf numFmtId="0" fontId="0" fillId="8" borderId="1" xfId="0" applyFill="1" applyBorder="1"/>
    <xf numFmtId="0" fontId="0" fillId="8" borderId="51" xfId="0" applyFill="1" applyBorder="1"/>
    <xf numFmtId="0" fontId="20" fillId="6" borderId="52" xfId="4" applyFont="1" applyFill="1" applyBorder="1" applyAlignment="1">
      <alignment horizontal="center" vertical="center" wrapText="1"/>
    </xf>
    <xf numFmtId="0" fontId="20" fillId="6" borderId="50" xfId="4" applyFont="1" applyFill="1" applyBorder="1" applyAlignment="1">
      <alignment horizontal="center" vertical="center" wrapText="1"/>
    </xf>
    <xf numFmtId="0" fontId="20" fillId="6" borderId="50" xfId="4" applyFont="1" applyFill="1" applyBorder="1" applyAlignment="1">
      <alignment vertical="center" wrapText="1"/>
    </xf>
    <xf numFmtId="2" fontId="20" fillId="6" borderId="50" xfId="4" applyNumberFormat="1" applyFont="1" applyFill="1" applyBorder="1" applyAlignment="1">
      <alignment horizontal="left" vertical="center" wrapText="1"/>
    </xf>
    <xf numFmtId="0" fontId="0" fillId="10" borderId="0" xfId="0" applyFill="1" applyAlignment="1">
      <alignment horizontal="center" vertical="center"/>
    </xf>
    <xf numFmtId="0" fontId="0" fillId="10" borderId="0" xfId="0" applyFill="1" applyAlignment="1">
      <alignment vertical="center" wrapText="1"/>
    </xf>
    <xf numFmtId="0" fontId="0" fillId="0" borderId="53" xfId="0" applyBorder="1" applyAlignment="1">
      <alignment horizontal="center"/>
    </xf>
    <xf numFmtId="0" fontId="0" fillId="0" borderId="54" xfId="0" applyBorder="1" applyAlignment="1">
      <alignment horizontal="center"/>
    </xf>
    <xf numFmtId="0" fontId="0" fillId="0" borderId="54" xfId="0" applyBorder="1" applyAlignment="1">
      <alignment horizontal="left"/>
    </xf>
    <xf numFmtId="0" fontId="32" fillId="14" borderId="4" xfId="14" applyFont="1"/>
    <xf numFmtId="15" fontId="0" fillId="0" borderId="0" xfId="0" applyNumberFormat="1" applyAlignment="1">
      <alignment horizontal="center" vertical="center"/>
    </xf>
    <xf numFmtId="0" fontId="24" fillId="14" borderId="43" xfId="14" applyBorder="1" applyAlignment="1">
      <alignment horizontal="center"/>
    </xf>
    <xf numFmtId="0" fontId="24" fillId="14" borderId="46" xfId="14" applyBorder="1" applyAlignment="1">
      <alignment horizontal="center"/>
    </xf>
    <xf numFmtId="15" fontId="0" fillId="0" borderId="0" xfId="0" applyNumberFormat="1" applyAlignment="1">
      <alignment horizontal="right"/>
    </xf>
    <xf numFmtId="0" fontId="0" fillId="0" borderId="10" xfId="0" applyBorder="1"/>
    <xf numFmtId="9" fontId="0" fillId="0" borderId="0" xfId="5" applyFont="1" applyAlignment="1">
      <alignment horizontal="center"/>
    </xf>
    <xf numFmtId="0" fontId="7" fillId="4" borderId="27" xfId="0" applyFont="1" applyFill="1" applyBorder="1" applyAlignment="1">
      <alignment horizontal="center"/>
    </xf>
    <xf numFmtId="0" fontId="7" fillId="4" borderId="14" xfId="0" applyFont="1" applyFill="1" applyBorder="1" applyAlignment="1">
      <alignment horizontal="center"/>
    </xf>
    <xf numFmtId="0" fontId="7" fillId="4" borderId="13" xfId="0" applyFont="1" applyFill="1" applyBorder="1" applyAlignment="1">
      <alignment horizontal="left"/>
    </xf>
    <xf numFmtId="0" fontId="7" fillId="4" borderId="27" xfId="0" applyFont="1" applyFill="1" applyBorder="1" applyAlignment="1">
      <alignment horizontal="left"/>
    </xf>
    <xf numFmtId="0" fontId="7" fillId="4" borderId="14" xfId="0" applyFont="1" applyFill="1" applyBorder="1" applyAlignment="1">
      <alignment horizontal="left"/>
    </xf>
    <xf numFmtId="15" fontId="0" fillId="0" borderId="0" xfId="0" applyNumberFormat="1" applyAlignment="1">
      <alignment horizontal="left"/>
    </xf>
    <xf numFmtId="0" fontId="7" fillId="11" borderId="0" xfId="0" applyFont="1" applyFill="1"/>
    <xf numFmtId="0" fontId="7" fillId="0" borderId="7" xfId="0" applyFont="1" applyBorder="1"/>
    <xf numFmtId="0" fontId="0" fillId="0" borderId="16" xfId="0" applyBorder="1" applyAlignment="1">
      <alignment horizontal="center"/>
    </xf>
    <xf numFmtId="0" fontId="7" fillId="0" borderId="0" xfId="0" applyFont="1" applyAlignment="1">
      <alignment horizontal="center"/>
    </xf>
    <xf numFmtId="0" fontId="1" fillId="19" borderId="55" xfId="15" applyBorder="1"/>
    <xf numFmtId="0" fontId="33" fillId="4" borderId="0" xfId="0" applyFont="1" applyFill="1" applyAlignment="1">
      <alignment horizontal="center" wrapText="1"/>
    </xf>
    <xf numFmtId="0" fontId="21" fillId="0" borderId="15" xfId="0" applyFont="1" applyBorder="1" applyAlignment="1">
      <alignment horizontal="left" wrapText="1"/>
    </xf>
    <xf numFmtId="0" fontId="21" fillId="0" borderId="15" xfId="0" applyFont="1" applyBorder="1" applyAlignment="1">
      <alignment horizontal="center" wrapText="1"/>
    </xf>
    <xf numFmtId="0" fontId="21" fillId="13" borderId="15" xfId="0" applyFont="1" applyFill="1" applyBorder="1" applyAlignment="1">
      <alignment horizontal="left" wrapText="1"/>
    </xf>
    <xf numFmtId="0" fontId="7" fillId="20" borderId="15" xfId="0" applyFont="1" applyFill="1" applyBorder="1"/>
    <xf numFmtId="0" fontId="7" fillId="20" borderId="15" xfId="0" applyFont="1" applyFill="1" applyBorder="1" applyAlignment="1">
      <alignment wrapText="1"/>
    </xf>
    <xf numFmtId="0" fontId="34" fillId="0" borderId="0" xfId="2" applyFont="1"/>
    <xf numFmtId="0" fontId="35" fillId="4" borderId="0" xfId="0" applyFont="1" applyFill="1"/>
    <xf numFmtId="0" fontId="7" fillId="9" borderId="0" xfId="0" applyFont="1" applyFill="1" applyAlignment="1">
      <alignment horizontal="left" indent="2"/>
    </xf>
    <xf numFmtId="1" fontId="16" fillId="7" borderId="4" xfId="3" applyNumberFormat="1" applyAlignment="1">
      <alignment horizontal="center"/>
    </xf>
    <xf numFmtId="167" fontId="16" fillId="7" borderId="4" xfId="3" applyNumberFormat="1" applyAlignment="1">
      <alignment horizontal="center"/>
    </xf>
    <xf numFmtId="0" fontId="21" fillId="0" borderId="15" xfId="0" applyFont="1" applyBorder="1" applyAlignment="1">
      <alignment wrapText="1"/>
    </xf>
    <xf numFmtId="0" fontId="0" fillId="15" borderId="0" xfId="0" applyFill="1"/>
    <xf numFmtId="0" fontId="13" fillId="0" borderId="0" xfId="2" applyFill="1" applyBorder="1" applyAlignment="1">
      <alignment horizontal="left" indent="1"/>
    </xf>
    <xf numFmtId="0" fontId="13" fillId="21" borderId="0" xfId="2" applyFill="1" applyBorder="1" applyAlignment="1">
      <alignment horizontal="left" indent="1"/>
    </xf>
    <xf numFmtId="173" fontId="0" fillId="0" borderId="0" xfId="0" applyNumberFormat="1" applyAlignment="1">
      <alignment horizontal="center"/>
    </xf>
    <xf numFmtId="2" fontId="0" fillId="21" borderId="0" xfId="0" applyNumberFormat="1" applyFill="1"/>
    <xf numFmtId="167" fontId="24" fillId="14" borderId="4" xfId="14" applyNumberFormat="1" applyAlignment="1">
      <alignment horizontal="center"/>
    </xf>
    <xf numFmtId="0" fontId="5" fillId="0" borderId="8" xfId="0" applyFont="1" applyBorder="1" applyAlignment="1">
      <alignment horizontal="center"/>
    </xf>
    <xf numFmtId="0" fontId="5" fillId="0" borderId="10" xfId="0" applyFont="1" applyBorder="1" applyAlignment="1">
      <alignment horizontal="center"/>
    </xf>
    <xf numFmtId="0" fontId="5" fillId="0" borderId="14"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21" fillId="0" borderId="15" xfId="0" applyFont="1" applyBorder="1" applyAlignment="1">
      <alignment horizontal="left" vertical="center" wrapText="1"/>
    </xf>
    <xf numFmtId="165" fontId="0" fillId="0" borderId="0" xfId="16" applyNumberFormat="1" applyFont="1"/>
    <xf numFmtId="167" fontId="24" fillId="14" borderId="4" xfId="14" quotePrefix="1" applyNumberFormat="1" applyAlignment="1">
      <alignment horizontal="left"/>
    </xf>
    <xf numFmtId="0" fontId="0" fillId="22" borderId="0" xfId="0" applyFill="1"/>
    <xf numFmtId="0" fontId="7" fillId="0" borderId="58" xfId="0" applyFont="1" applyBorder="1"/>
    <xf numFmtId="1" fontId="0" fillId="0" borderId="59" xfId="0" applyNumberFormat="1" applyBorder="1"/>
    <xf numFmtId="1" fontId="0" fillId="0" borderId="48" xfId="0" applyNumberFormat="1" applyBorder="1"/>
    <xf numFmtId="0" fontId="7" fillId="22" borderId="0" xfId="0" applyFont="1" applyFill="1"/>
    <xf numFmtId="0" fontId="7" fillId="22" borderId="32" xfId="0" applyFont="1" applyFill="1" applyBorder="1"/>
    <xf numFmtId="0" fontId="7" fillId="22" borderId="31" xfId="0" applyFont="1" applyFill="1" applyBorder="1"/>
    <xf numFmtId="0" fontId="7" fillId="22" borderId="27" xfId="0" applyFont="1" applyFill="1" applyBorder="1"/>
    <xf numFmtId="0" fontId="7" fillId="22" borderId="31" xfId="0" applyFont="1" applyFill="1" applyBorder="1" applyAlignment="1">
      <alignment horizontal="left"/>
    </xf>
    <xf numFmtId="0" fontId="7" fillId="22" borderId="32" xfId="0" applyFont="1" applyFill="1" applyBorder="1" applyAlignment="1">
      <alignment horizontal="left"/>
    </xf>
    <xf numFmtId="0" fontId="7" fillId="22" borderId="30" xfId="0" applyFont="1" applyFill="1" applyBorder="1"/>
    <xf numFmtId="0" fontId="7" fillId="22" borderId="30" xfId="0" applyFont="1" applyFill="1" applyBorder="1" applyAlignment="1">
      <alignment horizontal="left"/>
    </xf>
    <xf numFmtId="0" fontId="7" fillId="22" borderId="28" xfId="0" applyFont="1" applyFill="1" applyBorder="1"/>
    <xf numFmtId="2" fontId="7" fillId="22" borderId="32" xfId="0" applyNumberFormat="1" applyFont="1" applyFill="1" applyBorder="1"/>
    <xf numFmtId="2" fontId="7" fillId="22" borderId="30" xfId="0" applyNumberFormat="1" applyFont="1" applyFill="1" applyBorder="1"/>
    <xf numFmtId="0" fontId="7" fillId="22" borderId="30" xfId="0" applyFont="1" applyFill="1" applyBorder="1" applyAlignment="1">
      <alignment vertical="center"/>
    </xf>
    <xf numFmtId="0" fontId="7" fillId="22" borderId="30" xfId="0" applyFont="1" applyFill="1" applyBorder="1" applyAlignment="1">
      <alignment horizontal="left" vertical="center"/>
    </xf>
    <xf numFmtId="0" fontId="0" fillId="0" borderId="0" xfId="0" applyAlignment="1">
      <alignment vertical="center"/>
    </xf>
    <xf numFmtId="0" fontId="7" fillId="22" borderId="7" xfId="0" applyFont="1" applyFill="1" applyBorder="1" applyAlignment="1">
      <alignment horizontal="left"/>
    </xf>
    <xf numFmtId="0" fontId="7" fillId="22" borderId="9" xfId="0" applyFont="1" applyFill="1" applyBorder="1" applyAlignment="1">
      <alignment horizontal="left"/>
    </xf>
    <xf numFmtId="2" fontId="0" fillId="22" borderId="0" xfId="0" applyNumberFormat="1" applyFill="1"/>
    <xf numFmtId="1" fontId="7" fillId="22" borderId="0" xfId="0" applyNumberFormat="1" applyFont="1" applyFill="1" applyAlignment="1">
      <alignment horizontal="center"/>
    </xf>
    <xf numFmtId="2" fontId="7" fillId="22" borderId="0" xfId="0" applyNumberFormat="1" applyFont="1" applyFill="1" applyAlignment="1">
      <alignment horizontal="center"/>
    </xf>
    <xf numFmtId="165" fontId="0" fillId="22" borderId="0" xfId="1" applyNumberFormat="1" applyFont="1" applyFill="1" applyBorder="1"/>
    <xf numFmtId="1" fontId="0" fillId="22" borderId="0" xfId="0" applyNumberFormat="1" applyFill="1"/>
    <xf numFmtId="165" fontId="7" fillId="22" borderId="0" xfId="0" applyNumberFormat="1" applyFont="1" applyFill="1" applyAlignment="1">
      <alignment horizontal="center"/>
    </xf>
    <xf numFmtId="165" fontId="0" fillId="22" borderId="0" xfId="1" applyNumberFormat="1" applyFont="1" applyFill="1" applyBorder="1" applyAlignment="1"/>
    <xf numFmtId="164" fontId="0" fillId="22" borderId="0" xfId="0" applyNumberFormat="1" applyFill="1"/>
    <xf numFmtId="0" fontId="7" fillId="0" borderId="47" xfId="0" applyFont="1" applyBorder="1"/>
    <xf numFmtId="1" fontId="0" fillId="0" borderId="49" xfId="0" applyNumberFormat="1" applyBorder="1"/>
    <xf numFmtId="0" fontId="7" fillId="4" borderId="0" xfId="0" applyFont="1" applyFill="1" applyAlignment="1">
      <alignment horizontal="center"/>
    </xf>
    <xf numFmtId="2" fontId="0" fillId="22" borderId="13" xfId="0" applyNumberFormat="1" applyFill="1" applyBorder="1"/>
    <xf numFmtId="2" fontId="0" fillId="22" borderId="27" xfId="0" applyNumberFormat="1" applyFill="1" applyBorder="1"/>
    <xf numFmtId="2" fontId="0" fillId="22" borderId="14" xfId="0" applyNumberFormat="1" applyFill="1" applyBorder="1"/>
    <xf numFmtId="2" fontId="0" fillId="22" borderId="7" xfId="0" applyNumberFormat="1" applyFill="1" applyBorder="1"/>
    <xf numFmtId="2" fontId="0" fillId="22" borderId="11" xfId="0" applyNumberFormat="1" applyFill="1" applyBorder="1"/>
    <xf numFmtId="0" fontId="0" fillId="22" borderId="7" xfId="0" applyFill="1" applyBorder="1"/>
    <xf numFmtId="0" fontId="0" fillId="22" borderId="11" xfId="0" applyFill="1" applyBorder="1"/>
    <xf numFmtId="1" fontId="7" fillId="22" borderId="7" xfId="0" applyNumberFormat="1" applyFont="1" applyFill="1" applyBorder="1" applyAlignment="1">
      <alignment horizontal="center"/>
    </xf>
    <xf numFmtId="1" fontId="7" fillId="22" borderId="11" xfId="0" applyNumberFormat="1" applyFont="1" applyFill="1" applyBorder="1" applyAlignment="1">
      <alignment horizontal="center"/>
    </xf>
    <xf numFmtId="2" fontId="7" fillId="22" borderId="7" xfId="0" applyNumberFormat="1" applyFont="1" applyFill="1" applyBorder="1" applyAlignment="1">
      <alignment horizontal="center"/>
    </xf>
    <xf numFmtId="1" fontId="7" fillId="22" borderId="9" xfId="0" applyNumberFormat="1" applyFont="1" applyFill="1" applyBorder="1" applyAlignment="1">
      <alignment horizontal="center" vertical="center"/>
    </xf>
    <xf numFmtId="1" fontId="7" fillId="22" borderId="28" xfId="0" applyNumberFormat="1" applyFont="1" applyFill="1" applyBorder="1" applyAlignment="1">
      <alignment horizontal="center" vertical="center"/>
    </xf>
    <xf numFmtId="165" fontId="0" fillId="22" borderId="13" xfId="1" applyNumberFormat="1" applyFont="1" applyFill="1" applyBorder="1"/>
    <xf numFmtId="165" fontId="0" fillId="22" borderId="27" xfId="1" applyNumberFormat="1" applyFont="1" applyFill="1" applyBorder="1"/>
    <xf numFmtId="165" fontId="0" fillId="22" borderId="7" xfId="1" applyNumberFormat="1" applyFont="1" applyFill="1" applyBorder="1"/>
    <xf numFmtId="1" fontId="0" fillId="22" borderId="11" xfId="0" applyNumberFormat="1" applyFill="1" applyBorder="1"/>
    <xf numFmtId="165" fontId="7" fillId="22" borderId="7" xfId="0" applyNumberFormat="1" applyFont="1" applyFill="1" applyBorder="1" applyAlignment="1">
      <alignment horizontal="center"/>
    </xf>
    <xf numFmtId="165" fontId="7" fillId="22" borderId="9" xfId="0" applyNumberFormat="1" applyFont="1" applyFill="1" applyBorder="1" applyAlignment="1">
      <alignment horizontal="center"/>
    </xf>
    <xf numFmtId="165" fontId="7" fillId="22" borderId="28" xfId="0" applyNumberFormat="1" applyFont="1" applyFill="1" applyBorder="1" applyAlignment="1">
      <alignment horizontal="center"/>
    </xf>
    <xf numFmtId="2" fontId="0" fillId="22" borderId="0" xfId="0" applyNumberFormat="1" applyFill="1" applyAlignment="1">
      <alignment vertical="center"/>
    </xf>
    <xf numFmtId="9" fontId="0" fillId="22" borderId="0" xfId="5" applyFont="1" applyFill="1" applyBorder="1"/>
    <xf numFmtId="2" fontId="0" fillId="22" borderId="13" xfId="0" applyNumberFormat="1" applyFill="1" applyBorder="1" applyAlignment="1">
      <alignment vertical="center"/>
    </xf>
    <xf numFmtId="2" fontId="0" fillId="22" borderId="27" xfId="0" applyNumberFormat="1" applyFill="1" applyBorder="1" applyAlignment="1">
      <alignment vertical="center"/>
    </xf>
    <xf numFmtId="2" fontId="0" fillId="22" borderId="7" xfId="0" applyNumberFormat="1" applyFill="1" applyBorder="1" applyAlignment="1">
      <alignment vertical="center"/>
    </xf>
    <xf numFmtId="2" fontId="0" fillId="22" borderId="9" xfId="0" applyNumberFormat="1" applyFill="1" applyBorder="1" applyAlignment="1">
      <alignment vertical="center"/>
    </xf>
    <xf numFmtId="2" fontId="0" fillId="22" borderId="28" xfId="0" applyNumberFormat="1" applyFill="1" applyBorder="1" applyAlignment="1">
      <alignment vertical="center"/>
    </xf>
    <xf numFmtId="9" fontId="0" fillId="22" borderId="11" xfId="5" applyFont="1" applyFill="1" applyBorder="1"/>
    <xf numFmtId="0" fontId="0" fillId="22" borderId="13" xfId="0" applyFill="1" applyBorder="1"/>
    <xf numFmtId="0" fontId="0" fillId="22" borderId="27" xfId="0" applyFill="1" applyBorder="1"/>
    <xf numFmtId="0" fontId="0" fillId="22" borderId="14" xfId="0" applyFill="1" applyBorder="1"/>
    <xf numFmtId="0" fontId="0" fillId="22" borderId="9" xfId="0" applyFill="1" applyBorder="1"/>
    <xf numFmtId="0" fontId="0" fillId="22" borderId="28" xfId="0" applyFill="1" applyBorder="1"/>
    <xf numFmtId="0" fontId="0" fillId="22" borderId="10" xfId="0" applyFill="1" applyBorder="1"/>
    <xf numFmtId="0" fontId="7" fillId="15" borderId="0" xfId="0" applyFont="1" applyFill="1"/>
    <xf numFmtId="9" fontId="0" fillId="0" borderId="0" xfId="0" applyNumberFormat="1"/>
    <xf numFmtId="43" fontId="0" fillId="21" borderId="0" xfId="0" applyNumberFormat="1" applyFill="1"/>
    <xf numFmtId="170" fontId="7" fillId="21" borderId="0" xfId="0" applyNumberFormat="1" applyFont="1" applyFill="1"/>
    <xf numFmtId="43" fontId="7" fillId="21" borderId="0" xfId="0" applyNumberFormat="1" applyFont="1" applyFill="1"/>
    <xf numFmtId="165" fontId="0" fillId="21" borderId="0" xfId="0" applyNumberFormat="1" applyFill="1"/>
    <xf numFmtId="165" fontId="7" fillId="21" borderId="0" xfId="0" applyNumberFormat="1" applyFont="1" applyFill="1"/>
    <xf numFmtId="0" fontId="30" fillId="11" borderId="0" xfId="0" applyFont="1" applyFill="1"/>
    <xf numFmtId="0" fontId="0" fillId="11" borderId="0" xfId="0" applyFill="1"/>
    <xf numFmtId="0" fontId="0" fillId="17" borderId="0" xfId="0" applyFill="1"/>
    <xf numFmtId="0" fontId="51" fillId="0" borderId="0" xfId="0" applyFont="1" applyAlignment="1">
      <alignment vertical="center"/>
    </xf>
    <xf numFmtId="0" fontId="7" fillId="23" borderId="9" xfId="0" applyFont="1" applyFill="1" applyBorder="1"/>
    <xf numFmtId="0" fontId="7" fillId="23" borderId="28" xfId="0" applyFont="1" applyFill="1" applyBorder="1"/>
    <xf numFmtId="0" fontId="0" fillId="4" borderId="28" xfId="0" applyFill="1" applyBorder="1"/>
    <xf numFmtId="0" fontId="7" fillId="15" borderId="31" xfId="0" applyFont="1" applyFill="1" applyBorder="1"/>
    <xf numFmtId="0" fontId="7" fillId="15" borderId="32" xfId="0" applyFont="1" applyFill="1" applyBorder="1"/>
    <xf numFmtId="0" fontId="7" fillId="15" borderId="30" xfId="0" applyFont="1" applyFill="1" applyBorder="1"/>
    <xf numFmtId="0" fontId="7" fillId="23" borderId="60" xfId="0" applyFont="1" applyFill="1" applyBorder="1"/>
    <xf numFmtId="0" fontId="7" fillId="23" borderId="56" xfId="0" applyFont="1" applyFill="1" applyBorder="1"/>
    <xf numFmtId="0" fontId="0" fillId="4" borderId="56" xfId="0" applyFill="1" applyBorder="1"/>
    <xf numFmtId="0" fontId="0" fillId="22" borderId="32" xfId="0" applyFill="1" applyBorder="1"/>
    <xf numFmtId="0" fontId="0" fillId="22" borderId="30" xfId="0" applyFill="1" applyBorder="1"/>
    <xf numFmtId="0" fontId="7" fillId="24" borderId="32" xfId="0" applyFont="1" applyFill="1" applyBorder="1"/>
    <xf numFmtId="0" fontId="7" fillId="22" borderId="13" xfId="0" applyFont="1" applyFill="1" applyBorder="1"/>
    <xf numFmtId="0" fontId="7" fillId="22" borderId="7" xfId="0" applyFont="1" applyFill="1" applyBorder="1"/>
    <xf numFmtId="0" fontId="7" fillId="22" borderId="9" xfId="0" applyFont="1" applyFill="1" applyBorder="1"/>
    <xf numFmtId="0" fontId="7" fillId="4" borderId="28" xfId="0" applyFont="1" applyFill="1" applyBorder="1"/>
    <xf numFmtId="165" fontId="7" fillId="22" borderId="27" xfId="1" applyNumberFormat="1" applyFont="1" applyFill="1" applyBorder="1"/>
    <xf numFmtId="0" fontId="20" fillId="22" borderId="14" xfId="3" applyFont="1" applyFill="1" applyBorder="1"/>
    <xf numFmtId="0" fontId="30" fillId="22" borderId="11" xfId="0" applyFont="1" applyFill="1" applyBorder="1"/>
    <xf numFmtId="165" fontId="7" fillId="22" borderId="0" xfId="1" applyNumberFormat="1" applyFont="1" applyFill="1" applyBorder="1"/>
    <xf numFmtId="0" fontId="20" fillId="22" borderId="11" xfId="3" applyFont="1" applyFill="1" applyBorder="1"/>
    <xf numFmtId="165" fontId="0" fillId="22" borderId="28" xfId="1" applyNumberFormat="1" applyFont="1" applyFill="1" applyBorder="1"/>
    <xf numFmtId="0" fontId="7" fillId="4" borderId="9" xfId="0" applyFont="1" applyFill="1" applyBorder="1"/>
    <xf numFmtId="3" fontId="0" fillId="22" borderId="13" xfId="0" applyNumberFormat="1" applyFill="1" applyBorder="1"/>
    <xf numFmtId="3" fontId="0" fillId="22" borderId="27" xfId="0" applyNumberFormat="1" applyFill="1" applyBorder="1"/>
    <xf numFmtId="3" fontId="0" fillId="22" borderId="14" xfId="0" applyNumberFormat="1" applyFill="1" applyBorder="1"/>
    <xf numFmtId="3" fontId="0" fillId="22" borderId="7" xfId="0" applyNumberFormat="1" applyFill="1" applyBorder="1"/>
    <xf numFmtId="3" fontId="0" fillId="22" borderId="0" xfId="0" applyNumberFormat="1" applyFill="1"/>
    <xf numFmtId="3" fontId="0" fillId="22" borderId="11" xfId="0" applyNumberFormat="1" applyFill="1" applyBorder="1"/>
    <xf numFmtId="3" fontId="0" fillId="22" borderId="9" xfId="0" applyNumberFormat="1" applyFill="1" applyBorder="1"/>
    <xf numFmtId="3" fontId="0" fillId="22" borderId="28" xfId="0" applyNumberFormat="1" applyFill="1" applyBorder="1"/>
    <xf numFmtId="0" fontId="30" fillId="11" borderId="13" xfId="0" applyFont="1" applyFill="1" applyBorder="1"/>
    <xf numFmtId="0" fontId="30" fillId="11" borderId="27" xfId="0" applyFont="1" applyFill="1" applyBorder="1"/>
    <xf numFmtId="0" fontId="30" fillId="11" borderId="7" xfId="0" applyFont="1" applyFill="1" applyBorder="1"/>
    <xf numFmtId="0" fontId="7" fillId="11" borderId="9" xfId="0" applyFont="1" applyFill="1" applyBorder="1"/>
    <xf numFmtId="0" fontId="7" fillId="11" borderId="28" xfId="0" applyFont="1" applyFill="1" applyBorder="1"/>
    <xf numFmtId="2" fontId="7" fillId="0" borderId="28" xfId="0" applyNumberFormat="1" applyFont="1" applyBorder="1"/>
    <xf numFmtId="2" fontId="7" fillId="22" borderId="0" xfId="0" applyNumberFormat="1" applyFont="1" applyFill="1"/>
    <xf numFmtId="2" fontId="7" fillId="22" borderId="28" xfId="0" applyNumberFormat="1" applyFont="1" applyFill="1" applyBorder="1"/>
    <xf numFmtId="2" fontId="7" fillId="22" borderId="10" xfId="0" applyNumberFormat="1" applyFont="1" applyFill="1" applyBorder="1"/>
    <xf numFmtId="0" fontId="7" fillId="4" borderId="9" xfId="0" applyFont="1" applyFill="1" applyBorder="1" applyAlignment="1">
      <alignment horizontal="left"/>
    </xf>
    <xf numFmtId="165" fontId="0" fillId="22" borderId="0" xfId="0" applyNumberFormat="1" applyFill="1"/>
    <xf numFmtId="0" fontId="0" fillId="11" borderId="13" xfId="0" applyFill="1" applyBorder="1"/>
    <xf numFmtId="0" fontId="0" fillId="11" borderId="27" xfId="0" applyFill="1" applyBorder="1"/>
    <xf numFmtId="165" fontId="0" fillId="22" borderId="27" xfId="0" applyNumberFormat="1" applyFill="1" applyBorder="1"/>
    <xf numFmtId="165" fontId="0" fillId="22" borderId="14" xfId="0" applyNumberFormat="1" applyFill="1" applyBorder="1"/>
    <xf numFmtId="0" fontId="0" fillId="11" borderId="7" xfId="0" applyFill="1" applyBorder="1"/>
    <xf numFmtId="165" fontId="0" fillId="22" borderId="11" xfId="0" applyNumberFormat="1" applyFill="1" applyBorder="1"/>
    <xf numFmtId="0" fontId="0" fillId="11" borderId="9" xfId="0" applyFill="1" applyBorder="1"/>
    <xf numFmtId="0" fontId="0" fillId="11" borderId="28" xfId="0" applyFill="1" applyBorder="1"/>
    <xf numFmtId="165" fontId="0" fillId="22" borderId="28" xfId="0" applyNumberFormat="1" applyFill="1" applyBorder="1"/>
    <xf numFmtId="165" fontId="0" fillId="22" borderId="10" xfId="0" applyNumberFormat="1" applyFill="1" applyBorder="1"/>
    <xf numFmtId="0" fontId="20" fillId="4" borderId="9" xfId="0" applyFont="1" applyFill="1" applyBorder="1" applyAlignment="1">
      <alignment horizontal="left"/>
    </xf>
    <xf numFmtId="0" fontId="20" fillId="4" borderId="28" xfId="0" applyFont="1" applyFill="1" applyBorder="1" applyAlignment="1">
      <alignment horizontal="center" vertical="center"/>
    </xf>
    <xf numFmtId="0" fontId="20" fillId="4" borderId="10" xfId="0" applyFont="1" applyFill="1" applyBorder="1" applyAlignment="1">
      <alignment horizontal="center" vertical="center"/>
    </xf>
    <xf numFmtId="0" fontId="7" fillId="15" borderId="31" xfId="0" applyFont="1" applyFill="1" applyBorder="1" applyAlignment="1">
      <alignment horizontal="left" indent="1"/>
    </xf>
    <xf numFmtId="0" fontId="7" fillId="15" borderId="32" xfId="0" applyFont="1" applyFill="1" applyBorder="1" applyAlignment="1">
      <alignment horizontal="left" indent="1"/>
    </xf>
    <xf numFmtId="0" fontId="7" fillId="15" borderId="32" xfId="0" applyFont="1" applyFill="1" applyBorder="1" applyAlignment="1">
      <alignment wrapText="1"/>
    </xf>
    <xf numFmtId="0" fontId="7" fillId="15" borderId="30" xfId="0" applyFont="1" applyFill="1" applyBorder="1" applyAlignment="1">
      <alignment wrapText="1"/>
    </xf>
    <xf numFmtId="2" fontId="20" fillId="22" borderId="7" xfId="0" applyNumberFormat="1" applyFont="1" applyFill="1" applyBorder="1"/>
    <xf numFmtId="2" fontId="20" fillId="22" borderId="0" xfId="0" applyNumberFormat="1" applyFont="1" applyFill="1"/>
    <xf numFmtId="2" fontId="20" fillId="22" borderId="11" xfId="0" applyNumberFormat="1" applyFont="1" applyFill="1" applyBorder="1"/>
    <xf numFmtId="0" fontId="0" fillId="17" borderId="27" xfId="0" applyFill="1" applyBorder="1"/>
    <xf numFmtId="0" fontId="0" fillId="17" borderId="14" xfId="0" applyFill="1" applyBorder="1"/>
    <xf numFmtId="0" fontId="52" fillId="25" borderId="60" xfId="0" applyFont="1" applyFill="1" applyBorder="1" applyAlignment="1">
      <alignment horizontal="center" vertical="center"/>
    </xf>
    <xf numFmtId="0" fontId="45" fillId="17" borderId="56" xfId="0" applyFont="1" applyFill="1" applyBorder="1" applyAlignment="1">
      <alignment horizontal="center" vertical="center" wrapText="1"/>
    </xf>
    <xf numFmtId="0" fontId="45" fillId="17" borderId="57" xfId="0" applyFont="1" applyFill="1" applyBorder="1" applyAlignment="1">
      <alignment horizontal="center" vertical="center" wrapText="1"/>
    </xf>
    <xf numFmtId="2" fontId="0" fillId="21" borderId="13" xfId="0" applyNumberFormat="1" applyFill="1" applyBorder="1"/>
    <xf numFmtId="2" fontId="0" fillId="21" borderId="7" xfId="0" applyNumberFormat="1" applyFill="1" applyBorder="1"/>
    <xf numFmtId="0" fontId="47" fillId="17" borderId="60" xfId="0" applyFont="1" applyFill="1" applyBorder="1" applyAlignment="1">
      <alignment horizontal="center" vertical="center"/>
    </xf>
    <xf numFmtId="0" fontId="47" fillId="17" borderId="56" xfId="0" applyFont="1" applyFill="1" applyBorder="1" applyAlignment="1">
      <alignment horizontal="center" vertical="center"/>
    </xf>
    <xf numFmtId="0" fontId="47" fillId="17" borderId="56" xfId="0" applyFont="1" applyFill="1" applyBorder="1" applyAlignment="1">
      <alignment horizontal="center" vertical="center" wrapText="1"/>
    </xf>
    <xf numFmtId="0" fontId="47" fillId="17" borderId="57" xfId="0" applyFont="1" applyFill="1" applyBorder="1" applyAlignment="1">
      <alignment horizontal="center" vertical="center" wrapText="1"/>
    </xf>
    <xf numFmtId="0" fontId="7" fillId="15" borderId="7" xfId="0" applyFont="1" applyFill="1" applyBorder="1"/>
    <xf numFmtId="0" fontId="52" fillId="25" borderId="9" xfId="0" applyFont="1" applyFill="1" applyBorder="1" applyAlignment="1">
      <alignment horizontal="center" vertical="center"/>
    </xf>
    <xf numFmtId="0" fontId="45" fillId="17" borderId="28" xfId="0" applyFont="1" applyFill="1" applyBorder="1" applyAlignment="1">
      <alignment horizontal="center" vertical="center" wrapText="1"/>
    </xf>
    <xf numFmtId="0" fontId="45" fillId="17" borderId="28" xfId="0" applyFont="1" applyFill="1" applyBorder="1" applyAlignment="1">
      <alignment horizontal="center" vertical="center"/>
    </xf>
    <xf numFmtId="2" fontId="7" fillId="21" borderId="7" xfId="0" applyNumberFormat="1" applyFont="1" applyFill="1" applyBorder="1"/>
    <xf numFmtId="0" fontId="45" fillId="17" borderId="56" xfId="0" applyFont="1" applyFill="1" applyBorder="1" applyAlignment="1">
      <alignment horizontal="center" vertical="center"/>
    </xf>
    <xf numFmtId="165" fontId="45" fillId="17" borderId="56" xfId="0" applyNumberFormat="1" applyFont="1" applyFill="1" applyBorder="1" applyAlignment="1">
      <alignment horizontal="center" vertical="center" wrapText="1"/>
    </xf>
    <xf numFmtId="165" fontId="45" fillId="17" borderId="57" xfId="0" applyNumberFormat="1" applyFont="1" applyFill="1" applyBorder="1" applyAlignment="1">
      <alignment horizontal="center" vertical="center" wrapText="1"/>
    </xf>
    <xf numFmtId="43" fontId="0" fillId="22" borderId="27" xfId="0" applyNumberFormat="1" applyFill="1" applyBorder="1"/>
    <xf numFmtId="172" fontId="0" fillId="22" borderId="14" xfId="0" applyNumberFormat="1" applyFill="1" applyBorder="1"/>
    <xf numFmtId="172" fontId="0" fillId="22" borderId="11" xfId="0" applyNumberFormat="1" applyFill="1" applyBorder="1"/>
    <xf numFmtId="165" fontId="7" fillId="22" borderId="0" xfId="0" applyNumberFormat="1" applyFont="1" applyFill="1"/>
    <xf numFmtId="172" fontId="7" fillId="22" borderId="11" xfId="0" applyNumberFormat="1" applyFont="1" applyFill="1" applyBorder="1"/>
    <xf numFmtId="43" fontId="0" fillId="22" borderId="0" xfId="0" applyNumberFormat="1" applyFill="1"/>
    <xf numFmtId="170" fontId="7" fillId="22" borderId="0" xfId="0" applyNumberFormat="1" applyFont="1" applyFill="1"/>
    <xf numFmtId="165" fontId="7" fillId="22" borderId="11" xfId="0" applyNumberFormat="1" applyFont="1" applyFill="1" applyBorder="1"/>
    <xf numFmtId="43" fontId="7" fillId="22" borderId="0" xfId="0" applyNumberFormat="1" applyFont="1" applyFill="1"/>
    <xf numFmtId="43" fontId="0" fillId="21" borderId="13" xfId="0" applyNumberFormat="1" applyFill="1" applyBorder="1"/>
    <xf numFmtId="43" fontId="0" fillId="21" borderId="27" xfId="0" applyNumberFormat="1" applyFill="1" applyBorder="1"/>
    <xf numFmtId="43" fontId="0" fillId="22" borderId="14" xfId="0" applyNumberFormat="1" applyFill="1" applyBorder="1"/>
    <xf numFmtId="43" fontId="0" fillId="21" borderId="7" xfId="0" applyNumberFormat="1" applyFill="1" applyBorder="1"/>
    <xf numFmtId="43" fontId="0" fillId="22" borderId="11" xfId="0" applyNumberFormat="1" applyFill="1" applyBorder="1"/>
    <xf numFmtId="43" fontId="7" fillId="22" borderId="28" xfId="0" applyNumberFormat="1" applyFont="1" applyFill="1" applyBorder="1"/>
    <xf numFmtId="43" fontId="7" fillId="22" borderId="10" xfId="0" applyNumberFormat="1" applyFont="1" applyFill="1" applyBorder="1"/>
    <xf numFmtId="0" fontId="7" fillId="22" borderId="10" xfId="0" applyFont="1" applyFill="1" applyBorder="1"/>
    <xf numFmtId="0" fontId="7" fillId="15" borderId="9" xfId="0" applyFont="1" applyFill="1" applyBorder="1"/>
    <xf numFmtId="165" fontId="7" fillId="21" borderId="28" xfId="0" applyNumberFormat="1" applyFont="1" applyFill="1" applyBorder="1"/>
    <xf numFmtId="165" fontId="7" fillId="22" borderId="28" xfId="0" applyNumberFormat="1" applyFont="1" applyFill="1" applyBorder="1"/>
    <xf numFmtId="165" fontId="7" fillId="22" borderId="10" xfId="0" applyNumberFormat="1" applyFont="1" applyFill="1" applyBorder="1"/>
    <xf numFmtId="43" fontId="7" fillId="21" borderId="7" xfId="0" applyNumberFormat="1" applyFont="1" applyFill="1" applyBorder="1"/>
    <xf numFmtId="0" fontId="0" fillId="17" borderId="7" xfId="0" applyFill="1" applyBorder="1"/>
    <xf numFmtId="0" fontId="45" fillId="17" borderId="57" xfId="0" applyFont="1" applyFill="1" applyBorder="1" applyAlignment="1">
      <alignment horizontal="center" vertical="center"/>
    </xf>
    <xf numFmtId="0" fontId="45" fillId="17" borderId="10" xfId="0" applyFont="1" applyFill="1" applyBorder="1" applyAlignment="1">
      <alignment horizontal="center" vertical="center"/>
    </xf>
    <xf numFmtId="170" fontId="7" fillId="21" borderId="9" xfId="0" applyNumberFormat="1" applyFont="1" applyFill="1" applyBorder="1"/>
    <xf numFmtId="170" fontId="7" fillId="21" borderId="28" xfId="0" applyNumberFormat="1" applyFont="1" applyFill="1" applyBorder="1"/>
    <xf numFmtId="170" fontId="7" fillId="22" borderId="28" xfId="0" applyNumberFormat="1" applyFont="1" applyFill="1" applyBorder="1"/>
    <xf numFmtId="0" fontId="45" fillId="17" borderId="60" xfId="0" applyFont="1" applyFill="1" applyBorder="1" applyAlignment="1">
      <alignment horizontal="center" vertical="center"/>
    </xf>
    <xf numFmtId="0" fontId="14" fillId="17" borderId="56" xfId="0" applyFont="1" applyFill="1" applyBorder="1" applyAlignment="1">
      <alignment horizontal="center" vertical="center"/>
    </xf>
    <xf numFmtId="0" fontId="14" fillId="17" borderId="57" xfId="0" applyFont="1" applyFill="1" applyBorder="1" applyAlignment="1">
      <alignment horizontal="center" vertical="center"/>
    </xf>
    <xf numFmtId="0" fontId="7" fillId="15" borderId="31" xfId="0" applyFont="1" applyFill="1" applyBorder="1" applyAlignment="1">
      <alignment horizontal="center"/>
    </xf>
    <xf numFmtId="0" fontId="7" fillId="15" borderId="32" xfId="0" applyFont="1" applyFill="1" applyBorder="1" applyAlignment="1">
      <alignment horizontal="center"/>
    </xf>
    <xf numFmtId="0" fontId="7" fillId="15" borderId="30" xfId="0" applyFont="1" applyFill="1" applyBorder="1" applyAlignment="1">
      <alignment horizontal="center"/>
    </xf>
    <xf numFmtId="165" fontId="0" fillId="21" borderId="27" xfId="0" applyNumberFormat="1" applyFill="1" applyBorder="1"/>
    <xf numFmtId="0" fontId="45" fillId="17" borderId="60" xfId="0" applyFont="1" applyFill="1" applyBorder="1" applyAlignment="1">
      <alignment horizontal="left"/>
    </xf>
    <xf numFmtId="0" fontId="45" fillId="17" borderId="56" xfId="0" applyFont="1" applyFill="1" applyBorder="1" applyAlignment="1">
      <alignment horizontal="left"/>
    </xf>
    <xf numFmtId="0" fontId="45" fillId="17" borderId="56" xfId="0" applyFont="1" applyFill="1" applyBorder="1" applyAlignment="1">
      <alignment horizontal="center"/>
    </xf>
    <xf numFmtId="0" fontId="45" fillId="17" borderId="57" xfId="0" applyFont="1" applyFill="1" applyBorder="1" applyAlignment="1">
      <alignment horizontal="center"/>
    </xf>
    <xf numFmtId="0" fontId="54" fillId="2" borderId="0" xfId="0" applyFont="1" applyFill="1" applyAlignment="1">
      <alignment horizontal="center" vertical="center"/>
    </xf>
    <xf numFmtId="0" fontId="30" fillId="0" borderId="0" xfId="0" applyFont="1"/>
    <xf numFmtId="2" fontId="30" fillId="0" borderId="0" xfId="0" applyNumberFormat="1" applyFont="1"/>
    <xf numFmtId="0" fontId="54" fillId="2" borderId="11" xfId="0" applyFont="1" applyFill="1" applyBorder="1" applyAlignment="1">
      <alignment horizontal="center" vertical="center"/>
    </xf>
    <xf numFmtId="0" fontId="45" fillId="27" borderId="56" xfId="0" applyFont="1" applyFill="1" applyBorder="1" applyAlignment="1">
      <alignment horizontal="center" vertical="center" wrapText="1"/>
    </xf>
    <xf numFmtId="0" fontId="45" fillId="27" borderId="56" xfId="0" applyFont="1" applyFill="1" applyBorder="1" applyAlignment="1">
      <alignment horizontal="center" vertical="center"/>
    </xf>
    <xf numFmtId="0" fontId="45" fillId="27" borderId="57" xfId="0" applyFont="1" applyFill="1" applyBorder="1" applyAlignment="1">
      <alignment horizontal="center" vertical="center" wrapText="1"/>
    </xf>
    <xf numFmtId="0" fontId="45" fillId="27" borderId="57" xfId="0" applyFont="1" applyFill="1" applyBorder="1" applyAlignment="1">
      <alignment horizontal="center" vertical="center"/>
    </xf>
    <xf numFmtId="0" fontId="53" fillId="26" borderId="28" xfId="0" applyFont="1" applyFill="1" applyBorder="1" applyAlignment="1">
      <alignment horizontal="center" vertical="center"/>
    </xf>
    <xf numFmtId="0" fontId="53" fillId="4" borderId="28" xfId="0" applyFont="1" applyFill="1" applyBorder="1" applyAlignment="1">
      <alignment horizontal="center" vertical="center"/>
    </xf>
    <xf numFmtId="0" fontId="11" fillId="4" borderId="56" xfId="0" applyFont="1" applyFill="1" applyBorder="1" applyAlignment="1">
      <alignment horizontal="center" vertical="center" wrapText="1"/>
    </xf>
    <xf numFmtId="0" fontId="7" fillId="4" borderId="56" xfId="0" applyFont="1" applyFill="1" applyBorder="1" applyAlignment="1">
      <alignment vertical="center" wrapText="1"/>
    </xf>
    <xf numFmtId="0" fontId="7" fillId="4" borderId="57" xfId="0" applyFont="1" applyFill="1" applyBorder="1" applyAlignment="1">
      <alignment vertical="center" wrapText="1"/>
    </xf>
    <xf numFmtId="0" fontId="11" fillId="22" borderId="0" xfId="0" applyFont="1" applyFill="1" applyAlignment="1">
      <alignment horizontal="center" vertical="center"/>
    </xf>
    <xf numFmtId="0" fontId="11" fillId="22" borderId="31" xfId="0" applyFont="1" applyFill="1" applyBorder="1" applyAlignment="1">
      <alignment horizontal="center" vertical="center"/>
    </xf>
    <xf numFmtId="0" fontId="11" fillId="22" borderId="32" xfId="0" applyFont="1" applyFill="1" applyBorder="1" applyAlignment="1">
      <alignment horizontal="center" vertical="center"/>
    </xf>
    <xf numFmtId="0" fontId="4" fillId="22" borderId="0" xfId="0" applyFont="1" applyFill="1" applyAlignment="1">
      <alignment horizontal="center" vertical="center"/>
    </xf>
    <xf numFmtId="0" fontId="4" fillId="22" borderId="32" xfId="0" applyFont="1" applyFill="1" applyBorder="1" applyAlignment="1">
      <alignment horizontal="center" vertical="center"/>
    </xf>
    <xf numFmtId="165" fontId="30" fillId="22" borderId="0" xfId="14" applyNumberFormat="1" applyFont="1" applyFill="1" applyBorder="1" applyAlignment="1">
      <alignment horizontal="center" vertical="center"/>
    </xf>
    <xf numFmtId="165" fontId="30" fillId="22" borderId="0" xfId="14" applyNumberFormat="1" applyFont="1" applyFill="1" applyBorder="1" applyAlignment="1">
      <alignment horizontal="center"/>
    </xf>
    <xf numFmtId="165" fontId="30" fillId="22" borderId="11" xfId="14" applyNumberFormat="1" applyFont="1" applyFill="1" applyBorder="1" applyAlignment="1">
      <alignment horizontal="center"/>
    </xf>
    <xf numFmtId="165" fontId="53" fillId="22" borderId="0" xfId="0" applyNumberFormat="1" applyFont="1" applyFill="1" applyAlignment="1">
      <alignment horizontal="center" vertical="center"/>
    </xf>
    <xf numFmtId="165" fontId="53" fillId="22" borderId="11" xfId="0" applyNumberFormat="1" applyFont="1" applyFill="1" applyBorder="1" applyAlignment="1">
      <alignment horizontal="center" vertical="center"/>
    </xf>
    <xf numFmtId="0" fontId="4" fillId="22" borderId="11" xfId="0" applyFont="1" applyFill="1" applyBorder="1" applyAlignment="1">
      <alignment horizontal="center" vertical="center"/>
    </xf>
    <xf numFmtId="9" fontId="0" fillId="22" borderId="28" xfId="0" applyNumberFormat="1" applyFill="1" applyBorder="1"/>
    <xf numFmtId="9" fontId="0" fillId="22" borderId="10" xfId="0" applyNumberFormat="1" applyFill="1" applyBorder="1"/>
    <xf numFmtId="43" fontId="0" fillId="22" borderId="0" xfId="1" applyFont="1" applyFill="1" applyBorder="1"/>
    <xf numFmtId="43" fontId="0" fillId="22" borderId="11" xfId="1" applyFont="1" applyFill="1" applyBorder="1"/>
    <xf numFmtId="0" fontId="4" fillId="22" borderId="27" xfId="0" applyFont="1" applyFill="1" applyBorder="1" applyAlignment="1">
      <alignment horizontal="center" vertical="center"/>
    </xf>
    <xf numFmtId="0" fontId="0" fillId="22" borderId="31" xfId="0" applyFill="1" applyBorder="1"/>
    <xf numFmtId="0" fontId="4" fillId="22" borderId="14" xfId="0" applyFont="1" applyFill="1" applyBorder="1" applyAlignment="1">
      <alignment horizontal="center" vertical="center"/>
    </xf>
    <xf numFmtId="0" fontId="4" fillId="22" borderId="28" xfId="0" applyFont="1" applyFill="1" applyBorder="1" applyAlignment="1">
      <alignment horizontal="center" vertical="center"/>
    </xf>
    <xf numFmtId="0" fontId="4" fillId="22" borderId="10" xfId="0" applyFont="1" applyFill="1" applyBorder="1" applyAlignment="1">
      <alignment horizontal="center" vertical="center"/>
    </xf>
    <xf numFmtId="0" fontId="0" fillId="22" borderId="31" xfId="0" applyFill="1" applyBorder="1" applyAlignment="1">
      <alignment horizontal="center"/>
    </xf>
    <xf numFmtId="0" fontId="0" fillId="22" borderId="32" xfId="0" applyFill="1" applyBorder="1" applyAlignment="1">
      <alignment horizontal="center"/>
    </xf>
    <xf numFmtId="0" fontId="4" fillId="22" borderId="30" xfId="0" applyFont="1" applyFill="1" applyBorder="1" applyAlignment="1">
      <alignment horizontal="center" vertical="center"/>
    </xf>
    <xf numFmtId="0" fontId="31" fillId="22" borderId="13" xfId="0" applyFont="1" applyFill="1" applyBorder="1"/>
    <xf numFmtId="0" fontId="31" fillId="22" borderId="27" xfId="0" applyFont="1" applyFill="1" applyBorder="1"/>
    <xf numFmtId="0" fontId="31" fillId="22" borderId="14" xfId="0" applyFont="1" applyFill="1" applyBorder="1"/>
    <xf numFmtId="2" fontId="30" fillId="22" borderId="9" xfId="0" applyNumberFormat="1" applyFont="1" applyFill="1" applyBorder="1"/>
    <xf numFmtId="2" fontId="30" fillId="22" borderId="28" xfId="0" applyNumberFormat="1" applyFont="1" applyFill="1" applyBorder="1"/>
    <xf numFmtId="0" fontId="30" fillId="22" borderId="10" xfId="0" applyFont="1" applyFill="1" applyBorder="1"/>
    <xf numFmtId="0" fontId="7" fillId="22" borderId="0" xfId="0" applyFont="1" applyFill="1" applyAlignment="1">
      <alignment horizontal="left" vertical="center"/>
    </xf>
    <xf numFmtId="0" fontId="28" fillId="22" borderId="32" xfId="0" applyFont="1" applyFill="1" applyBorder="1"/>
    <xf numFmtId="168" fontId="7" fillId="22" borderId="0" xfId="0" applyNumberFormat="1" applyFont="1" applyFill="1"/>
    <xf numFmtId="43" fontId="15" fillId="22" borderId="0" xfId="0" applyNumberFormat="1" applyFont="1" applyFill="1"/>
    <xf numFmtId="0" fontId="7" fillId="22" borderId="32" xfId="0" applyFont="1" applyFill="1" applyBorder="1" applyAlignment="1">
      <alignment horizontal="left" vertical="center"/>
    </xf>
    <xf numFmtId="171" fontId="0" fillId="22" borderId="0" xfId="0" applyNumberFormat="1" applyFill="1"/>
    <xf numFmtId="168" fontId="7" fillId="22" borderId="28" xfId="0" applyNumberFormat="1" applyFont="1" applyFill="1" applyBorder="1"/>
    <xf numFmtId="0" fontId="53" fillId="26" borderId="9" xfId="0" applyFont="1" applyFill="1" applyBorder="1" applyAlignment="1">
      <alignment horizontal="left" vertical="center"/>
    </xf>
    <xf numFmtId="0" fontId="11" fillId="15" borderId="31" xfId="0" applyFont="1" applyFill="1" applyBorder="1" applyAlignment="1">
      <alignment horizontal="left" vertical="center"/>
    </xf>
    <xf numFmtId="0" fontId="11" fillId="15" borderId="32" xfId="0" applyFont="1" applyFill="1" applyBorder="1" applyAlignment="1">
      <alignment horizontal="left" vertical="center"/>
    </xf>
    <xf numFmtId="0" fontId="7" fillId="15" borderId="30" xfId="0" applyFont="1" applyFill="1" applyBorder="1" applyAlignment="1">
      <alignment horizontal="left"/>
    </xf>
    <xf numFmtId="0" fontId="11" fillId="15" borderId="30" xfId="0" applyFont="1" applyFill="1" applyBorder="1" applyAlignment="1">
      <alignment horizontal="left" vertical="center"/>
    </xf>
    <xf numFmtId="0" fontId="7" fillId="15" borderId="31" xfId="0" applyFont="1" applyFill="1" applyBorder="1" applyAlignment="1">
      <alignment horizontal="left"/>
    </xf>
    <xf numFmtId="0" fontId="7" fillId="15" borderId="32" xfId="0" applyFont="1" applyFill="1" applyBorder="1" applyAlignment="1">
      <alignment horizontal="left"/>
    </xf>
    <xf numFmtId="0" fontId="7" fillId="15" borderId="32" xfId="0" applyFont="1" applyFill="1" applyBorder="1" applyAlignment="1">
      <alignment horizontal="left" wrapText="1"/>
    </xf>
    <xf numFmtId="0" fontId="7" fillId="15" borderId="30" xfId="0" applyFont="1" applyFill="1" applyBorder="1" applyAlignment="1">
      <alignment horizontal="left" wrapText="1"/>
    </xf>
    <xf numFmtId="0" fontId="11" fillId="4" borderId="60" xfId="0" applyFont="1" applyFill="1" applyBorder="1" applyAlignment="1">
      <alignment horizontal="left" vertical="center" wrapText="1"/>
    </xf>
    <xf numFmtId="0" fontId="7" fillId="4" borderId="60" xfId="0" applyFont="1" applyFill="1" applyBorder="1" applyAlignment="1">
      <alignment horizontal="left" vertical="center" wrapText="1"/>
    </xf>
    <xf numFmtId="0" fontId="7" fillId="4" borderId="31" xfId="0" applyFont="1" applyFill="1" applyBorder="1" applyAlignment="1">
      <alignment horizontal="left" vertical="center" wrapText="1"/>
    </xf>
    <xf numFmtId="0" fontId="7" fillId="4" borderId="30" xfId="0" applyFont="1" applyFill="1" applyBorder="1" applyAlignment="1">
      <alignment horizontal="left" vertical="center" wrapText="1"/>
    </xf>
    <xf numFmtId="0" fontId="52" fillId="28" borderId="60" xfId="0" applyFont="1" applyFill="1" applyBorder="1" applyAlignment="1">
      <alignment horizontal="left" vertical="center"/>
    </xf>
    <xf numFmtId="0" fontId="53" fillId="29" borderId="32" xfId="0" applyFont="1" applyFill="1" applyBorder="1" applyAlignment="1">
      <alignment horizontal="left" vertical="center" wrapText="1"/>
    </xf>
    <xf numFmtId="0" fontId="11" fillId="15" borderId="7" xfId="0" applyFont="1" applyFill="1" applyBorder="1" applyAlignment="1">
      <alignment horizontal="left" vertical="center"/>
    </xf>
    <xf numFmtId="0" fontId="7" fillId="15" borderId="7" xfId="0" applyFont="1" applyFill="1" applyBorder="1" applyAlignment="1">
      <alignment horizontal="left"/>
    </xf>
    <xf numFmtId="0" fontId="7" fillId="15" borderId="9" xfId="0" applyFont="1" applyFill="1" applyBorder="1" applyAlignment="1">
      <alignment horizontal="left"/>
    </xf>
    <xf numFmtId="0" fontId="11" fillId="15" borderId="9" xfId="0" applyFont="1" applyFill="1" applyBorder="1" applyAlignment="1">
      <alignment horizontal="left" vertical="center"/>
    </xf>
    <xf numFmtId="0" fontId="57" fillId="15" borderId="31" xfId="0" applyFont="1" applyFill="1" applyBorder="1" applyAlignment="1">
      <alignment horizontal="left"/>
    </xf>
    <xf numFmtId="0" fontId="57" fillId="15" borderId="32" xfId="0" applyFont="1" applyFill="1" applyBorder="1" applyAlignment="1">
      <alignment horizontal="left"/>
    </xf>
    <xf numFmtId="0" fontId="57" fillId="15" borderId="30" xfId="0" applyFont="1" applyFill="1" applyBorder="1" applyAlignment="1">
      <alignment horizontal="left"/>
    </xf>
    <xf numFmtId="0" fontId="57" fillId="15" borderId="13" xfId="0" applyFont="1" applyFill="1" applyBorder="1" applyAlignment="1">
      <alignment horizontal="left"/>
    </xf>
    <xf numFmtId="0" fontId="57" fillId="15" borderId="7" xfId="0" applyFont="1" applyFill="1" applyBorder="1" applyAlignment="1">
      <alignment horizontal="left"/>
    </xf>
    <xf numFmtId="0" fontId="57" fillId="15" borderId="9" xfId="0" applyFont="1" applyFill="1" applyBorder="1" applyAlignment="1">
      <alignment horizontal="left"/>
    </xf>
    <xf numFmtId="0" fontId="40" fillId="9" borderId="0" xfId="0" applyFont="1" applyFill="1" applyAlignment="1">
      <alignment horizontal="center"/>
    </xf>
    <xf numFmtId="0" fontId="40" fillId="9" borderId="31" xfId="0" applyFont="1" applyFill="1" applyBorder="1"/>
    <xf numFmtId="0" fontId="40" fillId="9" borderId="27" xfId="0" applyFont="1" applyFill="1" applyBorder="1"/>
    <xf numFmtId="0" fontId="40" fillId="9" borderId="31" xfId="0" applyFont="1" applyFill="1" applyBorder="1" applyAlignment="1">
      <alignment horizontal="left"/>
    </xf>
    <xf numFmtId="0" fontId="46" fillId="0" borderId="0" xfId="0" applyFont="1"/>
    <xf numFmtId="2" fontId="30" fillId="22" borderId="0" xfId="0" applyNumberFormat="1" applyFont="1" applyFill="1"/>
    <xf numFmtId="0" fontId="0" fillId="22" borderId="28" xfId="0" applyFill="1" applyBorder="1" applyAlignment="1">
      <alignment vertical="center" wrapText="1"/>
    </xf>
    <xf numFmtId="0" fontId="0" fillId="22" borderId="31" xfId="0" applyFill="1" applyBorder="1" applyAlignment="1">
      <alignment horizontal="left"/>
    </xf>
    <xf numFmtId="0" fontId="0" fillId="22" borderId="32" xfId="0" applyFill="1" applyBorder="1" applyAlignment="1">
      <alignment horizontal="left"/>
    </xf>
    <xf numFmtId="0" fontId="0" fillId="22" borderId="30" xfId="0" applyFill="1" applyBorder="1" applyAlignment="1">
      <alignment horizontal="left" vertical="center"/>
    </xf>
    <xf numFmtId="0" fontId="0" fillId="22" borderId="30" xfId="0" applyFill="1" applyBorder="1" applyAlignment="1">
      <alignment horizontal="left"/>
    </xf>
    <xf numFmtId="2" fontId="0" fillId="22" borderId="13" xfId="0" applyNumberFormat="1" applyFill="1" applyBorder="1" applyAlignment="1">
      <alignment horizontal="left"/>
    </xf>
    <xf numFmtId="2" fontId="0" fillId="22" borderId="7" xfId="0" applyNumberFormat="1" applyFill="1" applyBorder="1" applyAlignment="1">
      <alignment horizontal="left"/>
    </xf>
    <xf numFmtId="2" fontId="0" fillId="22" borderId="32" xfId="0" applyNumberFormat="1" applyFill="1" applyBorder="1" applyAlignment="1">
      <alignment horizontal="left"/>
    </xf>
    <xf numFmtId="2" fontId="0" fillId="22" borderId="28" xfId="0" applyNumberFormat="1" applyFill="1" applyBorder="1"/>
    <xf numFmtId="2" fontId="0" fillId="22" borderId="9" xfId="0" applyNumberFormat="1" applyFill="1" applyBorder="1" applyAlignment="1">
      <alignment horizontal="left"/>
    </xf>
    <xf numFmtId="2" fontId="0" fillId="22" borderId="31" xfId="0" applyNumberFormat="1" applyFill="1" applyBorder="1" applyAlignment="1">
      <alignment vertical="center" wrapText="1"/>
    </xf>
    <xf numFmtId="2" fontId="0" fillId="22" borderId="13" xfId="0" applyNumberFormat="1" applyFill="1" applyBorder="1" applyAlignment="1">
      <alignment horizontal="left" vertical="center"/>
    </xf>
    <xf numFmtId="2" fontId="0" fillId="22" borderId="32" xfId="0" applyNumberFormat="1" applyFill="1" applyBorder="1" applyAlignment="1">
      <alignment wrapText="1"/>
    </xf>
    <xf numFmtId="2" fontId="0" fillId="22" borderId="7" xfId="0" applyNumberFormat="1" applyFill="1" applyBorder="1" applyAlignment="1">
      <alignment horizontal="left" vertical="center"/>
    </xf>
    <xf numFmtId="2" fontId="0" fillId="22" borderId="32" xfId="0" applyNumberFormat="1" applyFill="1" applyBorder="1" applyAlignment="1">
      <alignment vertical="center" wrapText="1"/>
    </xf>
    <xf numFmtId="2" fontId="0" fillId="22" borderId="0" xfId="0" applyNumberFormat="1" applyFill="1" applyAlignment="1">
      <alignment vertical="center" wrapText="1"/>
    </xf>
    <xf numFmtId="2" fontId="0" fillId="22" borderId="32" xfId="0" applyNumberFormat="1" applyFill="1" applyBorder="1" applyAlignment="1">
      <alignment vertical="center"/>
    </xf>
    <xf numFmtId="2" fontId="0" fillId="22" borderId="30" xfId="0" applyNumberFormat="1" applyFill="1" applyBorder="1" applyAlignment="1">
      <alignment vertical="center"/>
    </xf>
    <xf numFmtId="2" fontId="0" fillId="22" borderId="28" xfId="0" applyNumberFormat="1" applyFill="1" applyBorder="1" applyAlignment="1">
      <alignment vertical="center" wrapText="1"/>
    </xf>
    <xf numFmtId="2" fontId="0" fillId="22" borderId="9" xfId="0" applyNumberFormat="1" applyFill="1" applyBorder="1" applyAlignment="1">
      <alignment horizontal="left" vertical="center"/>
    </xf>
    <xf numFmtId="0" fontId="0" fillId="22" borderId="13" xfId="0" applyFill="1" applyBorder="1" applyAlignment="1">
      <alignment horizontal="left"/>
    </xf>
    <xf numFmtId="0" fontId="0" fillId="22" borderId="7" xfId="0" applyFill="1" applyBorder="1" applyAlignment="1">
      <alignment horizontal="left"/>
    </xf>
    <xf numFmtId="0" fontId="0" fillId="22" borderId="7" xfId="0" applyFill="1" applyBorder="1" applyAlignment="1">
      <alignment horizontal="left" wrapText="1"/>
    </xf>
    <xf numFmtId="0" fontId="0" fillId="22" borderId="9" xfId="0" applyFill="1" applyBorder="1" applyAlignment="1">
      <alignment horizontal="left" wrapText="1"/>
    </xf>
    <xf numFmtId="1" fontId="40" fillId="9" borderId="0" xfId="0" applyNumberFormat="1" applyFont="1" applyFill="1" applyAlignment="1">
      <alignment horizontal="center"/>
    </xf>
    <xf numFmtId="1" fontId="0" fillId="22" borderId="27" xfId="0" applyNumberFormat="1" applyFill="1" applyBorder="1"/>
    <xf numFmtId="1" fontId="0" fillId="22" borderId="14" xfId="0" applyNumberFormat="1" applyFill="1" applyBorder="1"/>
    <xf numFmtId="1" fontId="0" fillId="22" borderId="27" xfId="1" applyNumberFormat="1" applyFont="1" applyFill="1" applyBorder="1"/>
    <xf numFmtId="1" fontId="0" fillId="22" borderId="14" xfId="1" applyNumberFormat="1" applyFont="1" applyFill="1" applyBorder="1"/>
    <xf numFmtId="1" fontId="0" fillId="22" borderId="0" xfId="1" applyNumberFormat="1" applyFont="1" applyFill="1" applyBorder="1"/>
    <xf numFmtId="1" fontId="0" fillId="22" borderId="11" xfId="1" applyNumberFormat="1" applyFont="1" applyFill="1" applyBorder="1"/>
    <xf numFmtId="1" fontId="7" fillId="22" borderId="28" xfId="0" applyNumberFormat="1" applyFont="1" applyFill="1" applyBorder="1" applyAlignment="1">
      <alignment horizontal="center"/>
    </xf>
    <xf numFmtId="1" fontId="7" fillId="22" borderId="10" xfId="0" applyNumberFormat="1" applyFont="1" applyFill="1" applyBorder="1" applyAlignment="1">
      <alignment horizontal="center"/>
    </xf>
    <xf numFmtId="1" fontId="7" fillId="4" borderId="0" xfId="0" applyNumberFormat="1" applyFont="1" applyFill="1" applyAlignment="1">
      <alignment horizontal="center"/>
    </xf>
    <xf numFmtId="1" fontId="7" fillId="4" borderId="11" xfId="0" applyNumberFormat="1" applyFont="1" applyFill="1" applyBorder="1" applyAlignment="1">
      <alignment horizontal="center"/>
    </xf>
    <xf numFmtId="1" fontId="0" fillId="22" borderId="28" xfId="0" applyNumberFormat="1" applyFill="1" applyBorder="1"/>
    <xf numFmtId="1" fontId="0" fillId="22" borderId="10" xfId="0" applyNumberFormat="1" applyFill="1" applyBorder="1"/>
    <xf numFmtId="9" fontId="7" fillId="22" borderId="13" xfId="0" applyNumberFormat="1" applyFont="1" applyFill="1" applyBorder="1"/>
    <xf numFmtId="9" fontId="7" fillId="22" borderId="27" xfId="0" applyNumberFormat="1" applyFont="1" applyFill="1" applyBorder="1"/>
    <xf numFmtId="9" fontId="7" fillId="22" borderId="14" xfId="0" applyNumberFormat="1" applyFont="1" applyFill="1" applyBorder="1"/>
    <xf numFmtId="9" fontId="0" fillId="22" borderId="7" xfId="0" applyNumberFormat="1" applyFill="1" applyBorder="1"/>
    <xf numFmtId="9" fontId="0" fillId="22" borderId="0" xfId="0" applyNumberFormat="1" applyFill="1"/>
    <xf numFmtId="9" fontId="0" fillId="22" borderId="11" xfId="0" applyNumberFormat="1" applyFill="1" applyBorder="1"/>
    <xf numFmtId="9" fontId="7" fillId="22" borderId="7" xfId="0" applyNumberFormat="1" applyFont="1" applyFill="1" applyBorder="1"/>
    <xf numFmtId="9" fontId="7" fillId="22" borderId="0" xfId="0" applyNumberFormat="1" applyFont="1" applyFill="1"/>
    <xf numFmtId="9" fontId="7" fillId="22" borderId="11" xfId="0" applyNumberFormat="1" applyFont="1" applyFill="1" applyBorder="1"/>
    <xf numFmtId="9" fontId="0" fillId="22" borderId="27" xfId="0" applyNumberFormat="1" applyFill="1" applyBorder="1"/>
    <xf numFmtId="9" fontId="0" fillId="22" borderId="14" xfId="0" applyNumberFormat="1" applyFill="1" applyBorder="1"/>
    <xf numFmtId="9" fontId="0" fillId="22" borderId="9" xfId="0" applyNumberFormat="1" applyFill="1" applyBorder="1"/>
    <xf numFmtId="0" fontId="0" fillId="15" borderId="31" xfId="0" applyFill="1" applyBorder="1"/>
    <xf numFmtId="0" fontId="0" fillId="15" borderId="32" xfId="0" applyFill="1" applyBorder="1"/>
    <xf numFmtId="0" fontId="0" fillId="15" borderId="7" xfId="0" applyFill="1" applyBorder="1"/>
    <xf numFmtId="0" fontId="0" fillId="22" borderId="32" xfId="0" applyFill="1" applyBorder="1" applyAlignment="1">
      <alignment wrapText="1"/>
    </xf>
    <xf numFmtId="0" fontId="0" fillId="15" borderId="30" xfId="0" applyFill="1" applyBorder="1"/>
    <xf numFmtId="0" fontId="20" fillId="22" borderId="32" xfId="0" applyFont="1" applyFill="1" applyBorder="1"/>
    <xf numFmtId="0" fontId="20" fillId="22" borderId="32" xfId="14" applyFont="1" applyFill="1" applyBorder="1"/>
    <xf numFmtId="0" fontId="20" fillId="22" borderId="30" xfId="14" applyFont="1" applyFill="1" applyBorder="1"/>
    <xf numFmtId="1" fontId="0" fillId="21" borderId="0" xfId="0" applyNumberFormat="1" applyFill="1"/>
    <xf numFmtId="165" fontId="7" fillId="21" borderId="0" xfId="1" applyNumberFormat="1" applyFont="1" applyFill="1" applyBorder="1"/>
    <xf numFmtId="0" fontId="27" fillId="27" borderId="0" xfId="0" applyFont="1" applyFill="1"/>
    <xf numFmtId="0" fontId="40" fillId="4" borderId="28" xfId="0" applyFont="1" applyFill="1" applyBorder="1" applyAlignment="1">
      <alignment horizontal="center"/>
    </xf>
    <xf numFmtId="0" fontId="40" fillId="4" borderId="10" xfId="0" applyFont="1" applyFill="1" applyBorder="1" applyAlignment="1">
      <alignment horizontal="center"/>
    </xf>
    <xf numFmtId="0" fontId="7" fillId="23" borderId="56" xfId="0" applyFont="1" applyFill="1" applyBorder="1" applyAlignment="1">
      <alignment horizontal="center"/>
    </xf>
    <xf numFmtId="0" fontId="7" fillId="23" borderId="57" xfId="0" applyFont="1" applyFill="1" applyBorder="1" applyAlignment="1">
      <alignment horizontal="center"/>
    </xf>
    <xf numFmtId="0" fontId="7" fillId="23" borderId="28" xfId="0" applyFont="1" applyFill="1" applyBorder="1" applyAlignment="1">
      <alignment horizontal="center"/>
    </xf>
    <xf numFmtId="0" fontId="7" fillId="23" borderId="10" xfId="0" applyFont="1" applyFill="1" applyBorder="1" applyAlignment="1">
      <alignment horizontal="center"/>
    </xf>
    <xf numFmtId="0" fontId="7" fillId="23" borderId="0" xfId="0" applyFont="1" applyFill="1" applyAlignment="1">
      <alignment horizontal="center"/>
    </xf>
    <xf numFmtId="0" fontId="7" fillId="0" borderId="28" xfId="0" applyFont="1" applyBorder="1"/>
    <xf numFmtId="0" fontId="23" fillId="4" borderId="28" xfId="0" applyFont="1" applyFill="1" applyBorder="1" applyAlignment="1">
      <alignment horizontal="center" vertical="center"/>
    </xf>
    <xf numFmtId="0" fontId="23" fillId="4" borderId="10" xfId="0" applyFont="1" applyFill="1" applyBorder="1" applyAlignment="1">
      <alignment horizontal="center" vertical="center"/>
    </xf>
    <xf numFmtId="0" fontId="23" fillId="15" borderId="32" xfId="0" applyFont="1" applyFill="1" applyBorder="1" applyAlignment="1">
      <alignment horizontal="left" vertical="center"/>
    </xf>
    <xf numFmtId="0" fontId="23" fillId="15" borderId="31" xfId="0" applyFont="1" applyFill="1" applyBorder="1" applyAlignment="1">
      <alignment horizontal="left" vertical="center"/>
    </xf>
    <xf numFmtId="0" fontId="23" fillId="15" borderId="30" xfId="0" applyFont="1" applyFill="1" applyBorder="1" applyAlignment="1">
      <alignment horizontal="left" vertical="center"/>
    </xf>
    <xf numFmtId="0" fontId="23" fillId="4" borderId="9" xfId="0" applyFont="1" applyFill="1" applyBorder="1" applyAlignment="1">
      <alignment horizontal="left" vertical="center"/>
    </xf>
    <xf numFmtId="0" fontId="7" fillId="15" borderId="7" xfId="0" applyFont="1" applyFill="1" applyBorder="1" applyAlignment="1">
      <alignment horizontal="left" wrapText="1"/>
    </xf>
    <xf numFmtId="0" fontId="27" fillId="27" borderId="28" xfId="0" applyFont="1" applyFill="1" applyBorder="1"/>
    <xf numFmtId="0" fontId="27" fillId="27" borderId="11" xfId="0" applyFont="1" applyFill="1" applyBorder="1"/>
    <xf numFmtId="0" fontId="45" fillId="27" borderId="9" xfId="0" applyFont="1" applyFill="1" applyBorder="1" applyAlignment="1">
      <alignment horizontal="left"/>
    </xf>
    <xf numFmtId="0" fontId="45" fillId="27" borderId="28" xfId="0" applyFont="1" applyFill="1" applyBorder="1" applyAlignment="1">
      <alignment horizontal="center" vertical="center"/>
    </xf>
    <xf numFmtId="0" fontId="45" fillId="27" borderId="28" xfId="0" applyFont="1" applyFill="1" applyBorder="1"/>
    <xf numFmtId="0" fontId="45" fillId="27" borderId="10" xfId="0" applyFont="1" applyFill="1" applyBorder="1"/>
    <xf numFmtId="0" fontId="45" fillId="27" borderId="56" xfId="0" applyFont="1" applyFill="1" applyBorder="1" applyAlignment="1">
      <alignment wrapText="1"/>
    </xf>
    <xf numFmtId="165" fontId="7" fillId="21" borderId="28" xfId="1" applyNumberFormat="1" applyFont="1" applyFill="1" applyBorder="1"/>
    <xf numFmtId="0" fontId="20" fillId="15" borderId="32" xfId="0" applyFont="1" applyFill="1" applyBorder="1" applyAlignment="1">
      <alignment horizontal="left" wrapText="1"/>
    </xf>
    <xf numFmtId="0" fontId="20" fillId="15" borderId="30" xfId="0" applyFont="1" applyFill="1" applyBorder="1" applyAlignment="1">
      <alignment horizontal="left" wrapText="1"/>
    </xf>
    <xf numFmtId="1" fontId="30" fillId="22" borderId="0" xfId="14" applyNumberFormat="1" applyFont="1" applyFill="1" applyBorder="1" applyAlignment="1">
      <alignment horizontal="right" vertical="center"/>
    </xf>
    <xf numFmtId="1" fontId="30" fillId="22" borderId="0" xfId="14" applyNumberFormat="1" applyFont="1" applyFill="1" applyBorder="1" applyAlignment="1">
      <alignment vertical="center"/>
    </xf>
    <xf numFmtId="1" fontId="30" fillId="22" borderId="11" xfId="14" applyNumberFormat="1" applyFont="1" applyFill="1" applyBorder="1" applyAlignment="1">
      <alignment vertical="center"/>
    </xf>
    <xf numFmtId="1" fontId="30" fillId="22" borderId="11" xfId="14" applyNumberFormat="1" applyFont="1" applyFill="1" applyBorder="1" applyAlignment="1">
      <alignment horizontal="right" vertical="center"/>
    </xf>
    <xf numFmtId="1" fontId="20" fillId="22" borderId="0" xfId="14" applyNumberFormat="1" applyFont="1" applyFill="1" applyBorder="1" applyAlignment="1">
      <alignment horizontal="center" vertical="center"/>
    </xf>
    <xf numFmtId="1" fontId="20" fillId="22" borderId="11" xfId="14" applyNumberFormat="1" applyFont="1" applyFill="1" applyBorder="1" applyAlignment="1">
      <alignment horizontal="center" vertical="center"/>
    </xf>
    <xf numFmtId="1" fontId="20" fillId="22" borderId="0" xfId="3" applyNumberFormat="1" applyFont="1" applyFill="1" applyBorder="1" applyAlignment="1">
      <alignment horizontal="right" vertical="center"/>
    </xf>
    <xf numFmtId="1" fontId="20" fillId="22" borderId="11" xfId="3" applyNumberFormat="1" applyFont="1" applyFill="1" applyBorder="1" applyAlignment="1">
      <alignment horizontal="right" vertical="center"/>
    </xf>
    <xf numFmtId="0" fontId="30" fillId="22" borderId="0" xfId="14" applyFont="1" applyFill="1" applyBorder="1" applyAlignment="1">
      <alignment horizontal="right" vertical="center"/>
    </xf>
    <xf numFmtId="0" fontId="30" fillId="22" borderId="0" xfId="0" applyFont="1" applyFill="1" applyAlignment="1">
      <alignment vertical="center"/>
    </xf>
    <xf numFmtId="0" fontId="30" fillId="22" borderId="11" xfId="0" applyFont="1" applyFill="1" applyBorder="1" applyAlignment="1">
      <alignment vertical="center"/>
    </xf>
    <xf numFmtId="0" fontId="30" fillId="22" borderId="0" xfId="0" applyFont="1" applyFill="1" applyAlignment="1">
      <alignment horizontal="right" vertical="center"/>
    </xf>
    <xf numFmtId="0" fontId="20" fillId="22" borderId="0" xfId="3" applyFont="1" applyFill="1" applyBorder="1" applyAlignment="1">
      <alignment vertical="center"/>
    </xf>
    <xf numFmtId="0" fontId="20" fillId="22" borderId="11" xfId="3" applyFont="1" applyFill="1" applyBorder="1" applyAlignment="1">
      <alignment vertical="center"/>
    </xf>
    <xf numFmtId="0" fontId="30" fillId="22" borderId="11" xfId="14" applyFont="1" applyFill="1" applyBorder="1" applyAlignment="1">
      <alignment horizontal="right" vertical="center"/>
    </xf>
    <xf numFmtId="0" fontId="30" fillId="22" borderId="0" xfId="14" applyFont="1" applyFill="1" applyBorder="1" applyAlignment="1">
      <alignment vertical="center"/>
    </xf>
    <xf numFmtId="170" fontId="20" fillId="22" borderId="0" xfId="14" applyNumberFormat="1" applyFont="1" applyFill="1" applyBorder="1" applyAlignment="1">
      <alignment vertical="center"/>
    </xf>
    <xf numFmtId="170" fontId="20" fillId="22" borderId="11" xfId="14" applyNumberFormat="1" applyFont="1" applyFill="1" applyBorder="1" applyAlignment="1">
      <alignment vertical="center"/>
    </xf>
    <xf numFmtId="0" fontId="7" fillId="22" borderId="11" xfId="0" applyFont="1" applyFill="1" applyBorder="1"/>
    <xf numFmtId="10" fontId="0" fillId="22" borderId="0" xfId="0" applyNumberFormat="1" applyFill="1"/>
    <xf numFmtId="10" fontId="0" fillId="22" borderId="11" xfId="0" applyNumberFormat="1" applyFill="1" applyBorder="1"/>
    <xf numFmtId="2" fontId="20" fillId="22" borderId="0" xfId="3" applyNumberFormat="1" applyFont="1" applyFill="1" applyBorder="1"/>
    <xf numFmtId="0" fontId="30" fillId="22" borderId="0" xfId="0" applyFont="1" applyFill="1"/>
    <xf numFmtId="0" fontId="7" fillId="22" borderId="0" xfId="0" applyFont="1" applyFill="1" applyAlignment="1">
      <alignment horizontal="center"/>
    </xf>
    <xf numFmtId="0" fontId="7" fillId="22" borderId="32" xfId="0" applyFont="1" applyFill="1" applyBorder="1" applyAlignment="1">
      <alignment horizontal="right"/>
    </xf>
    <xf numFmtId="1" fontId="7" fillId="22" borderId="0" xfId="0" applyNumberFormat="1" applyFont="1" applyFill="1"/>
    <xf numFmtId="1" fontId="7" fillId="22" borderId="11" xfId="0" applyNumberFormat="1" applyFont="1" applyFill="1" applyBorder="1"/>
    <xf numFmtId="165" fontId="7" fillId="22" borderId="28" xfId="1" applyNumberFormat="1" applyFont="1" applyFill="1" applyBorder="1"/>
    <xf numFmtId="165" fontId="7" fillId="22" borderId="10" xfId="1" applyNumberFormat="1" applyFont="1" applyFill="1" applyBorder="1"/>
    <xf numFmtId="2" fontId="7" fillId="22" borderId="11" xfId="0" applyNumberFormat="1" applyFont="1" applyFill="1" applyBorder="1" applyAlignment="1">
      <alignment horizontal="center"/>
    </xf>
    <xf numFmtId="2" fontId="0" fillId="22" borderId="7" xfId="5" applyNumberFormat="1" applyFont="1" applyFill="1" applyBorder="1"/>
    <xf numFmtId="2" fontId="0" fillId="22" borderId="0" xfId="5" applyNumberFormat="1" applyFont="1" applyFill="1" applyBorder="1"/>
    <xf numFmtId="2" fontId="0" fillId="22" borderId="11" xfId="5" applyNumberFormat="1" applyFont="1" applyFill="1" applyBorder="1"/>
    <xf numFmtId="2" fontId="7" fillId="22" borderId="7" xfId="5" applyNumberFormat="1" applyFont="1" applyFill="1" applyBorder="1" applyAlignment="1">
      <alignment horizontal="center"/>
    </xf>
    <xf numFmtId="2" fontId="7" fillId="22" borderId="0" xfId="5" applyNumberFormat="1" applyFont="1" applyFill="1" applyBorder="1" applyAlignment="1">
      <alignment horizontal="center"/>
    </xf>
    <xf numFmtId="2" fontId="7" fillId="22" borderId="11" xfId="5" applyNumberFormat="1" applyFont="1" applyFill="1" applyBorder="1" applyAlignment="1">
      <alignment horizontal="center"/>
    </xf>
    <xf numFmtId="2" fontId="7" fillId="22" borderId="9" xfId="5" applyNumberFormat="1" applyFont="1" applyFill="1" applyBorder="1" applyAlignment="1">
      <alignment horizontal="center"/>
    </xf>
    <xf numFmtId="2" fontId="7" fillId="22" borderId="28" xfId="5" applyNumberFormat="1" applyFont="1" applyFill="1" applyBorder="1" applyAlignment="1">
      <alignment horizontal="center"/>
    </xf>
    <xf numFmtId="2" fontId="7" fillId="22" borderId="10" xfId="5" applyNumberFormat="1" applyFont="1" applyFill="1" applyBorder="1" applyAlignment="1">
      <alignment horizontal="center"/>
    </xf>
    <xf numFmtId="1" fontId="0" fillId="22" borderId="13" xfId="0" applyNumberFormat="1" applyFill="1" applyBorder="1"/>
    <xf numFmtId="1" fontId="0" fillId="22" borderId="7" xfId="0" applyNumberFormat="1" applyFill="1" applyBorder="1"/>
    <xf numFmtId="1" fontId="7" fillId="22" borderId="9" xfId="0" applyNumberFormat="1" applyFont="1" applyFill="1" applyBorder="1" applyAlignment="1">
      <alignment horizontal="center"/>
    </xf>
    <xf numFmtId="0" fontId="45" fillId="0" borderId="0" xfId="0" applyFont="1"/>
    <xf numFmtId="0" fontId="20" fillId="9" borderId="60" xfId="0" applyFont="1" applyFill="1" applyBorder="1" applyAlignment="1">
      <alignment horizontal="right" vertical="center"/>
    </xf>
    <xf numFmtId="0" fontId="20" fillId="9" borderId="56" xfId="0" applyFont="1" applyFill="1" applyBorder="1" applyAlignment="1">
      <alignment horizontal="left"/>
    </xf>
    <xf numFmtId="0" fontId="20" fillId="9" borderId="56" xfId="0" applyFont="1" applyFill="1" applyBorder="1" applyAlignment="1">
      <alignment horizontal="center" vertical="center"/>
    </xf>
    <xf numFmtId="0" fontId="20" fillId="9" borderId="56" xfId="0" applyFont="1" applyFill="1" applyBorder="1" applyAlignment="1">
      <alignment horizontal="center"/>
    </xf>
    <xf numFmtId="0" fontId="20" fillId="9" borderId="57" xfId="0" applyFont="1" applyFill="1" applyBorder="1" applyAlignment="1">
      <alignment horizontal="center"/>
    </xf>
    <xf numFmtId="0" fontId="20" fillId="15" borderId="31" xfId="0" applyFont="1" applyFill="1" applyBorder="1" applyAlignment="1">
      <alignment horizontal="right" vertical="center"/>
    </xf>
    <xf numFmtId="0" fontId="20" fillId="15" borderId="32" xfId="0" applyFont="1" applyFill="1" applyBorder="1" applyAlignment="1">
      <alignment horizontal="right" vertical="center"/>
    </xf>
    <xf numFmtId="0" fontId="20" fillId="15" borderId="30" xfId="0" applyFont="1" applyFill="1" applyBorder="1" applyAlignment="1">
      <alignment horizontal="right" vertical="center"/>
    </xf>
    <xf numFmtId="0" fontId="20" fillId="9" borderId="9" xfId="0" applyFont="1" applyFill="1" applyBorder="1" applyAlignment="1">
      <alignment horizontal="center"/>
    </xf>
    <xf numFmtId="0" fontId="20" fillId="9" borderId="28" xfId="0" applyFont="1" applyFill="1" applyBorder="1" applyAlignment="1">
      <alignment horizontal="center"/>
    </xf>
    <xf numFmtId="0" fontId="20" fillId="9" borderId="28" xfId="0" applyFont="1" applyFill="1" applyBorder="1" applyAlignment="1">
      <alignment horizontal="center" wrapText="1"/>
    </xf>
    <xf numFmtId="0" fontId="20" fillId="9" borderId="28" xfId="0" applyFont="1" applyFill="1" applyBorder="1" applyAlignment="1">
      <alignment horizontal="center" vertical="center" wrapText="1"/>
    </xf>
    <xf numFmtId="0" fontId="20" fillId="9" borderId="10" xfId="0" applyFont="1" applyFill="1" applyBorder="1" applyAlignment="1">
      <alignment horizontal="center" vertical="center" wrapText="1"/>
    </xf>
    <xf numFmtId="2" fontId="30" fillId="21" borderId="0" xfId="0" applyNumberFormat="1" applyFont="1" applyFill="1"/>
    <xf numFmtId="2" fontId="30" fillId="21" borderId="28" xfId="0" applyNumberFormat="1" applyFont="1" applyFill="1" applyBorder="1"/>
    <xf numFmtId="0" fontId="20" fillId="15" borderId="31" xfId="0" applyFont="1" applyFill="1" applyBorder="1" applyAlignment="1">
      <alignment horizontal="left"/>
    </xf>
    <xf numFmtId="0" fontId="20" fillId="15" borderId="32" xfId="0" applyFont="1" applyFill="1" applyBorder="1" applyAlignment="1">
      <alignment horizontal="left"/>
    </xf>
    <xf numFmtId="0" fontId="20" fillId="15" borderId="30" xfId="0" applyFont="1" applyFill="1" applyBorder="1"/>
    <xf numFmtId="0" fontId="7" fillId="9" borderId="9" xfId="0" applyFont="1" applyFill="1" applyBorder="1" applyAlignment="1">
      <alignment horizontal="left"/>
    </xf>
    <xf numFmtId="0" fontId="7" fillId="9" borderId="10" xfId="0" applyFont="1" applyFill="1" applyBorder="1" applyAlignment="1">
      <alignment horizontal="left"/>
    </xf>
    <xf numFmtId="0" fontId="7" fillId="9" borderId="60" xfId="0" applyFont="1" applyFill="1" applyBorder="1"/>
    <xf numFmtId="0" fontId="0" fillId="9" borderId="57" xfId="0" applyFill="1" applyBorder="1" applyAlignment="1">
      <alignment wrapText="1"/>
    </xf>
    <xf numFmtId="0" fontId="7" fillId="15" borderId="30" xfId="0" applyFont="1" applyFill="1" applyBorder="1" applyAlignment="1">
      <alignment horizontal="left" indent="1"/>
    </xf>
    <xf numFmtId="0" fontId="7" fillId="9" borderId="9" xfId="0" applyFont="1" applyFill="1" applyBorder="1" applyAlignment="1">
      <alignment horizontal="center"/>
    </xf>
    <xf numFmtId="0" fontId="7" fillId="9" borderId="28" xfId="0" applyFont="1" applyFill="1" applyBorder="1" applyAlignment="1">
      <alignment horizontal="center" wrapText="1"/>
    </xf>
    <xf numFmtId="0" fontId="7" fillId="9" borderId="10" xfId="0" applyFont="1" applyFill="1" applyBorder="1"/>
    <xf numFmtId="0" fontId="20" fillId="9" borderId="9" xfId="0" applyFont="1" applyFill="1" applyBorder="1"/>
    <xf numFmtId="0" fontId="20" fillId="9" borderId="28" xfId="0" applyFont="1" applyFill="1" applyBorder="1" applyAlignment="1">
      <alignment wrapText="1"/>
    </xf>
    <xf numFmtId="0" fontId="20" fillId="9" borderId="28" xfId="0" applyFont="1" applyFill="1" applyBorder="1"/>
    <xf numFmtId="0" fontId="20" fillId="9" borderId="10" xfId="0" applyFont="1" applyFill="1" applyBorder="1" applyAlignment="1">
      <alignment horizontal="center"/>
    </xf>
    <xf numFmtId="0" fontId="7" fillId="15" borderId="31" xfId="7" applyFont="1" applyFill="1" applyBorder="1"/>
    <xf numFmtId="0" fontId="7" fillId="15" borderId="32" xfId="7" applyFont="1" applyFill="1" applyBorder="1"/>
    <xf numFmtId="2" fontId="33" fillId="9" borderId="60" xfId="0" quotePrefix="1" applyNumberFormat="1" applyFont="1" applyFill="1" applyBorder="1" applyAlignment="1">
      <alignment horizontal="left"/>
    </xf>
    <xf numFmtId="0" fontId="33" fillId="9" borderId="57" xfId="0" applyFont="1" applyFill="1" applyBorder="1" applyAlignment="1">
      <alignment horizontal="left"/>
    </xf>
    <xf numFmtId="0" fontId="7" fillId="9" borderId="60" xfId="0" applyFont="1" applyFill="1" applyBorder="1" applyAlignment="1">
      <alignment horizontal="center" vertical="center"/>
    </xf>
    <xf numFmtId="0" fontId="7" fillId="9" borderId="56" xfId="0" applyFont="1" applyFill="1" applyBorder="1" applyAlignment="1">
      <alignment horizontal="center" vertical="center"/>
    </xf>
    <xf numFmtId="0" fontId="7" fillId="9" borderId="56" xfId="0" applyFont="1" applyFill="1" applyBorder="1" applyAlignment="1">
      <alignment horizontal="center" vertical="center" wrapText="1"/>
    </xf>
    <xf numFmtId="0" fontId="7" fillId="9" borderId="56" xfId="0" applyFont="1" applyFill="1" applyBorder="1"/>
    <xf numFmtId="0" fontId="7" fillId="9" borderId="57" xfId="0" applyFont="1" applyFill="1" applyBorder="1"/>
    <xf numFmtId="0" fontId="7" fillId="15" borderId="13" xfId="0" applyFont="1" applyFill="1" applyBorder="1" applyAlignment="1">
      <alignment horizontal="left"/>
    </xf>
    <xf numFmtId="172" fontId="0" fillId="21" borderId="28" xfId="0" applyNumberFormat="1" applyFill="1" applyBorder="1"/>
    <xf numFmtId="0" fontId="7" fillId="22" borderId="0" xfId="0" applyFont="1" applyFill="1" applyAlignment="1">
      <alignment wrapText="1"/>
    </xf>
    <xf numFmtId="0" fontId="7" fillId="22" borderId="31" xfId="0" applyFont="1" applyFill="1" applyBorder="1" applyAlignment="1">
      <alignment wrapText="1"/>
    </xf>
    <xf numFmtId="165" fontId="1" fillId="22" borderId="0" xfId="1" applyNumberFormat="1" applyFont="1" applyFill="1" applyBorder="1"/>
    <xf numFmtId="165" fontId="1" fillId="22" borderId="0" xfId="0" applyNumberFormat="1" applyFont="1" applyFill="1"/>
    <xf numFmtId="0" fontId="7" fillId="22" borderId="32" xfId="0" applyFont="1" applyFill="1" applyBorder="1" applyAlignment="1">
      <alignment wrapText="1"/>
    </xf>
    <xf numFmtId="0" fontId="7" fillId="22" borderId="28" xfId="0" applyFont="1" applyFill="1" applyBorder="1" applyAlignment="1">
      <alignment wrapText="1"/>
    </xf>
    <xf numFmtId="0" fontId="7" fillId="22" borderId="30" xfId="0" applyFont="1" applyFill="1" applyBorder="1" applyAlignment="1">
      <alignment wrapText="1"/>
    </xf>
    <xf numFmtId="9" fontId="0" fillId="22" borderId="28" xfId="5" applyFont="1" applyFill="1" applyBorder="1"/>
    <xf numFmtId="0" fontId="20" fillId="22" borderId="0" xfId="0" applyFont="1" applyFill="1"/>
    <xf numFmtId="0" fontId="20" fillId="22" borderId="31" xfId="0" applyFont="1" applyFill="1" applyBorder="1" applyAlignment="1">
      <alignment wrapText="1"/>
    </xf>
    <xf numFmtId="2" fontId="20" fillId="22" borderId="31" xfId="0" applyNumberFormat="1" applyFont="1" applyFill="1" applyBorder="1"/>
    <xf numFmtId="0" fontId="20" fillId="22" borderId="32" xfId="0" applyFont="1" applyFill="1" applyBorder="1" applyAlignment="1">
      <alignment wrapText="1"/>
    </xf>
    <xf numFmtId="2" fontId="20" fillId="22" borderId="32" xfId="0" applyNumberFormat="1" applyFont="1" applyFill="1" applyBorder="1"/>
    <xf numFmtId="0" fontId="20" fillId="22" borderId="28" xfId="0" applyFont="1" applyFill="1" applyBorder="1"/>
    <xf numFmtId="0" fontId="20" fillId="22" borderId="30" xfId="0" applyFont="1" applyFill="1" applyBorder="1" applyAlignment="1">
      <alignment wrapText="1"/>
    </xf>
    <xf numFmtId="2" fontId="20" fillId="22" borderId="30" xfId="0" applyNumberFormat="1" applyFont="1" applyFill="1" applyBorder="1"/>
    <xf numFmtId="0" fontId="30" fillId="22" borderId="28" xfId="0" applyFont="1" applyFill="1" applyBorder="1"/>
    <xf numFmtId="0" fontId="24" fillId="22" borderId="31" xfId="14" applyFill="1" applyBorder="1" applyAlignment="1">
      <alignment horizontal="center" wrapText="1"/>
    </xf>
    <xf numFmtId="0" fontId="24" fillId="22" borderId="32" xfId="14" applyFill="1" applyBorder="1" applyAlignment="1">
      <alignment horizontal="center" wrapText="1"/>
    </xf>
    <xf numFmtId="0" fontId="30" fillId="22" borderId="0" xfId="0" applyFont="1" applyFill="1" applyAlignment="1">
      <alignment horizontal="center" wrapText="1"/>
    </xf>
    <xf numFmtId="0" fontId="7" fillId="22" borderId="0" xfId="7" applyFont="1" applyFill="1" applyAlignment="1">
      <alignment wrapText="1"/>
    </xf>
    <xf numFmtId="0" fontId="7" fillId="22" borderId="31" xfId="6" applyFont="1" applyFill="1" applyBorder="1"/>
    <xf numFmtId="0" fontId="20" fillId="22" borderId="31" xfId="6" applyFont="1" applyFill="1" applyBorder="1" applyAlignment="1">
      <alignment wrapText="1"/>
    </xf>
    <xf numFmtId="169" fontId="30" fillId="22" borderId="0" xfId="6" applyNumberFormat="1" applyFont="1" applyFill="1" applyAlignment="1">
      <alignment horizontal="right"/>
    </xf>
    <xf numFmtId="169" fontId="30" fillId="22" borderId="11" xfId="6" applyNumberFormat="1" applyFont="1" applyFill="1" applyBorder="1" applyAlignment="1">
      <alignment horizontal="right"/>
    </xf>
    <xf numFmtId="0" fontId="7" fillId="22" borderId="32" xfId="6" applyFont="1" applyFill="1" applyBorder="1"/>
    <xf numFmtId="0" fontId="20" fillId="22" borderId="32" xfId="9" applyFont="1" applyFill="1" applyBorder="1" applyAlignment="1">
      <alignment horizontal="left" wrapText="1"/>
    </xf>
    <xf numFmtId="0" fontId="20" fillId="22" borderId="32" xfId="6" applyFont="1" applyFill="1" applyBorder="1" applyAlignment="1">
      <alignment horizontal="left" wrapText="1"/>
    </xf>
    <xf numFmtId="0" fontId="20" fillId="22" borderId="32" xfId="10" applyFont="1" applyFill="1" applyBorder="1" applyAlignment="1">
      <alignment wrapText="1"/>
    </xf>
    <xf numFmtId="0" fontId="20" fillId="22" borderId="32" xfId="6" applyFont="1" applyFill="1" applyBorder="1" applyAlignment="1">
      <alignment wrapText="1"/>
    </xf>
    <xf numFmtId="172" fontId="0" fillId="22" borderId="27" xfId="0" applyNumberFormat="1" applyFill="1" applyBorder="1"/>
    <xf numFmtId="172" fontId="0" fillId="22" borderId="28" xfId="0" applyNumberFormat="1" applyFill="1" applyBorder="1"/>
    <xf numFmtId="172" fontId="0" fillId="22" borderId="10" xfId="0" applyNumberFormat="1" applyFill="1" applyBorder="1"/>
    <xf numFmtId="2" fontId="7" fillId="21" borderId="0" xfId="0" applyNumberFormat="1" applyFont="1" applyFill="1"/>
    <xf numFmtId="2" fontId="0" fillId="22" borderId="0" xfId="0" applyNumberFormat="1" applyFill="1" applyAlignment="1">
      <alignment horizontal="left"/>
    </xf>
    <xf numFmtId="2" fontId="0" fillId="21" borderId="0" xfId="0" applyNumberFormat="1" applyFill="1" applyAlignment="1">
      <alignment horizontal="right"/>
    </xf>
    <xf numFmtId="2" fontId="7" fillId="21" borderId="28" xfId="0" applyNumberFormat="1" applyFont="1" applyFill="1" applyBorder="1"/>
    <xf numFmtId="0" fontId="20" fillId="22" borderId="0" xfId="14" applyFont="1" applyFill="1" applyBorder="1" applyAlignment="1">
      <alignment horizontal="center" vertical="center"/>
    </xf>
    <xf numFmtId="0" fontId="20" fillId="22" borderId="11" xfId="14" applyFont="1" applyFill="1" applyBorder="1" applyAlignment="1">
      <alignment horizontal="center" vertical="center"/>
    </xf>
    <xf numFmtId="43" fontId="7" fillId="22" borderId="0" xfId="1" applyFont="1" applyFill="1" applyBorder="1"/>
    <xf numFmtId="43" fontId="7" fillId="22" borderId="11" xfId="1" applyFont="1" applyFill="1" applyBorder="1"/>
    <xf numFmtId="43" fontId="30" fillId="22" borderId="0" xfId="3" applyNumberFormat="1" applyFont="1" applyFill="1" applyBorder="1"/>
    <xf numFmtId="43" fontId="30" fillId="22" borderId="11" xfId="3" applyNumberFormat="1" applyFont="1" applyFill="1" applyBorder="1"/>
    <xf numFmtId="165" fontId="30" fillId="22" borderId="0" xfId="3" applyNumberFormat="1" applyFont="1" applyFill="1" applyBorder="1"/>
    <xf numFmtId="1" fontId="7" fillId="22" borderId="10" xfId="0" applyNumberFormat="1" applyFont="1" applyFill="1" applyBorder="1" applyAlignment="1">
      <alignment horizontal="center" vertical="center"/>
    </xf>
    <xf numFmtId="1" fontId="0" fillId="22" borderId="27" xfId="0" applyNumberFormat="1" applyFill="1" applyBorder="1" applyAlignment="1">
      <alignment vertical="center"/>
    </xf>
    <xf numFmtId="1" fontId="0" fillId="22" borderId="14" xfId="0" applyNumberFormat="1" applyFill="1" applyBorder="1" applyAlignment="1">
      <alignment vertical="center"/>
    </xf>
    <xf numFmtId="1" fontId="0" fillId="22" borderId="0" xfId="0" applyNumberFormat="1" applyFill="1" applyAlignment="1">
      <alignment vertical="center"/>
    </xf>
    <xf numFmtId="1" fontId="0" fillId="22" borderId="11" xfId="0" applyNumberFormat="1" applyFill="1" applyBorder="1" applyAlignment="1">
      <alignment vertical="center"/>
    </xf>
    <xf numFmtId="1" fontId="0" fillId="22" borderId="28" xfId="0" applyNumberFormat="1" applyFill="1" applyBorder="1" applyAlignment="1">
      <alignment vertical="center"/>
    </xf>
    <xf numFmtId="1" fontId="0" fillId="22" borderId="10" xfId="0" applyNumberFormat="1" applyFill="1" applyBorder="1" applyAlignment="1">
      <alignment vertical="center"/>
    </xf>
    <xf numFmtId="0" fontId="0" fillId="15" borderId="31" xfId="0" applyFill="1" applyBorder="1" applyAlignment="1">
      <alignment horizontal="left" indent="1"/>
    </xf>
    <xf numFmtId="0" fontId="0" fillId="15" borderId="32" xfId="0" applyFill="1" applyBorder="1" applyAlignment="1">
      <alignment horizontal="left" indent="1"/>
    </xf>
    <xf numFmtId="0" fontId="0" fillId="15" borderId="7" xfId="0" applyFill="1" applyBorder="1" applyAlignment="1">
      <alignment horizontal="left"/>
    </xf>
    <xf numFmtId="0" fontId="4" fillId="22" borderId="31" xfId="0" applyFont="1" applyFill="1" applyBorder="1" applyAlignment="1">
      <alignment horizontal="left" vertical="center"/>
    </xf>
    <xf numFmtId="0" fontId="4" fillId="22" borderId="32" xfId="0" applyFont="1" applyFill="1" applyBorder="1" applyAlignment="1">
      <alignment horizontal="left" vertical="center"/>
    </xf>
    <xf numFmtId="0" fontId="4" fillId="15" borderId="7" xfId="0" applyFont="1" applyFill="1" applyBorder="1" applyAlignment="1">
      <alignment horizontal="left" vertical="center"/>
    </xf>
    <xf numFmtId="0" fontId="0" fillId="15" borderId="31" xfId="0" applyFill="1" applyBorder="1" applyAlignment="1">
      <alignment horizontal="left"/>
    </xf>
    <xf numFmtId="0" fontId="0" fillId="15" borderId="30" xfId="0" applyFill="1" applyBorder="1" applyAlignment="1">
      <alignment horizontal="left"/>
    </xf>
    <xf numFmtId="0" fontId="0" fillId="22" borderId="32" xfId="0" applyFill="1" applyBorder="1" applyAlignment="1">
      <alignment horizontal="left" vertical="center"/>
    </xf>
    <xf numFmtId="0" fontId="0" fillId="22" borderId="32" xfId="0" applyFill="1" applyBorder="1" applyAlignment="1">
      <alignment horizontal="left" vertical="center" wrapText="1"/>
    </xf>
    <xf numFmtId="168" fontId="0" fillId="22" borderId="0" xfId="0" applyNumberFormat="1" applyFill="1"/>
    <xf numFmtId="0" fontId="4" fillId="15" borderId="31" xfId="0" applyFont="1" applyFill="1" applyBorder="1" applyAlignment="1">
      <alignment horizontal="left" vertical="center"/>
    </xf>
    <xf numFmtId="0" fontId="4" fillId="22" borderId="0" xfId="0" applyFont="1" applyFill="1" applyAlignment="1">
      <alignment horizontal="left" vertical="center"/>
    </xf>
    <xf numFmtId="0" fontId="4" fillId="15" borderId="32" xfId="0" applyFont="1" applyFill="1" applyBorder="1" applyAlignment="1">
      <alignment horizontal="left" vertical="center"/>
    </xf>
    <xf numFmtId="0" fontId="0" fillId="22" borderId="0" xfId="0" applyFill="1" applyAlignment="1">
      <alignment horizontal="left" vertical="center"/>
    </xf>
    <xf numFmtId="0" fontId="0" fillId="15" borderId="32" xfId="0" applyFill="1" applyBorder="1" applyAlignment="1">
      <alignment horizontal="left"/>
    </xf>
    <xf numFmtId="0" fontId="0" fillId="22" borderId="0" xfId="0" applyFill="1" applyAlignment="1">
      <alignment horizontal="center"/>
    </xf>
    <xf numFmtId="0" fontId="0" fillId="22" borderId="32" xfId="0" applyFill="1" applyBorder="1" applyAlignment="1">
      <alignment horizontal="right"/>
    </xf>
    <xf numFmtId="0" fontId="0" fillId="22" borderId="31" xfId="0" applyFill="1" applyBorder="1" applyAlignment="1">
      <alignment horizontal="right"/>
    </xf>
    <xf numFmtId="0" fontId="0" fillId="0" borderId="0" xfId="0" quotePrefix="1"/>
    <xf numFmtId="0" fontId="61" fillId="22" borderId="0" xfId="0" applyFont="1" applyFill="1" applyAlignment="1">
      <alignment horizontal="center" vertical="center"/>
    </xf>
    <xf numFmtId="2" fontId="62" fillId="22" borderId="0" xfId="0" applyNumberFormat="1" applyFont="1" applyFill="1"/>
    <xf numFmtId="9" fontId="62" fillId="22" borderId="0" xfId="5" applyFont="1" applyFill="1" applyBorder="1"/>
    <xf numFmtId="1" fontId="7" fillId="22" borderId="28" xfId="0" applyNumberFormat="1" applyFont="1" applyFill="1" applyBorder="1"/>
    <xf numFmtId="1" fontId="7" fillId="22" borderId="10" xfId="0" applyNumberFormat="1" applyFont="1" applyFill="1" applyBorder="1"/>
    <xf numFmtId="15" fontId="63" fillId="0" borderId="0" xfId="0" applyNumberFormat="1" applyFont="1" applyAlignment="1">
      <alignment horizontal="left" indent="2"/>
    </xf>
    <xf numFmtId="169" fontId="64" fillId="22" borderId="0" xfId="6" applyNumberFormat="1" applyFont="1" applyFill="1" applyAlignment="1">
      <alignment horizontal="right" wrapText="1"/>
    </xf>
    <xf numFmtId="169" fontId="64" fillId="22" borderId="11" xfId="6" applyNumberFormat="1" applyFont="1" applyFill="1" applyBorder="1" applyAlignment="1">
      <alignment horizontal="right" wrapText="1"/>
    </xf>
    <xf numFmtId="169" fontId="61" fillId="9" borderId="0" xfId="6" applyNumberFormat="1" applyFont="1" applyFill="1" applyAlignment="1">
      <alignment horizontal="right"/>
    </xf>
    <xf numFmtId="169" fontId="61" fillId="9" borderId="11" xfId="6" applyNumberFormat="1" applyFont="1" applyFill="1" applyBorder="1" applyAlignment="1">
      <alignment horizontal="right"/>
    </xf>
    <xf numFmtId="9" fontId="16" fillId="7" borderId="4" xfId="3" applyNumberFormat="1" applyAlignment="1">
      <alignment horizontal="right"/>
    </xf>
    <xf numFmtId="0" fontId="60" fillId="21" borderId="27" xfId="0" applyFont="1" applyFill="1" applyBorder="1" applyAlignment="1">
      <alignment vertical="center"/>
    </xf>
    <xf numFmtId="1" fontId="30" fillId="22" borderId="0" xfId="0" applyNumberFormat="1" applyFont="1" applyFill="1"/>
    <xf numFmtId="1" fontId="30" fillId="22" borderId="11" xfId="0" applyNumberFormat="1" applyFont="1" applyFill="1" applyBorder="1"/>
    <xf numFmtId="43" fontId="15" fillId="21" borderId="0" xfId="0" applyNumberFormat="1" applyFont="1" applyFill="1"/>
    <xf numFmtId="43" fontId="7" fillId="21" borderId="28" xfId="0" applyNumberFormat="1" applyFont="1" applyFill="1" applyBorder="1"/>
    <xf numFmtId="1" fontId="0" fillId="0" borderId="11" xfId="0" applyNumberFormat="1" applyBorder="1"/>
    <xf numFmtId="0" fontId="0" fillId="3" borderId="29" xfId="0" applyFill="1" applyBorder="1" applyAlignment="1">
      <alignment horizontal="center"/>
    </xf>
    <xf numFmtId="165" fontId="24" fillId="14" borderId="15" xfId="14" applyNumberFormat="1" applyBorder="1" applyAlignment="1">
      <alignment horizontal="center" vertical="center"/>
    </xf>
    <xf numFmtId="168" fontId="16" fillId="7" borderId="15" xfId="3" applyNumberFormat="1" applyBorder="1" applyAlignment="1">
      <alignment horizontal="center"/>
    </xf>
    <xf numFmtId="170" fontId="0" fillId="21" borderId="15" xfId="0" applyNumberFormat="1" applyFill="1" applyBorder="1" applyAlignment="1">
      <alignment horizontal="center"/>
    </xf>
    <xf numFmtId="0" fontId="29" fillId="0" borderId="15" xfId="0" applyFont="1" applyBorder="1" applyAlignment="1">
      <alignment horizontal="center"/>
    </xf>
    <xf numFmtId="0" fontId="0" fillId="6" borderId="15" xfId="0" applyFill="1" applyBorder="1" applyAlignment="1">
      <alignment horizontal="center"/>
    </xf>
    <xf numFmtId="0" fontId="43" fillId="16" borderId="13" xfId="0" applyFont="1" applyFill="1" applyBorder="1" applyAlignment="1">
      <alignment horizontal="center" vertical="center" textRotation="90" wrapText="1"/>
    </xf>
    <xf numFmtId="0" fontId="43" fillId="16" borderId="7" xfId="0" applyFont="1" applyFill="1" applyBorder="1" applyAlignment="1">
      <alignment horizontal="center" vertical="center" textRotation="90" wrapText="1"/>
    </xf>
    <xf numFmtId="0" fontId="43" fillId="16" borderId="9" xfId="0" applyFont="1" applyFill="1" applyBorder="1" applyAlignment="1">
      <alignment horizontal="center" vertical="center" textRotation="90" wrapText="1"/>
    </xf>
    <xf numFmtId="2" fontId="44" fillId="16" borderId="13" xfId="0" applyNumberFormat="1" applyFont="1" applyFill="1" applyBorder="1" applyAlignment="1">
      <alignment horizontal="center" vertical="center" textRotation="90" wrapText="1"/>
    </xf>
    <xf numFmtId="2" fontId="44" fillId="16" borderId="7" xfId="0" applyNumberFormat="1" applyFont="1" applyFill="1" applyBorder="1" applyAlignment="1">
      <alignment horizontal="center" vertical="center" textRotation="90" wrapText="1"/>
    </xf>
    <xf numFmtId="2" fontId="44" fillId="16" borderId="9" xfId="0" applyNumberFormat="1" applyFont="1" applyFill="1" applyBorder="1" applyAlignment="1">
      <alignment horizontal="center" vertical="center" textRotation="90" wrapText="1"/>
    </xf>
    <xf numFmtId="0" fontId="42" fillId="16" borderId="13" xfId="0" applyFont="1" applyFill="1" applyBorder="1" applyAlignment="1">
      <alignment horizontal="center" vertical="center" textRotation="90" wrapText="1"/>
    </xf>
    <xf numFmtId="0" fontId="42" fillId="16" borderId="7" xfId="0" applyFont="1" applyFill="1" applyBorder="1" applyAlignment="1">
      <alignment horizontal="center" vertical="center" textRotation="90" wrapText="1"/>
    </xf>
    <xf numFmtId="0" fontId="42" fillId="16" borderId="9" xfId="0" applyFont="1" applyFill="1" applyBorder="1" applyAlignment="1">
      <alignment horizontal="center" vertical="center" textRotation="90" wrapText="1"/>
    </xf>
    <xf numFmtId="2" fontId="42" fillId="16" borderId="13" xfId="0" applyNumberFormat="1" applyFont="1" applyFill="1" applyBorder="1" applyAlignment="1">
      <alignment horizontal="center" vertical="center" textRotation="90" wrapText="1"/>
    </xf>
    <xf numFmtId="2" fontId="42" fillId="16" borderId="7" xfId="0" applyNumberFormat="1" applyFont="1" applyFill="1" applyBorder="1" applyAlignment="1">
      <alignment horizontal="center" vertical="center" textRotation="90" wrapText="1"/>
    </xf>
    <xf numFmtId="2" fontId="42" fillId="16" borderId="9" xfId="0" applyNumberFormat="1" applyFont="1" applyFill="1" applyBorder="1" applyAlignment="1">
      <alignment horizontal="center" vertical="center" textRotation="90" wrapText="1"/>
    </xf>
    <xf numFmtId="0" fontId="36" fillId="16" borderId="13" xfId="0" applyFont="1" applyFill="1" applyBorder="1" applyAlignment="1">
      <alignment horizontal="center" vertical="center" textRotation="90"/>
    </xf>
    <xf numFmtId="0" fontId="36" fillId="16" borderId="7" xfId="0" applyFont="1" applyFill="1" applyBorder="1" applyAlignment="1">
      <alignment horizontal="center" vertical="center" textRotation="90"/>
    </xf>
    <xf numFmtId="0" fontId="36" fillId="16" borderId="9" xfId="0" applyFont="1" applyFill="1" applyBorder="1" applyAlignment="1">
      <alignment horizontal="center" vertical="center" textRotation="90"/>
    </xf>
    <xf numFmtId="0" fontId="41" fillId="18" borderId="7" xfId="0" applyFont="1" applyFill="1" applyBorder="1" applyAlignment="1">
      <alignment horizontal="left"/>
    </xf>
    <xf numFmtId="0" fontId="41" fillId="18" borderId="0" xfId="0" applyFont="1" applyFill="1" applyAlignment="1">
      <alignment horizontal="left"/>
    </xf>
    <xf numFmtId="0" fontId="41" fillId="18" borderId="11" xfId="0" applyFont="1" applyFill="1" applyBorder="1" applyAlignment="1">
      <alignment horizontal="left"/>
    </xf>
    <xf numFmtId="0" fontId="37" fillId="16" borderId="13" xfId="0" applyFont="1" applyFill="1" applyBorder="1" applyAlignment="1">
      <alignment horizontal="center" vertical="center" textRotation="90" wrapText="1"/>
    </xf>
    <xf numFmtId="0" fontId="37" fillId="16" borderId="7" xfId="0" applyFont="1" applyFill="1" applyBorder="1" applyAlignment="1">
      <alignment horizontal="center" vertical="center" textRotation="90" wrapText="1"/>
    </xf>
    <xf numFmtId="0" fontId="37" fillId="16" borderId="9" xfId="0" applyFont="1" applyFill="1" applyBorder="1" applyAlignment="1">
      <alignment horizontal="center" vertical="center" textRotation="90" wrapText="1"/>
    </xf>
    <xf numFmtId="2" fontId="37" fillId="16" borderId="13" xfId="0" applyNumberFormat="1" applyFont="1" applyFill="1" applyBorder="1" applyAlignment="1">
      <alignment horizontal="center" vertical="center" textRotation="90" wrapText="1"/>
    </xf>
    <xf numFmtId="2" fontId="37" fillId="16" borderId="7" xfId="0" applyNumberFormat="1" applyFont="1" applyFill="1" applyBorder="1" applyAlignment="1">
      <alignment horizontal="center" vertical="center" textRotation="90" wrapText="1"/>
    </xf>
    <xf numFmtId="2" fontId="37" fillId="16" borderId="9" xfId="0" applyNumberFormat="1" applyFont="1" applyFill="1" applyBorder="1" applyAlignment="1">
      <alignment horizontal="center" vertical="center" textRotation="90" wrapText="1"/>
    </xf>
    <xf numFmtId="0" fontId="37" fillId="17" borderId="60" xfId="0" applyFont="1" applyFill="1" applyBorder="1" applyAlignment="1">
      <alignment horizontal="center"/>
    </xf>
    <xf numFmtId="0" fontId="37" fillId="17" borderId="56" xfId="0" applyFont="1" applyFill="1" applyBorder="1" applyAlignment="1">
      <alignment horizontal="center"/>
    </xf>
    <xf numFmtId="0" fontId="37" fillId="17" borderId="57" xfId="0" applyFont="1" applyFill="1" applyBorder="1" applyAlignment="1">
      <alignment horizontal="center"/>
    </xf>
    <xf numFmtId="0" fontId="51" fillId="17" borderId="13" xfId="0" applyFont="1" applyFill="1" applyBorder="1" applyAlignment="1">
      <alignment horizontal="center" vertical="center"/>
    </xf>
    <xf numFmtId="0" fontId="51" fillId="17" borderId="27" xfId="0" applyFont="1" applyFill="1" applyBorder="1" applyAlignment="1">
      <alignment horizontal="center" vertical="center"/>
    </xf>
    <xf numFmtId="0" fontId="51" fillId="17" borderId="14" xfId="0" applyFont="1" applyFill="1" applyBorder="1" applyAlignment="1">
      <alignment horizontal="center" vertical="center"/>
    </xf>
    <xf numFmtId="0" fontId="48" fillId="12" borderId="60" xfId="0" applyFont="1" applyFill="1" applyBorder="1" applyAlignment="1">
      <alignment horizontal="center"/>
    </xf>
    <xf numFmtId="0" fontId="48" fillId="12" borderId="56" xfId="0" applyFont="1" applyFill="1" applyBorder="1" applyAlignment="1">
      <alignment horizontal="center"/>
    </xf>
    <xf numFmtId="0" fontId="48" fillId="12" borderId="28" xfId="0" applyFont="1" applyFill="1" applyBorder="1" applyAlignment="1">
      <alignment horizontal="center"/>
    </xf>
    <xf numFmtId="0" fontId="48" fillId="12" borderId="10" xfId="0" applyFont="1" applyFill="1" applyBorder="1" applyAlignment="1">
      <alignment horizontal="center"/>
    </xf>
    <xf numFmtId="0" fontId="48" fillId="4" borderId="60" xfId="0" applyFont="1" applyFill="1" applyBorder="1" applyAlignment="1">
      <alignment horizontal="center"/>
    </xf>
    <xf numFmtId="0" fontId="48" fillId="4" borderId="56" xfId="0" applyFont="1" applyFill="1" applyBorder="1" applyAlignment="1">
      <alignment horizontal="center"/>
    </xf>
    <xf numFmtId="0" fontId="48" fillId="4" borderId="57" xfId="0" applyFont="1" applyFill="1" applyBorder="1" applyAlignment="1">
      <alignment horizontal="center"/>
    </xf>
    <xf numFmtId="0" fontId="48" fillId="12" borderId="57" xfId="0" applyFont="1" applyFill="1" applyBorder="1" applyAlignment="1">
      <alignment horizontal="center"/>
    </xf>
    <xf numFmtId="0" fontId="50" fillId="17" borderId="60" xfId="0" applyFont="1" applyFill="1" applyBorder="1" applyAlignment="1">
      <alignment horizontal="center"/>
    </xf>
    <xf numFmtId="0" fontId="50" fillId="17" borderId="56" xfId="0" applyFont="1" applyFill="1" applyBorder="1" applyAlignment="1">
      <alignment horizontal="center"/>
    </xf>
    <xf numFmtId="0" fontId="50" fillId="17" borderId="57" xfId="0" applyFont="1" applyFill="1" applyBorder="1" applyAlignment="1">
      <alignment horizontal="center"/>
    </xf>
    <xf numFmtId="0" fontId="48" fillId="4" borderId="13" xfId="0" applyFont="1" applyFill="1" applyBorder="1" applyAlignment="1">
      <alignment horizontal="left"/>
    </xf>
    <xf numFmtId="0" fontId="48" fillId="4" borderId="27" xfId="0" applyFont="1" applyFill="1" applyBorder="1" applyAlignment="1">
      <alignment horizontal="left"/>
    </xf>
    <xf numFmtId="0" fontId="48" fillId="4" borderId="14" xfId="0" applyFont="1" applyFill="1" applyBorder="1" applyAlignment="1">
      <alignment horizontal="left"/>
    </xf>
    <xf numFmtId="0" fontId="48" fillId="4" borderId="0" xfId="0" applyFont="1" applyFill="1" applyAlignment="1">
      <alignment horizontal="center"/>
    </xf>
    <xf numFmtId="0" fontId="48" fillId="4" borderId="13" xfId="0" applyFont="1" applyFill="1" applyBorder="1" applyAlignment="1">
      <alignment horizontal="center"/>
    </xf>
    <xf numFmtId="0" fontId="48" fillId="4" borderId="27" xfId="0" applyFont="1" applyFill="1" applyBorder="1" applyAlignment="1">
      <alignment horizontal="center"/>
    </xf>
    <xf numFmtId="0" fontId="48" fillId="4" borderId="14" xfId="0" applyFont="1" applyFill="1" applyBorder="1" applyAlignment="1">
      <alignment horizontal="center"/>
    </xf>
    <xf numFmtId="0" fontId="49" fillId="4" borderId="13" xfId="0" applyFont="1" applyFill="1" applyBorder="1" applyAlignment="1">
      <alignment horizontal="center"/>
    </xf>
    <xf numFmtId="0" fontId="49" fillId="4" borderId="27" xfId="0" applyFont="1" applyFill="1" applyBorder="1" applyAlignment="1">
      <alignment horizontal="center"/>
    </xf>
    <xf numFmtId="0" fontId="49" fillId="4" borderId="14" xfId="0" applyFont="1" applyFill="1" applyBorder="1" applyAlignment="1">
      <alignment horizontal="center"/>
    </xf>
    <xf numFmtId="0" fontId="18" fillId="21" borderId="60" xfId="0" applyFont="1" applyFill="1" applyBorder="1" applyAlignment="1">
      <alignment horizontal="center" vertical="center"/>
    </xf>
    <xf numFmtId="0" fontId="18" fillId="21" borderId="56" xfId="0" applyFont="1" applyFill="1" applyBorder="1" applyAlignment="1">
      <alignment horizontal="center" vertical="center"/>
    </xf>
    <xf numFmtId="0" fontId="18" fillId="21" borderId="57" xfId="0" applyFont="1" applyFill="1" applyBorder="1" applyAlignment="1">
      <alignment horizontal="center" vertical="center"/>
    </xf>
    <xf numFmtId="0" fontId="45" fillId="17" borderId="60" xfId="0" applyFont="1" applyFill="1" applyBorder="1" applyAlignment="1">
      <alignment horizontal="center"/>
    </xf>
    <xf numFmtId="0" fontId="45" fillId="17" borderId="57" xfId="0" applyFont="1" applyFill="1" applyBorder="1" applyAlignment="1">
      <alignment horizontal="center"/>
    </xf>
    <xf numFmtId="0" fontId="7" fillId="0" borderId="9" xfId="0" applyFont="1" applyBorder="1" applyAlignment="1">
      <alignment horizontal="center" wrapText="1"/>
    </xf>
    <xf numFmtId="0" fontId="7" fillId="0" borderId="28" xfId="0" applyFont="1" applyBorder="1" applyAlignment="1">
      <alignment horizontal="center" wrapText="1"/>
    </xf>
    <xf numFmtId="0" fontId="7" fillId="0" borderId="10" xfId="0" applyFont="1" applyBorder="1" applyAlignment="1">
      <alignment horizontal="center" wrapText="1"/>
    </xf>
    <xf numFmtId="0" fontId="55" fillId="26" borderId="60" xfId="0" applyFont="1" applyFill="1" applyBorder="1" applyAlignment="1">
      <alignment horizontal="center" vertical="center"/>
    </xf>
    <xf numFmtId="0" fontId="55" fillId="26" borderId="56" xfId="0" applyFont="1" applyFill="1" applyBorder="1" applyAlignment="1">
      <alignment horizontal="center" vertical="center"/>
    </xf>
    <xf numFmtId="0" fontId="55" fillId="26" borderId="57" xfId="0" applyFont="1" applyFill="1" applyBorder="1" applyAlignment="1">
      <alignment horizontal="center" vertical="center"/>
    </xf>
    <xf numFmtId="0" fontId="49" fillId="4" borderId="60" xfId="0" applyFont="1" applyFill="1" applyBorder="1" applyAlignment="1">
      <alignment horizontal="center"/>
    </xf>
    <xf numFmtId="0" fontId="49" fillId="4" borderId="56" xfId="0" applyFont="1" applyFill="1" applyBorder="1" applyAlignment="1">
      <alignment horizontal="center"/>
    </xf>
    <xf numFmtId="0" fontId="49" fillId="4" borderId="57" xfId="0" applyFont="1" applyFill="1" applyBorder="1" applyAlignment="1">
      <alignment horizontal="center"/>
    </xf>
    <xf numFmtId="0" fontId="56" fillId="2" borderId="13" xfId="0" applyFont="1" applyFill="1" applyBorder="1" applyAlignment="1">
      <alignment horizontal="center" vertical="center"/>
    </xf>
    <xf numFmtId="0" fontId="56" fillId="2" borderId="0" xfId="0" applyFont="1" applyFill="1" applyAlignment="1">
      <alignment horizontal="center" vertical="center"/>
    </xf>
    <xf numFmtId="0" fontId="56" fillId="2" borderId="11" xfId="0" applyFont="1" applyFill="1" applyBorder="1" applyAlignment="1">
      <alignment horizontal="center" vertical="center"/>
    </xf>
    <xf numFmtId="0" fontId="54" fillId="2" borderId="60" xfId="0" applyFont="1" applyFill="1" applyBorder="1" applyAlignment="1">
      <alignment horizontal="center" vertical="center"/>
    </xf>
    <xf numFmtId="0" fontId="54" fillId="2" borderId="56" xfId="0" applyFont="1" applyFill="1" applyBorder="1" applyAlignment="1">
      <alignment horizontal="center" vertical="center"/>
    </xf>
    <xf numFmtId="0" fontId="54" fillId="2" borderId="57" xfId="0" applyFont="1" applyFill="1" applyBorder="1" applyAlignment="1">
      <alignment horizontal="center" vertical="center"/>
    </xf>
    <xf numFmtId="0" fontId="18" fillId="21" borderId="13" xfId="0" applyFont="1" applyFill="1" applyBorder="1" applyAlignment="1">
      <alignment horizontal="center" vertical="center"/>
    </xf>
    <xf numFmtId="0" fontId="18" fillId="21" borderId="27" xfId="0" applyFont="1" applyFill="1" applyBorder="1" applyAlignment="1">
      <alignment horizontal="center" vertical="center"/>
    </xf>
    <xf numFmtId="0" fontId="18" fillId="21" borderId="14" xfId="0" applyFont="1" applyFill="1" applyBorder="1" applyAlignment="1">
      <alignment horizontal="center" vertical="center"/>
    </xf>
    <xf numFmtId="0" fontId="45" fillId="17" borderId="9" xfId="0" applyFont="1" applyFill="1" applyBorder="1" applyAlignment="1">
      <alignment horizontal="center"/>
    </xf>
    <xf numFmtId="0" fontId="45" fillId="17" borderId="10" xfId="0" applyFont="1" applyFill="1" applyBorder="1" applyAlignment="1">
      <alignment horizontal="center"/>
    </xf>
    <xf numFmtId="0" fontId="59" fillId="5" borderId="13" xfId="0" applyFont="1" applyFill="1" applyBorder="1" applyAlignment="1">
      <alignment horizontal="center"/>
    </xf>
    <xf numFmtId="0" fontId="59" fillId="5" borderId="27" xfId="0" applyFont="1" applyFill="1" applyBorder="1" applyAlignment="1">
      <alignment horizontal="center"/>
    </xf>
    <xf numFmtId="0" fontId="59" fillId="5" borderId="14" xfId="0" applyFont="1" applyFill="1" applyBorder="1" applyAlignment="1">
      <alignment horizontal="center"/>
    </xf>
    <xf numFmtId="0" fontId="60" fillId="21" borderId="13" xfId="0" applyFont="1" applyFill="1" applyBorder="1" applyAlignment="1">
      <alignment horizontal="center" vertical="center"/>
    </xf>
    <xf numFmtId="0" fontId="60" fillId="21" borderId="27" xfId="0" applyFont="1" applyFill="1" applyBorder="1" applyAlignment="1">
      <alignment horizontal="center" vertical="center"/>
    </xf>
    <xf numFmtId="0" fontId="60" fillId="21" borderId="14" xfId="0" applyFont="1" applyFill="1" applyBorder="1" applyAlignment="1">
      <alignment horizontal="center" vertical="center"/>
    </xf>
    <xf numFmtId="0" fontId="37" fillId="27" borderId="60" xfId="0" applyFont="1" applyFill="1" applyBorder="1" applyAlignment="1">
      <alignment horizontal="center" vertical="center"/>
    </xf>
    <xf numFmtId="0" fontId="37" fillId="27" borderId="56" xfId="0" applyFont="1" applyFill="1" applyBorder="1" applyAlignment="1">
      <alignment horizontal="center" vertical="center"/>
    </xf>
    <xf numFmtId="0" fontId="37" fillId="27" borderId="57" xfId="0" applyFont="1" applyFill="1" applyBorder="1" applyAlignment="1">
      <alignment horizontal="center" vertical="center"/>
    </xf>
    <xf numFmtId="0" fontId="58" fillId="4" borderId="60" xfId="0" applyFont="1" applyFill="1" applyBorder="1" applyAlignment="1">
      <alignment horizontal="center" vertical="center"/>
    </xf>
    <xf numFmtId="0" fontId="58" fillId="4" borderId="56" xfId="0" applyFont="1" applyFill="1" applyBorder="1" applyAlignment="1">
      <alignment horizontal="center" vertical="center"/>
    </xf>
    <xf numFmtId="0" fontId="58" fillId="4" borderId="57" xfId="0" applyFont="1" applyFill="1" applyBorder="1" applyAlignment="1">
      <alignment horizontal="center" vertical="center"/>
    </xf>
    <xf numFmtId="0" fontId="49" fillId="9" borderId="60" xfId="0" applyFont="1" applyFill="1" applyBorder="1" applyAlignment="1">
      <alignment horizontal="center" vertical="center"/>
    </xf>
    <xf numFmtId="0" fontId="49" fillId="9" borderId="56" xfId="0" applyFont="1" applyFill="1" applyBorder="1" applyAlignment="1">
      <alignment horizontal="center" vertical="center"/>
    </xf>
    <xf numFmtId="0" fontId="49" fillId="9" borderId="57" xfId="0" applyFont="1" applyFill="1" applyBorder="1" applyAlignment="1">
      <alignment horizontal="center" vertical="center"/>
    </xf>
    <xf numFmtId="0" fontId="7" fillId="9" borderId="60" xfId="0" applyFont="1" applyFill="1" applyBorder="1" applyAlignment="1">
      <alignment horizontal="center"/>
    </xf>
    <xf numFmtId="0" fontId="7" fillId="9" borderId="57" xfId="0" applyFont="1" applyFill="1" applyBorder="1" applyAlignment="1">
      <alignment horizontal="center"/>
    </xf>
    <xf numFmtId="0" fontId="7" fillId="9" borderId="56" xfId="0" applyFont="1" applyFill="1" applyBorder="1" applyAlignment="1">
      <alignment horizontal="center"/>
    </xf>
    <xf numFmtId="0" fontId="7" fillId="0" borderId="15" xfId="0" applyFont="1" applyBorder="1" applyAlignment="1">
      <alignment horizontal="center" vertical="center" wrapText="1"/>
    </xf>
  </cellXfs>
  <cellStyles count="17">
    <cellStyle name="20% - Accent1" xfId="15" builtinId="30"/>
    <cellStyle name="Calculation" xfId="3" builtinId="22"/>
    <cellStyle name="Comma" xfId="1" builtinId="3"/>
    <cellStyle name="Comma 2" xfId="16" xr:uid="{ABF04A18-AE13-446B-A34C-B496550939D2}"/>
    <cellStyle name="Hyperlink" xfId="2" builtinId="8"/>
    <cellStyle name="Input" xfId="14" builtinId="20"/>
    <cellStyle name="Normal" xfId="0" builtinId="0"/>
    <cellStyle name="Normal 11 2 2" xfId="10" xr:uid="{9FFD3C1D-AB66-4144-B83C-EC81DCCF9496}"/>
    <cellStyle name="Normal 13" xfId="13" xr:uid="{8E712FB9-B84E-4405-9115-7F2AB88A6E0D}"/>
    <cellStyle name="Normal 16" xfId="6" xr:uid="{7D83669B-0BD6-433E-A50E-54FF443BEC34}"/>
    <cellStyle name="Normal 2" xfId="8" xr:uid="{895A9343-A4CC-4774-B1BD-027FBAB803CF}"/>
    <cellStyle name="Normal 2 2 2" xfId="9" xr:uid="{67C93618-6A6F-4A71-B6FB-B4ABD5240A29}"/>
    <cellStyle name="Normal 2_A8-22" xfId="7" xr:uid="{F4D13976-728D-4A47-A4BA-17E22E4124EF}"/>
    <cellStyle name="Normal 3 2 2" xfId="4" xr:uid="{B86D7F24-EF28-4AA2-8B46-92809CFC7F87}"/>
    <cellStyle name="Normal 9 2 2" xfId="11" xr:uid="{A053BC79-8A1C-4698-AA8A-5D4AA8AEFC27}"/>
    <cellStyle name="Percent" xfId="5" builtinId="5"/>
    <cellStyle name="Percent 2" xfId="12" xr:uid="{64E2DCC8-CEAD-46A4-A280-27FED003A746}"/>
  </cellStyles>
  <dxfs count="18">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dxf>
    <dxf>
      <numFmt numFmtId="165" formatCode="_(* #,##0_);_(* \(#,##0\);_(* &quot;-&quot;??_);_(@_)"/>
    </dxf>
    <dxf>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diagonalUp="0" diagonalDown="0">
        <left style="medium">
          <color indexed="64"/>
        </left>
        <right style="medium">
          <color indexed="64"/>
        </right>
        <top style="medium">
          <color indexed="64"/>
        </top>
        <bottom style="medium">
          <color indexed="64"/>
        </bottom>
      </border>
    </dxf>
    <dxf>
      <font>
        <color rgb="FF9C0006"/>
      </font>
    </dxf>
    <dxf>
      <font>
        <color rgb="FF9C0006"/>
      </font>
    </dxf>
    <dxf>
      <font>
        <color rgb="FF9C0006"/>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customXml" Target="../customXml/item4.xml"/><Relationship Id="rId21" Type="http://schemas.openxmlformats.org/officeDocument/2006/relationships/externalLink" Target="externalLinks/externalLink3.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pivotCacheDefinition" Target="pivotCache/pivotCacheDefinition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microsoft.com/office/2007/relationships/slicerCache" Target="slicerCaches/slicerCach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2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r>
              <a:rPr lang="en-US"/>
              <a:t>Coal Emissions Profiles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title>
    <c:autoTitleDeleted val="0"/>
    <c:plotArea>
      <c:layout/>
      <c:scatterChart>
        <c:scatterStyle val="lineMarker"/>
        <c:varyColors val="0"/>
        <c:ser>
          <c:idx val="1"/>
          <c:order val="0"/>
          <c:tx>
            <c:strRef>
              <c:f>Summary!$C$11</c:f>
              <c:strCache>
                <c:ptCount val="1"/>
                <c:pt idx="0">
                  <c:v>Accelerated transition</c:v>
                </c:pt>
              </c:strCache>
            </c:strRef>
          </c:tx>
          <c:spPr>
            <a:ln w="19050" cap="rnd">
              <a:solidFill>
                <a:srgbClr val="00B0F0"/>
              </a:solidFill>
              <a:round/>
            </a:ln>
            <a:effectLst/>
          </c:spPr>
          <c:marker>
            <c:symbol val="none"/>
          </c:marker>
          <c:xVal>
            <c:numRef>
              <c:f>Summary!$K$1:$AJ$1</c:f>
              <c:numCache>
                <c:formatCode>0</c:formatCode>
                <c:ptCount val="2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numCache>
            </c:numRef>
          </c:xVal>
          <c:yVal>
            <c:numRef>
              <c:f>Summary!$K$11:$AJ$11</c:f>
              <c:numCache>
                <c:formatCode>0</c:formatCode>
                <c:ptCount val="26"/>
                <c:pt idx="0">
                  <c:v>41.70142790380627</c:v>
                </c:pt>
                <c:pt idx="1">
                  <c:v>40.664991646742749</c:v>
                </c:pt>
                <c:pt idx="2">
                  <c:v>23.837317160247739</c:v>
                </c:pt>
                <c:pt idx="3">
                  <c:v>22.281564453743009</c:v>
                </c:pt>
                <c:pt idx="4">
                  <c:v>11.966707254700939</c:v>
                </c:pt>
                <c:pt idx="5">
                  <c:v>9.1267072547009391</c:v>
                </c:pt>
                <c:pt idx="6">
                  <c:v>7.4194078610645748</c:v>
                </c:pt>
                <c:pt idx="7">
                  <c:v>7.4194078610645748</c:v>
                </c:pt>
                <c:pt idx="8">
                  <c:v>6.6668224221174883</c:v>
                </c:pt>
                <c:pt idx="9">
                  <c:v>2.796383021818182</c:v>
                </c:pt>
                <c:pt idx="10">
                  <c:v>0.63200000000000001</c:v>
                </c:pt>
                <c:pt idx="11">
                  <c:v>0.63200000000000001</c:v>
                </c:pt>
                <c:pt idx="12">
                  <c:v>0.63200000000000001</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pt idx="25">
                  <c:v>0.63200000000000001</c:v>
                </c:pt>
              </c:numCache>
            </c:numRef>
          </c:yVal>
          <c:smooth val="0"/>
          <c:extLst>
            <c:ext xmlns:c16="http://schemas.microsoft.com/office/drawing/2014/chart" uri="{C3380CC4-5D6E-409C-BE32-E72D297353CC}">
              <c16:uniqueId val="{00000000-E10F-4482-AAB9-8A5B511FBA13}"/>
            </c:ext>
          </c:extLst>
        </c:ser>
        <c:ser>
          <c:idx val="3"/>
          <c:order val="1"/>
          <c:tx>
            <c:strRef>
              <c:f>Summary!$C$21</c:f>
              <c:strCache>
                <c:ptCount val="1"/>
                <c:pt idx="0">
                  <c:v>Current status quo</c:v>
                </c:pt>
              </c:strCache>
            </c:strRef>
          </c:tx>
          <c:spPr>
            <a:ln w="19050" cap="rnd">
              <a:solidFill>
                <a:srgbClr val="00B050"/>
              </a:solidFill>
              <a:round/>
            </a:ln>
            <a:effectLst/>
          </c:spPr>
          <c:marker>
            <c:symbol val="none"/>
          </c:marker>
          <c:xVal>
            <c:numRef>
              <c:f>Summary!$K$1:$AJ$1</c:f>
              <c:numCache>
                <c:formatCode>0</c:formatCode>
                <c:ptCount val="2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numCache>
            </c:numRef>
          </c:xVal>
          <c:yVal>
            <c:numRef>
              <c:f>Summary!$K$21:$AJ$21</c:f>
              <c:numCache>
                <c:formatCode>0</c:formatCode>
                <c:ptCount val="26"/>
                <c:pt idx="0">
                  <c:v>40.797879225065252</c:v>
                </c:pt>
                <c:pt idx="1">
                  <c:v>43.689121135826269</c:v>
                </c:pt>
                <c:pt idx="2">
                  <c:v>25.456015619740015</c:v>
                </c:pt>
                <c:pt idx="3">
                  <c:v>25.456015619740015</c:v>
                </c:pt>
                <c:pt idx="4">
                  <c:v>16.090748016622573</c:v>
                </c:pt>
                <c:pt idx="5">
                  <c:v>15.050748016622576</c:v>
                </c:pt>
                <c:pt idx="6">
                  <c:v>14.973448622986211</c:v>
                </c:pt>
                <c:pt idx="7">
                  <c:v>14.973448622986211</c:v>
                </c:pt>
                <c:pt idx="8">
                  <c:v>12.78344862298621</c:v>
                </c:pt>
                <c:pt idx="9">
                  <c:v>12.576822422117488</c:v>
                </c:pt>
                <c:pt idx="10">
                  <c:v>4.6363830218181814</c:v>
                </c:pt>
                <c:pt idx="11">
                  <c:v>4.3271854472727274</c:v>
                </c:pt>
                <c:pt idx="12">
                  <c:v>4.3271854472727274</c:v>
                </c:pt>
                <c:pt idx="13">
                  <c:v>4.3271854472727274</c:v>
                </c:pt>
                <c:pt idx="14">
                  <c:v>4.3271854472727274</c:v>
                </c:pt>
                <c:pt idx="15">
                  <c:v>4.3271854472727274</c:v>
                </c:pt>
                <c:pt idx="16">
                  <c:v>4.2498860536363638</c:v>
                </c:pt>
                <c:pt idx="17">
                  <c:v>4.2498860536363638</c:v>
                </c:pt>
                <c:pt idx="18">
                  <c:v>4.2498860536363638</c:v>
                </c:pt>
                <c:pt idx="19">
                  <c:v>4.2498860536363638</c:v>
                </c:pt>
                <c:pt idx="20">
                  <c:v>2.4098860536363635</c:v>
                </c:pt>
                <c:pt idx="21">
                  <c:v>0.63200000000000001</c:v>
                </c:pt>
                <c:pt idx="22">
                  <c:v>0.63200000000000001</c:v>
                </c:pt>
                <c:pt idx="23">
                  <c:v>0.63200000000000001</c:v>
                </c:pt>
                <c:pt idx="24">
                  <c:v>0.63200000000000001</c:v>
                </c:pt>
                <c:pt idx="25">
                  <c:v>0.63200000000000001</c:v>
                </c:pt>
              </c:numCache>
            </c:numRef>
          </c:yVal>
          <c:smooth val="0"/>
          <c:extLst>
            <c:ext xmlns:c16="http://schemas.microsoft.com/office/drawing/2014/chart" uri="{C3380CC4-5D6E-409C-BE32-E72D297353CC}">
              <c16:uniqueId val="{00000001-E10F-4482-AAB9-8A5B511FBA13}"/>
            </c:ext>
          </c:extLst>
        </c:ser>
        <c:ser>
          <c:idx val="2"/>
          <c:order val="2"/>
          <c:tx>
            <c:strRef>
              <c:f>Summary!$C$16</c:f>
              <c:strCache>
                <c:ptCount val="1"/>
                <c:pt idx="0">
                  <c:v>ECCC 2030 phaseout</c:v>
                </c:pt>
              </c:strCache>
            </c:strRef>
          </c:tx>
          <c:spPr>
            <a:ln w="19050" cap="rnd">
              <a:solidFill>
                <a:schemeClr val="accent4"/>
              </a:solidFill>
              <a:round/>
            </a:ln>
            <a:effectLst/>
          </c:spPr>
          <c:marker>
            <c:symbol val="none"/>
          </c:marker>
          <c:xVal>
            <c:numRef>
              <c:f>Summary!$J$1:$AJ$1</c:f>
              <c:numCache>
                <c:formatCode>0</c:formatCode>
                <c:ptCount val="27"/>
                <c:pt idx="0" formatCode="General">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numCache>
            </c:numRef>
          </c:xVal>
          <c:yVal>
            <c:numRef>
              <c:f>Summary!$J$16:$AJ$16</c:f>
              <c:numCache>
                <c:formatCode>0</c:formatCode>
                <c:ptCount val="27"/>
                <c:pt idx="0">
                  <c:v>63.879952336619994</c:v>
                </c:pt>
                <c:pt idx="1">
                  <c:v>58.439445413924808</c:v>
                </c:pt>
                <c:pt idx="2">
                  <c:v>58.439445413924808</c:v>
                </c:pt>
                <c:pt idx="3">
                  <c:v>58.439445413924808</c:v>
                </c:pt>
                <c:pt idx="4">
                  <c:v>58.439445413924808</c:v>
                </c:pt>
                <c:pt idx="5">
                  <c:v>57.686859974977722</c:v>
                </c:pt>
                <c:pt idx="6">
                  <c:v>55.410433348256788</c:v>
                </c:pt>
                <c:pt idx="7">
                  <c:v>54.092410341873411</c:v>
                </c:pt>
                <c:pt idx="8">
                  <c:v>51.784486518950338</c:v>
                </c:pt>
                <c:pt idx="9">
                  <c:v>49.109078404266874</c:v>
                </c:pt>
                <c:pt idx="10">
                  <c:v>45.433925891254269</c:v>
                </c:pt>
                <c:pt idx="11">
                  <c:v>2.472</c:v>
                </c:pt>
                <c:pt idx="12">
                  <c:v>2.472</c:v>
                </c:pt>
                <c:pt idx="13">
                  <c:v>2.472</c:v>
                </c:pt>
                <c:pt idx="14">
                  <c:v>2.472</c:v>
                </c:pt>
                <c:pt idx="15">
                  <c:v>2.472</c:v>
                </c:pt>
                <c:pt idx="16">
                  <c:v>2.472</c:v>
                </c:pt>
                <c:pt idx="17">
                  <c:v>2.472</c:v>
                </c:pt>
                <c:pt idx="18">
                  <c:v>2.472</c:v>
                </c:pt>
                <c:pt idx="19">
                  <c:v>2.472</c:v>
                </c:pt>
                <c:pt idx="20">
                  <c:v>2.472</c:v>
                </c:pt>
                <c:pt idx="21">
                  <c:v>0.63200000000000001</c:v>
                </c:pt>
                <c:pt idx="22">
                  <c:v>0.63200000000000001</c:v>
                </c:pt>
                <c:pt idx="23">
                  <c:v>0.63200000000000001</c:v>
                </c:pt>
                <c:pt idx="24">
                  <c:v>0.63200000000000001</c:v>
                </c:pt>
                <c:pt idx="25">
                  <c:v>0.63200000000000001</c:v>
                </c:pt>
                <c:pt idx="26">
                  <c:v>0.63200000000000001</c:v>
                </c:pt>
              </c:numCache>
            </c:numRef>
          </c:yVal>
          <c:smooth val="0"/>
          <c:extLst>
            <c:ext xmlns:c16="http://schemas.microsoft.com/office/drawing/2014/chart" uri="{C3380CC4-5D6E-409C-BE32-E72D297353CC}">
              <c16:uniqueId val="{00000002-E10F-4482-AAB9-8A5B511FBA13}"/>
            </c:ext>
          </c:extLst>
        </c:ser>
        <c:ser>
          <c:idx val="0"/>
          <c:order val="3"/>
          <c:tx>
            <c:strRef>
              <c:f>Summary!$C$6</c:f>
              <c:strCache>
                <c:ptCount val="1"/>
                <c:pt idx="0">
                  <c:v>2012 Federal Regulations </c:v>
                </c:pt>
              </c:strCache>
            </c:strRef>
          </c:tx>
          <c:spPr>
            <a:ln w="19050" cap="rnd">
              <a:solidFill>
                <a:schemeClr val="bg1">
                  <a:lumMod val="50000"/>
                </a:schemeClr>
              </a:solidFill>
              <a:round/>
            </a:ln>
            <a:effectLst/>
          </c:spPr>
          <c:marker>
            <c:symbol val="none"/>
          </c:marker>
          <c:xVal>
            <c:numRef>
              <c:f>Summary!$E$1:$AJ$1</c:f>
              <c:numCache>
                <c:formatCode>General</c:formatCode>
                <c:ptCount val="32"/>
                <c:pt idx="0">
                  <c:v>2014</c:v>
                </c:pt>
                <c:pt idx="1">
                  <c:v>2015</c:v>
                </c:pt>
                <c:pt idx="2">
                  <c:v>2016</c:v>
                </c:pt>
                <c:pt idx="3">
                  <c:v>2017</c:v>
                </c:pt>
                <c:pt idx="4">
                  <c:v>2018</c:v>
                </c:pt>
                <c:pt idx="5">
                  <c:v>2019</c:v>
                </c:pt>
                <c:pt idx="6" formatCode="0">
                  <c:v>2020</c:v>
                </c:pt>
                <c:pt idx="7" formatCode="0">
                  <c:v>2021</c:v>
                </c:pt>
                <c:pt idx="8" formatCode="0">
                  <c:v>2022</c:v>
                </c:pt>
                <c:pt idx="9" formatCode="0">
                  <c:v>2023</c:v>
                </c:pt>
                <c:pt idx="10" formatCode="0">
                  <c:v>2024</c:v>
                </c:pt>
                <c:pt idx="11" formatCode="0">
                  <c:v>2025</c:v>
                </c:pt>
                <c:pt idx="12" formatCode="0">
                  <c:v>2026</c:v>
                </c:pt>
                <c:pt idx="13" formatCode="0">
                  <c:v>2027</c:v>
                </c:pt>
                <c:pt idx="14" formatCode="0">
                  <c:v>2028</c:v>
                </c:pt>
                <c:pt idx="15" formatCode="0">
                  <c:v>2029</c:v>
                </c:pt>
                <c:pt idx="16" formatCode="0">
                  <c:v>2030</c:v>
                </c:pt>
                <c:pt idx="17" formatCode="0">
                  <c:v>2031</c:v>
                </c:pt>
                <c:pt idx="18" formatCode="0">
                  <c:v>2032</c:v>
                </c:pt>
                <c:pt idx="19" formatCode="0">
                  <c:v>2033</c:v>
                </c:pt>
                <c:pt idx="20" formatCode="0">
                  <c:v>2034</c:v>
                </c:pt>
                <c:pt idx="21" formatCode="0">
                  <c:v>2035</c:v>
                </c:pt>
                <c:pt idx="22" formatCode="0">
                  <c:v>2036</c:v>
                </c:pt>
                <c:pt idx="23" formatCode="0">
                  <c:v>2037</c:v>
                </c:pt>
                <c:pt idx="24" formatCode="0">
                  <c:v>2038</c:v>
                </c:pt>
                <c:pt idx="25" formatCode="0">
                  <c:v>2039</c:v>
                </c:pt>
                <c:pt idx="26" formatCode="0">
                  <c:v>2040</c:v>
                </c:pt>
                <c:pt idx="27" formatCode="0">
                  <c:v>2041</c:v>
                </c:pt>
                <c:pt idx="28" formatCode="0">
                  <c:v>2042</c:v>
                </c:pt>
                <c:pt idx="29" formatCode="0">
                  <c:v>2043</c:v>
                </c:pt>
                <c:pt idx="30" formatCode="0">
                  <c:v>2044</c:v>
                </c:pt>
                <c:pt idx="31" formatCode="0">
                  <c:v>2045</c:v>
                </c:pt>
              </c:numCache>
            </c:numRef>
          </c:xVal>
          <c:yVal>
            <c:numRef>
              <c:f>Summary!$E$6:$AJ$6</c:f>
              <c:numCache>
                <c:formatCode>0</c:formatCode>
                <c:ptCount val="32"/>
                <c:pt idx="0">
                  <c:v>64.361791480184991</c:v>
                </c:pt>
                <c:pt idx="1">
                  <c:v>64.563791480184989</c:v>
                </c:pt>
                <c:pt idx="2">
                  <c:v>64.563791480184989</c:v>
                </c:pt>
                <c:pt idx="3">
                  <c:v>64.563791480184989</c:v>
                </c:pt>
                <c:pt idx="4">
                  <c:v>64.563791480184989</c:v>
                </c:pt>
                <c:pt idx="5">
                  <c:v>64.563791480184989</c:v>
                </c:pt>
                <c:pt idx="6">
                  <c:v>57.040033324691059</c:v>
                </c:pt>
                <c:pt idx="7">
                  <c:v>57.040033324691059</c:v>
                </c:pt>
                <c:pt idx="8">
                  <c:v>57.040033324691059</c:v>
                </c:pt>
                <c:pt idx="9">
                  <c:v>57.040033324691059</c:v>
                </c:pt>
                <c:pt idx="10">
                  <c:v>56.287447885743973</c:v>
                </c:pt>
                <c:pt idx="11">
                  <c:v>55.749886857924622</c:v>
                </c:pt>
                <c:pt idx="12">
                  <c:v>54.431863851541245</c:v>
                </c:pt>
                <c:pt idx="13">
                  <c:v>52.123940028618172</c:v>
                </c:pt>
                <c:pt idx="14">
                  <c:v>49.448531913934708</c:v>
                </c:pt>
                <c:pt idx="15">
                  <c:v>43.763379400922105</c:v>
                </c:pt>
                <c:pt idx="16">
                  <c:v>26.497452649085304</c:v>
                </c:pt>
                <c:pt idx="17">
                  <c:v>26.497452649085304</c:v>
                </c:pt>
                <c:pt idx="18">
                  <c:v>26.497452649085304</c:v>
                </c:pt>
                <c:pt idx="19">
                  <c:v>26.497452649085304</c:v>
                </c:pt>
                <c:pt idx="20">
                  <c:v>26.497452649085304</c:v>
                </c:pt>
                <c:pt idx="21">
                  <c:v>26.497452649085304</c:v>
                </c:pt>
                <c:pt idx="22">
                  <c:v>26.497452649085304</c:v>
                </c:pt>
                <c:pt idx="23">
                  <c:v>23.947310336428725</c:v>
                </c:pt>
                <c:pt idx="24">
                  <c:v>23.947310336428725</c:v>
                </c:pt>
                <c:pt idx="25">
                  <c:v>23.947310336428725</c:v>
                </c:pt>
                <c:pt idx="26">
                  <c:v>20.788883951662225</c:v>
                </c:pt>
                <c:pt idx="27">
                  <c:v>14.248597464791498</c:v>
                </c:pt>
                <c:pt idx="28">
                  <c:v>14.248597464791498</c:v>
                </c:pt>
                <c:pt idx="29">
                  <c:v>12.2185974647915</c:v>
                </c:pt>
                <c:pt idx="30">
                  <c:v>9.3715259647664997</c:v>
                </c:pt>
                <c:pt idx="31">
                  <c:v>6.2130995799999997</c:v>
                </c:pt>
              </c:numCache>
            </c:numRef>
          </c:yVal>
          <c:smooth val="0"/>
          <c:extLst>
            <c:ext xmlns:c16="http://schemas.microsoft.com/office/drawing/2014/chart" uri="{C3380CC4-5D6E-409C-BE32-E72D297353CC}">
              <c16:uniqueId val="{00000003-E10F-4482-AAB9-8A5B511FBA13}"/>
            </c:ext>
          </c:extLst>
        </c:ser>
        <c:dLbls>
          <c:showLegendKey val="0"/>
          <c:showVal val="0"/>
          <c:showCatName val="0"/>
          <c:showSerName val="0"/>
          <c:showPercent val="0"/>
          <c:showBubbleSize val="0"/>
        </c:dLbls>
        <c:axId val="189455623"/>
        <c:axId val="189455951"/>
      </c:scatterChart>
      <c:valAx>
        <c:axId val="189455623"/>
        <c:scaling>
          <c:orientation val="minMax"/>
          <c:max val="2045"/>
          <c:min val="2015"/>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crossAx val="189455951"/>
        <c:crosses val="autoZero"/>
        <c:crossBetween val="midCat"/>
      </c:valAx>
      <c:valAx>
        <c:axId val="189455951"/>
        <c:scaling>
          <c:orientation val="minMax"/>
          <c:min val="0"/>
        </c:scaling>
        <c:delete val="0"/>
        <c:axPos val="l"/>
        <c:title>
          <c:tx>
            <c:strRef>
              <c:f>Summary!$D$6</c:f>
              <c:strCache>
                <c:ptCount val="1"/>
                <c:pt idx="0">
                  <c:v>Mt CO2e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crossAx val="189455623"/>
        <c:crosses val="autoZero"/>
        <c:crossBetween val="midCat"/>
      </c:valAx>
      <c:spPr>
        <a:noFill/>
        <a:ln w="190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NB Cumulative Emissions 2020-2045</a:t>
            </a:r>
          </a:p>
        </c:rich>
      </c:tx>
      <c:overlay val="0"/>
      <c:spPr>
        <a:noFill/>
        <a:ln>
          <a:noFill/>
        </a:ln>
        <a:effectLst/>
      </c:spPr>
    </c:title>
    <c:autoTitleDeleted val="0"/>
    <c:plotArea>
      <c:layout>
        <c:manualLayout>
          <c:layoutTarget val="inner"/>
          <c:xMode val="edge"/>
          <c:yMode val="edge"/>
          <c:x val="7.5850841750841752E-2"/>
          <c:y val="4.0412962962962956E-2"/>
          <c:w val="0.90063063973063973"/>
          <c:h val="0.79949074074074089"/>
        </c:manualLayout>
      </c:layout>
      <c:barChart>
        <c:barDir val="col"/>
        <c:grouping val="stacked"/>
        <c:varyColors val="0"/>
        <c:ser>
          <c:idx val="0"/>
          <c:order val="0"/>
          <c:spPr>
            <a:solidFill>
              <a:schemeClr val="tx1">
                <a:lumMod val="50000"/>
                <a:lumOff val="50000"/>
              </a:schemeClr>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'NB Data'!$A$11:$A$15</c:f>
              <c:strCache>
                <c:ptCount val="5"/>
                <c:pt idx="0">
                  <c:v>2012 Federal Regulations </c:v>
                </c:pt>
                <c:pt idx="1">
                  <c:v>ECCC 2030 phaseout</c:v>
                </c:pt>
                <c:pt idx="2">
                  <c:v>Status quo (not capped) </c:v>
                </c:pt>
                <c:pt idx="3">
                  <c:v>NB proposed cap scenario based on EA</c:v>
                </c:pt>
                <c:pt idx="4">
                  <c:v>Accelerated transition (not capped)</c:v>
                </c:pt>
              </c:strCache>
            </c:strRef>
          </c:cat>
          <c:val>
            <c:numRef>
              <c:f>'NB Data'!$AL$11:$AL$15</c:f>
              <c:numCache>
                <c:formatCode>0</c:formatCode>
                <c:ptCount val="5"/>
                <c:pt idx="0">
                  <c:v>68.329716000600015</c:v>
                </c:pt>
                <c:pt idx="1">
                  <c:v>28.470715000249992</c:v>
                </c:pt>
                <c:pt idx="2">
                  <c:v>53.568479789999984</c:v>
                </c:pt>
                <c:pt idx="3">
                  <c:v>41.741672563636378</c:v>
                </c:pt>
                <c:pt idx="4">
                  <c:v>25.5087999</c:v>
                </c:pt>
              </c:numCache>
            </c:numRef>
          </c:val>
          <c:extLst>
            <c:ext xmlns:c16="http://schemas.microsoft.com/office/drawing/2014/chart" uri="{C3380CC4-5D6E-409C-BE32-E72D297353CC}">
              <c16:uniqueId val="{00000002-1851-4CCC-8F2B-79F3694E4D6B}"/>
            </c:ext>
          </c:extLst>
        </c:ser>
        <c:dLbls>
          <c:dLblPos val="inEnd"/>
          <c:showLegendKey val="0"/>
          <c:showVal val="1"/>
          <c:showCatName val="0"/>
          <c:showSerName val="0"/>
          <c:showPercent val="0"/>
          <c:showBubbleSize val="0"/>
        </c:dLbls>
        <c:gapWidth val="50"/>
        <c:overlap val="100"/>
        <c:axId val="1064225880"/>
        <c:axId val="1064378488"/>
      </c:barChart>
      <c:catAx>
        <c:axId val="106422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64378488"/>
        <c:crosses val="autoZero"/>
        <c:auto val="1"/>
        <c:lblAlgn val="ctr"/>
        <c:lblOffset val="100"/>
        <c:noMultiLvlLbl val="0"/>
      </c:catAx>
      <c:valAx>
        <c:axId val="1064378488"/>
        <c:scaling>
          <c:orientation val="minMax"/>
        </c:scaling>
        <c:delete val="0"/>
        <c:axPos val="l"/>
        <c:majorGridlines>
          <c:spPr>
            <a:ln w="6350" cap="flat" cmpd="sng" algn="ctr">
              <a:solidFill>
                <a:schemeClr val="bg1">
                  <a:lumMod val="95000"/>
                </a:schemeClr>
              </a:solidFill>
              <a:round/>
            </a:ln>
            <a:effectLst/>
          </c:spPr>
        </c:majorGridlines>
        <c:title>
          <c:tx>
            <c:rich>
              <a:bodyPr/>
              <a:lstStyle/>
              <a:p>
                <a:pPr>
                  <a:defRPr/>
                </a:pPr>
                <a:r>
                  <a:rPr lang="en-CA"/>
                  <a:t>Mt CO2e </a:t>
                </a:r>
              </a:p>
            </c:rich>
          </c:tx>
          <c:overlay val="0"/>
        </c:title>
        <c:numFmt formatCode="0" sourceLinked="1"/>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plotVisOnly val="1"/>
    <c:dispBlanksAs val="gap"/>
    <c:showDLblsOverMax val="0"/>
  </c:chart>
  <c:spPr>
    <a:ln>
      <a:solidFill>
        <a:schemeClr val="bg1">
          <a:lumMod val="95000"/>
        </a:schemeClr>
      </a:solid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Difference between 2012 Regulations vs. Accelerated transition </a:t>
            </a:r>
          </a:p>
        </c:rich>
      </c:tx>
      <c:overlay val="0"/>
      <c:spPr>
        <a:noFill/>
        <a:ln>
          <a:noFill/>
        </a:ln>
        <a:effectLst/>
      </c:spPr>
    </c:title>
    <c:autoTitleDeleted val="0"/>
    <c:plotArea>
      <c:layout/>
      <c:barChart>
        <c:barDir val="col"/>
        <c:grouping val="stacked"/>
        <c:varyColors val="0"/>
        <c:ser>
          <c:idx val="0"/>
          <c:order val="0"/>
          <c:spPr>
            <a:solidFill>
              <a:schemeClr val="tx1">
                <a:lumMod val="50000"/>
                <a:lumOff val="50000"/>
              </a:schemeClr>
            </a:solidFill>
            <a:ln>
              <a:noFill/>
            </a:ln>
            <a:effectLst/>
          </c:spPr>
          <c:invertIfNegative val="0"/>
          <c:cat>
            <c:numRef>
              <c:f>Summary!$E$1:$AJ$1</c:f>
              <c:numCache>
                <c:formatCode>General</c:formatCode>
                <c:ptCount val="32"/>
                <c:pt idx="0">
                  <c:v>2014</c:v>
                </c:pt>
                <c:pt idx="1">
                  <c:v>2015</c:v>
                </c:pt>
                <c:pt idx="2">
                  <c:v>2016</c:v>
                </c:pt>
                <c:pt idx="3">
                  <c:v>2017</c:v>
                </c:pt>
                <c:pt idx="4">
                  <c:v>2018</c:v>
                </c:pt>
                <c:pt idx="5">
                  <c:v>2019</c:v>
                </c:pt>
                <c:pt idx="6" formatCode="0">
                  <c:v>2020</c:v>
                </c:pt>
                <c:pt idx="7" formatCode="0">
                  <c:v>2021</c:v>
                </c:pt>
                <c:pt idx="8" formatCode="0">
                  <c:v>2022</c:v>
                </c:pt>
                <c:pt idx="9" formatCode="0">
                  <c:v>2023</c:v>
                </c:pt>
                <c:pt idx="10" formatCode="0">
                  <c:v>2024</c:v>
                </c:pt>
                <c:pt idx="11" formatCode="0">
                  <c:v>2025</c:v>
                </c:pt>
                <c:pt idx="12" formatCode="0">
                  <c:v>2026</c:v>
                </c:pt>
                <c:pt idx="13" formatCode="0">
                  <c:v>2027</c:v>
                </c:pt>
                <c:pt idx="14" formatCode="0">
                  <c:v>2028</c:v>
                </c:pt>
                <c:pt idx="15" formatCode="0">
                  <c:v>2029</c:v>
                </c:pt>
                <c:pt idx="16" formatCode="0">
                  <c:v>2030</c:v>
                </c:pt>
                <c:pt idx="17" formatCode="0">
                  <c:v>2031</c:v>
                </c:pt>
                <c:pt idx="18" formatCode="0">
                  <c:v>2032</c:v>
                </c:pt>
                <c:pt idx="19" formatCode="0">
                  <c:v>2033</c:v>
                </c:pt>
                <c:pt idx="20" formatCode="0">
                  <c:v>2034</c:v>
                </c:pt>
                <c:pt idx="21" formatCode="0">
                  <c:v>2035</c:v>
                </c:pt>
                <c:pt idx="22" formatCode="0">
                  <c:v>2036</c:v>
                </c:pt>
                <c:pt idx="23" formatCode="0">
                  <c:v>2037</c:v>
                </c:pt>
                <c:pt idx="24" formatCode="0">
                  <c:v>2038</c:v>
                </c:pt>
                <c:pt idx="25" formatCode="0">
                  <c:v>2039</c:v>
                </c:pt>
                <c:pt idx="26" formatCode="0">
                  <c:v>2040</c:v>
                </c:pt>
                <c:pt idx="27" formatCode="0">
                  <c:v>2041</c:v>
                </c:pt>
                <c:pt idx="28" formatCode="0">
                  <c:v>2042</c:v>
                </c:pt>
                <c:pt idx="29" formatCode="0">
                  <c:v>2043</c:v>
                </c:pt>
                <c:pt idx="30" formatCode="0">
                  <c:v>2044</c:v>
                </c:pt>
                <c:pt idx="31" formatCode="0">
                  <c:v>2045</c:v>
                </c:pt>
              </c:numCache>
            </c:numRef>
          </c:cat>
          <c:val>
            <c:numRef>
              <c:f>Summary!$E$23:$AJ$23</c:f>
              <c:numCache>
                <c:formatCode>0</c:formatCode>
                <c:ptCount val="32"/>
                <c:pt idx="0">
                  <c:v>-0.38145637796000642</c:v>
                </c:pt>
                <c:pt idx="1">
                  <c:v>4.3053160883259949</c:v>
                </c:pt>
                <c:pt idx="2">
                  <c:v>4.3571489032879782</c:v>
                </c:pt>
                <c:pt idx="3">
                  <c:v>6.6243312642089904</c:v>
                </c:pt>
                <c:pt idx="4">
                  <c:v>16.664759092538993</c:v>
                </c:pt>
                <c:pt idx="5">
                  <c:v>21.99947145910599</c:v>
                </c:pt>
                <c:pt idx="6">
                  <c:v>15.33860542088479</c:v>
                </c:pt>
                <c:pt idx="7">
                  <c:v>16.37504167794831</c:v>
                </c:pt>
                <c:pt idx="8">
                  <c:v>33.202716164443316</c:v>
                </c:pt>
                <c:pt idx="9">
                  <c:v>34.75846887094805</c:v>
                </c:pt>
                <c:pt idx="10">
                  <c:v>44.320740631043037</c:v>
                </c:pt>
                <c:pt idx="11">
                  <c:v>46.623179603223683</c:v>
                </c:pt>
                <c:pt idx="12">
                  <c:v>47.012455990476667</c:v>
                </c:pt>
                <c:pt idx="13">
                  <c:v>44.704532167553594</c:v>
                </c:pt>
                <c:pt idx="14">
                  <c:v>42.781709491817217</c:v>
                </c:pt>
                <c:pt idx="15">
                  <c:v>40.966996379103925</c:v>
                </c:pt>
                <c:pt idx="16">
                  <c:v>25.865452649085302</c:v>
                </c:pt>
                <c:pt idx="17">
                  <c:v>25.865452649085302</c:v>
                </c:pt>
                <c:pt idx="18">
                  <c:v>25.865452649085302</c:v>
                </c:pt>
                <c:pt idx="19">
                  <c:v>25.865452649085302</c:v>
                </c:pt>
                <c:pt idx="20">
                  <c:v>25.865452649085302</c:v>
                </c:pt>
                <c:pt idx="21">
                  <c:v>25.865452649085302</c:v>
                </c:pt>
                <c:pt idx="22">
                  <c:v>25.865452649085302</c:v>
                </c:pt>
                <c:pt idx="23">
                  <c:v>23.315310336428723</c:v>
                </c:pt>
                <c:pt idx="24">
                  <c:v>23.315310336428723</c:v>
                </c:pt>
                <c:pt idx="25">
                  <c:v>23.315310336428723</c:v>
                </c:pt>
                <c:pt idx="26">
                  <c:v>20.156883951662223</c:v>
                </c:pt>
                <c:pt idx="27">
                  <c:v>13.616597464791498</c:v>
                </c:pt>
                <c:pt idx="28">
                  <c:v>13.616597464791498</c:v>
                </c:pt>
                <c:pt idx="29">
                  <c:v>11.586597464791501</c:v>
                </c:pt>
                <c:pt idx="30">
                  <c:v>8.7395259647665</c:v>
                </c:pt>
                <c:pt idx="31">
                  <c:v>5.5810995800000001</c:v>
                </c:pt>
              </c:numCache>
            </c:numRef>
          </c:val>
          <c:extLst>
            <c:ext xmlns:c16="http://schemas.microsoft.com/office/drawing/2014/chart" uri="{C3380CC4-5D6E-409C-BE32-E72D297353CC}">
              <c16:uniqueId val="{00000000-B809-41FE-8F92-375D98DB93F5}"/>
            </c:ext>
          </c:extLst>
        </c:ser>
        <c:dLbls>
          <c:showLegendKey val="0"/>
          <c:showVal val="0"/>
          <c:showCatName val="0"/>
          <c:showSerName val="0"/>
          <c:showPercent val="0"/>
          <c:showBubbleSize val="0"/>
        </c:dLbls>
        <c:gapWidth val="80"/>
        <c:overlap val="100"/>
        <c:axId val="1064225880"/>
        <c:axId val="1064378488"/>
      </c:barChart>
      <c:dateAx>
        <c:axId val="106422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64378488"/>
        <c:crosses val="autoZero"/>
        <c:auto val="0"/>
        <c:lblOffset val="100"/>
        <c:baseTimeUnit val="days"/>
      </c:dateAx>
      <c:valAx>
        <c:axId val="1064378488"/>
        <c:scaling>
          <c:orientation val="minMax"/>
          <c:min val="0"/>
        </c:scaling>
        <c:delete val="0"/>
        <c:axPos val="l"/>
        <c:majorGridlines>
          <c:spPr>
            <a:ln w="6350" cap="flat" cmpd="sng" algn="ctr">
              <a:solidFill>
                <a:schemeClr val="bg1">
                  <a:lumMod val="95000"/>
                </a:schemeClr>
              </a:solidFill>
              <a:round/>
            </a:ln>
            <a:effectLst/>
          </c:spPr>
        </c:majorGridlines>
        <c:title>
          <c:tx>
            <c:rich>
              <a:bodyPr/>
              <a:lstStyle/>
              <a:p>
                <a:pPr>
                  <a:defRPr/>
                </a:pPr>
                <a:r>
                  <a:rPr lang="en-CA"/>
                  <a:t>Mt CO2e </a:t>
                </a:r>
              </a:p>
            </c:rich>
          </c:tx>
          <c:overlay val="0"/>
        </c:title>
        <c:numFmt formatCode="0" sourceLinked="1"/>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plotVisOnly val="1"/>
    <c:dispBlanksAs val="gap"/>
    <c:showDLblsOverMax val="0"/>
  </c:chart>
  <c:spPr>
    <a:ln>
      <a:solidFill>
        <a:schemeClr val="bg1">
          <a:lumMod val="95000"/>
        </a:schemeClr>
      </a:solid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Summary!$A$79</c:f>
          <c:strCache>
            <c:ptCount val="1"/>
            <c:pt idx="0">
              <c:v>Cumulative Changes (2014-2030) Mt CO2e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1-A66B-4007-B133-2F35F5C13018}"/>
              </c:ext>
            </c:extLst>
          </c:dPt>
          <c:dPt>
            <c:idx val="1"/>
            <c:invertIfNegative val="0"/>
            <c:bubble3D val="0"/>
            <c:spPr>
              <a:solidFill>
                <a:schemeClr val="bg1">
                  <a:lumMod val="65000"/>
                </a:schemeClr>
              </a:solidFill>
              <a:ln>
                <a:noFill/>
              </a:ln>
              <a:effectLst/>
            </c:spPr>
            <c:extLst>
              <c:ext xmlns:c16="http://schemas.microsoft.com/office/drawing/2014/chart" uri="{C3380CC4-5D6E-409C-BE32-E72D297353CC}">
                <c16:uniqueId val="{00000003-A66B-4007-B133-2F35F5C13018}"/>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9-9816-4AA6-836D-7A3E3C770176}"/>
              </c:ext>
            </c:extLst>
          </c:dPt>
          <c:dPt>
            <c:idx val="3"/>
            <c:invertIfNegative val="0"/>
            <c:bubble3D val="0"/>
            <c:spPr>
              <a:solidFill>
                <a:schemeClr val="bg1">
                  <a:lumMod val="75000"/>
                </a:schemeClr>
              </a:solidFill>
              <a:ln>
                <a:noFill/>
              </a:ln>
              <a:effectLst/>
            </c:spPr>
            <c:extLst>
              <c:ext xmlns:c16="http://schemas.microsoft.com/office/drawing/2014/chart" uri="{C3380CC4-5D6E-409C-BE32-E72D297353CC}">
                <c16:uniqueId val="{00000007-6590-4354-A592-C1D0B78FC433}"/>
              </c:ext>
            </c:extLst>
          </c:dPt>
          <c:dPt>
            <c:idx val="4"/>
            <c:invertIfNegative val="0"/>
            <c:bubble3D val="0"/>
            <c:spPr>
              <a:solidFill>
                <a:schemeClr val="bg1">
                  <a:lumMod val="75000"/>
                </a:schemeClr>
              </a:solidFill>
              <a:ln>
                <a:noFill/>
              </a:ln>
              <a:effectLst/>
            </c:spPr>
            <c:extLst>
              <c:ext xmlns:c16="http://schemas.microsoft.com/office/drawing/2014/chart" uri="{C3380CC4-5D6E-409C-BE32-E72D297353CC}">
                <c16:uniqueId val="{00000005-A66B-4007-B133-2F35F5C13018}"/>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7-A66B-4007-B133-2F35F5C13018}"/>
              </c:ext>
            </c:extLst>
          </c:dPt>
          <c:dLbls>
            <c:dLbl>
              <c:idx val="4"/>
              <c:layout>
                <c:manualLayout>
                  <c:x val="0"/>
                  <c:y val="1.1211168088954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6B-4007-B133-2F35F5C130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Summary!$E$80:$E$85</c:f>
              <c:numCache>
                <c:formatCode>0</c:formatCode>
                <c:ptCount val="6"/>
                <c:pt idx="0">
                  <c:v>-140.50707039550053</c:v>
                </c:pt>
                <c:pt idx="1">
                  <c:v>45.035008854618994</c:v>
                </c:pt>
                <c:pt idx="2">
                  <c:v>-95.472061540881541</c:v>
                </c:pt>
                <c:pt idx="3">
                  <c:v>-592.51129829685647</c:v>
                </c:pt>
                <c:pt idx="4">
                  <c:v>194.8774043666559</c:v>
                </c:pt>
                <c:pt idx="5">
                  <c:v>-397.63389393020054</c:v>
                </c:pt>
              </c:numCache>
            </c:numRef>
          </c:val>
          <c:extLst>
            <c:ext xmlns:c16="http://schemas.microsoft.com/office/drawing/2014/chart" uri="{C3380CC4-5D6E-409C-BE32-E72D297353CC}">
              <c16:uniqueId val="{00000008-A66B-4007-B133-2F35F5C13018}"/>
            </c:ext>
          </c:extLst>
        </c:ser>
        <c:dLbls>
          <c:showLegendKey val="0"/>
          <c:showVal val="0"/>
          <c:showCatName val="0"/>
          <c:showSerName val="0"/>
          <c:showPercent val="0"/>
          <c:showBubbleSize val="0"/>
        </c:dLbls>
        <c:gapWidth val="40"/>
        <c:overlap val="100"/>
        <c:axId val="886084712"/>
        <c:axId val="886085696"/>
      </c:barChart>
      <c:catAx>
        <c:axId val="886084712"/>
        <c:scaling>
          <c:orientation val="minMax"/>
        </c:scaling>
        <c:delete val="1"/>
        <c:axPos val="b"/>
        <c:majorTickMark val="none"/>
        <c:minorTickMark val="none"/>
        <c:tickLblPos val="nextTo"/>
        <c:crossAx val="886085696"/>
        <c:crosses val="autoZero"/>
        <c:auto val="1"/>
        <c:lblAlgn val="ctr"/>
        <c:lblOffset val="100"/>
        <c:noMultiLvlLbl val="0"/>
      </c:catAx>
      <c:valAx>
        <c:axId val="886085696"/>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crossAx val="886084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Alberta Generation Mix by fuel</a:t>
            </a:r>
          </a:p>
        </c:rich>
      </c:tx>
      <c:layout>
        <c:manualLayout>
          <c:xMode val="edge"/>
          <c:yMode val="edge"/>
          <c:x val="0.2859143245464385"/>
          <c:y val="0"/>
        </c:manualLayout>
      </c:layout>
      <c:overlay val="0"/>
    </c:title>
    <c:autoTitleDeleted val="0"/>
    <c:plotArea>
      <c:layout>
        <c:manualLayout>
          <c:layoutTarget val="inner"/>
          <c:xMode val="edge"/>
          <c:yMode val="edge"/>
          <c:x val="7.3748316498316493E-2"/>
          <c:y val="9.8157009925840213E-2"/>
          <c:w val="0.90273316498316503"/>
          <c:h val="0.73046854458447985"/>
        </c:manualLayout>
      </c:layout>
      <c:barChart>
        <c:barDir val="col"/>
        <c:grouping val="stacked"/>
        <c:varyColors val="0"/>
        <c:ser>
          <c:idx val="0"/>
          <c:order val="0"/>
          <c:tx>
            <c:strRef>
              <c:f>'AB Data'!$B$280</c:f>
              <c:strCache>
                <c:ptCount val="1"/>
                <c:pt idx="0">
                  <c:v>Coal Gen.</c:v>
                </c:pt>
              </c:strCache>
            </c:strRef>
          </c:tx>
          <c:invertIfNegative val="0"/>
          <c:cat>
            <c:numRef>
              <c:f>'AB Data'!$C$279:$Q$279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'AB Data'!$C$280:$Q$280</c:f>
              <c:numCache>
                <c:formatCode>General</c:formatCode>
                <c:ptCount val="15"/>
                <c:pt idx="0">
                  <c:v>42200</c:v>
                </c:pt>
                <c:pt idx="1">
                  <c:v>40900</c:v>
                </c:pt>
                <c:pt idx="2">
                  <c:v>43700</c:v>
                </c:pt>
                <c:pt idx="3">
                  <c:v>41700</c:v>
                </c:pt>
                <c:pt idx="4">
                  <c:v>41000</c:v>
                </c:pt>
                <c:pt idx="5">
                  <c:v>41000</c:v>
                </c:pt>
                <c:pt idx="6">
                  <c:v>46300</c:v>
                </c:pt>
                <c:pt idx="7">
                  <c:v>37300</c:v>
                </c:pt>
                <c:pt idx="8">
                  <c:v>38500</c:v>
                </c:pt>
                <c:pt idx="9">
                  <c:v>43400</c:v>
                </c:pt>
                <c:pt idx="10">
                  <c:v>39100</c:v>
                </c:pt>
                <c:pt idx="11">
                  <c:v>38900</c:v>
                </c:pt>
                <c:pt idx="12">
                  <c:v>37000</c:v>
                </c:pt>
                <c:pt idx="13">
                  <c:v>29400</c:v>
                </c:pt>
                <c:pt idx="14">
                  <c:v>27700</c:v>
                </c:pt>
              </c:numCache>
            </c:numRef>
          </c:val>
          <c:extLst>
            <c:ext xmlns:c16="http://schemas.microsoft.com/office/drawing/2014/chart" uri="{C3380CC4-5D6E-409C-BE32-E72D297353CC}">
              <c16:uniqueId val="{00000000-B7BD-4EB5-A2E7-2B31AC030E65}"/>
            </c:ext>
          </c:extLst>
        </c:ser>
        <c:ser>
          <c:idx val="1"/>
          <c:order val="1"/>
          <c:tx>
            <c:strRef>
              <c:f>'AB Data'!$B$281</c:f>
              <c:strCache>
                <c:ptCount val="1"/>
                <c:pt idx="0">
                  <c:v>Natural Gas</c:v>
                </c:pt>
              </c:strCache>
            </c:strRef>
          </c:tx>
          <c:invertIfNegative val="0"/>
          <c:cat>
            <c:numRef>
              <c:f>'AB Data'!$C$279:$Q$279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'AB Data'!$C$281:$Q$281</c:f>
              <c:numCache>
                <c:formatCode>General</c:formatCode>
                <c:ptCount val="15"/>
                <c:pt idx="0">
                  <c:v>11600</c:v>
                </c:pt>
                <c:pt idx="1">
                  <c:v>9700</c:v>
                </c:pt>
                <c:pt idx="2">
                  <c:v>8300</c:v>
                </c:pt>
                <c:pt idx="3">
                  <c:v>9300</c:v>
                </c:pt>
                <c:pt idx="4">
                  <c:v>9970</c:v>
                </c:pt>
                <c:pt idx="5">
                  <c:v>10200</c:v>
                </c:pt>
                <c:pt idx="6">
                  <c:v>15200</c:v>
                </c:pt>
                <c:pt idx="7">
                  <c:v>14100</c:v>
                </c:pt>
                <c:pt idx="8">
                  <c:v>14100</c:v>
                </c:pt>
                <c:pt idx="9">
                  <c:v>15700</c:v>
                </c:pt>
                <c:pt idx="10">
                  <c:v>14500</c:v>
                </c:pt>
                <c:pt idx="11">
                  <c:v>13900</c:v>
                </c:pt>
                <c:pt idx="12">
                  <c:v>17300</c:v>
                </c:pt>
                <c:pt idx="13">
                  <c:v>21400</c:v>
                </c:pt>
                <c:pt idx="14">
                  <c:v>23600</c:v>
                </c:pt>
              </c:numCache>
            </c:numRef>
          </c:val>
          <c:extLst>
            <c:ext xmlns:c16="http://schemas.microsoft.com/office/drawing/2014/chart" uri="{C3380CC4-5D6E-409C-BE32-E72D297353CC}">
              <c16:uniqueId val="{00000001-B7BD-4EB5-A2E7-2B31AC030E65}"/>
            </c:ext>
          </c:extLst>
        </c:ser>
        <c:ser>
          <c:idx val="2"/>
          <c:order val="2"/>
          <c:tx>
            <c:strRef>
              <c:f>'AB Data'!$B$282</c:f>
              <c:strCache>
                <c:ptCount val="1"/>
                <c:pt idx="0">
                  <c:v>Other Fuels</c:v>
                </c:pt>
              </c:strCache>
            </c:strRef>
          </c:tx>
          <c:invertIfNegative val="0"/>
          <c:cat>
            <c:numRef>
              <c:f>'AB Data'!$C$279:$Q$279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'AB Data'!$C$282:$Q$282</c:f>
              <c:numCache>
                <c:formatCode>General</c:formatCode>
                <c:ptCount val="15"/>
                <c:pt idx="0">
                  <c:v>456</c:v>
                </c:pt>
                <c:pt idx="1">
                  <c:v>430</c:v>
                </c:pt>
                <c:pt idx="2">
                  <c:v>1487</c:v>
                </c:pt>
                <c:pt idx="3">
                  <c:v>1710</c:v>
                </c:pt>
                <c:pt idx="4">
                  <c:v>1861</c:v>
                </c:pt>
                <c:pt idx="5">
                  <c:v>2005</c:v>
                </c:pt>
                <c:pt idx="6">
                  <c:v>2437</c:v>
                </c:pt>
                <c:pt idx="7">
                  <c:v>2875</c:v>
                </c:pt>
                <c:pt idx="8">
                  <c:v>2865</c:v>
                </c:pt>
                <c:pt idx="9">
                  <c:v>702</c:v>
                </c:pt>
                <c:pt idx="10">
                  <c:v>656</c:v>
                </c:pt>
                <c:pt idx="11">
                  <c:v>626</c:v>
                </c:pt>
                <c:pt idx="12">
                  <c:v>779</c:v>
                </c:pt>
                <c:pt idx="13">
                  <c:v>732</c:v>
                </c:pt>
                <c:pt idx="14">
                  <c:v>724</c:v>
                </c:pt>
              </c:numCache>
            </c:numRef>
          </c:val>
          <c:extLst>
            <c:ext xmlns:c16="http://schemas.microsoft.com/office/drawing/2014/chart" uri="{C3380CC4-5D6E-409C-BE32-E72D297353CC}">
              <c16:uniqueId val="{00000002-B7BD-4EB5-A2E7-2B31AC030E65}"/>
            </c:ext>
          </c:extLst>
        </c:ser>
        <c:ser>
          <c:idx val="3"/>
          <c:order val="3"/>
          <c:tx>
            <c:strRef>
              <c:f>'AB Data'!$B$283</c:f>
              <c:strCache>
                <c:ptCount val="1"/>
                <c:pt idx="0">
                  <c:v>Hydro</c:v>
                </c:pt>
              </c:strCache>
            </c:strRef>
          </c:tx>
          <c:invertIfNegative val="0"/>
          <c:cat>
            <c:numRef>
              <c:f>'AB Data'!$C$279:$Q$279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'AB Data'!$C$283:$Q$283</c:f>
              <c:numCache>
                <c:formatCode>General</c:formatCode>
                <c:ptCount val="15"/>
                <c:pt idx="0">
                  <c:v>2240</c:v>
                </c:pt>
                <c:pt idx="1">
                  <c:v>1870</c:v>
                </c:pt>
                <c:pt idx="2">
                  <c:v>2090</c:v>
                </c:pt>
                <c:pt idx="3">
                  <c:v>1980</c:v>
                </c:pt>
                <c:pt idx="4">
                  <c:v>1620</c:v>
                </c:pt>
                <c:pt idx="5">
                  <c:v>1480</c:v>
                </c:pt>
                <c:pt idx="6">
                  <c:v>1970</c:v>
                </c:pt>
                <c:pt idx="7">
                  <c:v>2570</c:v>
                </c:pt>
                <c:pt idx="8">
                  <c:v>1990</c:v>
                </c:pt>
                <c:pt idx="9">
                  <c:v>1820</c:v>
                </c:pt>
                <c:pt idx="10">
                  <c:v>1980</c:v>
                </c:pt>
                <c:pt idx="11">
                  <c:v>1970</c:v>
                </c:pt>
                <c:pt idx="12">
                  <c:v>2060</c:v>
                </c:pt>
                <c:pt idx="13">
                  <c:v>1990</c:v>
                </c:pt>
                <c:pt idx="14">
                  <c:v>2040</c:v>
                </c:pt>
              </c:numCache>
            </c:numRef>
          </c:val>
          <c:extLst>
            <c:ext xmlns:c16="http://schemas.microsoft.com/office/drawing/2014/chart" uri="{C3380CC4-5D6E-409C-BE32-E72D297353CC}">
              <c16:uniqueId val="{00000003-B7BD-4EB5-A2E7-2B31AC030E65}"/>
            </c:ext>
          </c:extLst>
        </c:ser>
        <c:ser>
          <c:idx val="4"/>
          <c:order val="4"/>
          <c:tx>
            <c:strRef>
              <c:f>'AB Data'!$B$284</c:f>
              <c:strCache>
                <c:ptCount val="1"/>
                <c:pt idx="0">
                  <c:v>Other Renewables</c:v>
                </c:pt>
              </c:strCache>
            </c:strRef>
          </c:tx>
          <c:invertIfNegative val="0"/>
          <c:cat>
            <c:numRef>
              <c:f>'AB Data'!$C$279:$Q$279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'AB Data'!$C$284:$Q$284</c:f>
              <c:numCache>
                <c:formatCode>General</c:formatCode>
                <c:ptCount val="15"/>
                <c:pt idx="0">
                  <c:v>837</c:v>
                </c:pt>
                <c:pt idx="1">
                  <c:v>840</c:v>
                </c:pt>
                <c:pt idx="2">
                  <c:v>763</c:v>
                </c:pt>
                <c:pt idx="3">
                  <c:v>942</c:v>
                </c:pt>
                <c:pt idx="4">
                  <c:v>1340</c:v>
                </c:pt>
                <c:pt idx="5">
                  <c:v>1630</c:v>
                </c:pt>
                <c:pt idx="6">
                  <c:v>2220</c:v>
                </c:pt>
                <c:pt idx="7">
                  <c:v>2290</c:v>
                </c:pt>
                <c:pt idx="8">
                  <c:v>2260</c:v>
                </c:pt>
                <c:pt idx="9">
                  <c:v>3520</c:v>
                </c:pt>
                <c:pt idx="10">
                  <c:v>4090</c:v>
                </c:pt>
                <c:pt idx="11">
                  <c:v>4590</c:v>
                </c:pt>
                <c:pt idx="12">
                  <c:v>4630</c:v>
                </c:pt>
                <c:pt idx="13">
                  <c:v>4140</c:v>
                </c:pt>
                <c:pt idx="14">
                  <c:v>4220</c:v>
                </c:pt>
              </c:numCache>
            </c:numRef>
          </c:val>
          <c:extLst>
            <c:ext xmlns:c16="http://schemas.microsoft.com/office/drawing/2014/chart" uri="{C3380CC4-5D6E-409C-BE32-E72D297353CC}">
              <c16:uniqueId val="{00000004-B7BD-4EB5-A2E7-2B31AC030E65}"/>
            </c:ext>
          </c:extLst>
        </c:ser>
        <c:ser>
          <c:idx val="5"/>
          <c:order val="5"/>
          <c:tx>
            <c:strRef>
              <c:f>'AB Data'!#REF!</c:f>
              <c:strCache>
                <c:ptCount val="1"/>
                <c:pt idx="0">
                  <c:v>#REF!</c:v>
                </c:pt>
              </c:strCache>
            </c:strRef>
          </c:tx>
          <c:spPr>
            <a:ln w="25400"/>
          </c:spPr>
          <c:invertIfNegative val="0"/>
          <c:cat>
            <c:numRef>
              <c:f>'AB Data'!$C$279:$Q$279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'AB Data'!#REF!</c:f>
              <c:numCache>
                <c:formatCode>General</c:formatCode>
                <c:ptCount val="1"/>
                <c:pt idx="0">
                  <c:v>1</c:v>
                </c:pt>
              </c:numCache>
            </c:numRef>
          </c:val>
          <c:extLst>
            <c:ext xmlns:c16="http://schemas.microsoft.com/office/drawing/2014/chart" uri="{C3380CC4-5D6E-409C-BE32-E72D297353CC}">
              <c16:uniqueId val="{00000005-B7BD-4EB5-A2E7-2B31AC030E65}"/>
            </c:ext>
          </c:extLst>
        </c:ser>
        <c:dLbls>
          <c:showLegendKey val="0"/>
          <c:showVal val="0"/>
          <c:showCatName val="0"/>
          <c:showSerName val="0"/>
          <c:showPercent val="0"/>
          <c:showBubbleSize val="0"/>
        </c:dLbls>
        <c:gapWidth val="80"/>
        <c:overlap val="100"/>
        <c:axId val="613547072"/>
        <c:axId val="983775872"/>
      </c:barChart>
      <c:catAx>
        <c:axId val="613547072"/>
        <c:scaling>
          <c:orientation val="minMax"/>
        </c:scaling>
        <c:delete val="0"/>
        <c:axPos val="b"/>
        <c:numFmt formatCode="General" sourceLinked="1"/>
        <c:majorTickMark val="none"/>
        <c:minorTickMark val="none"/>
        <c:tickLblPos val="nextTo"/>
        <c:crossAx val="983775872"/>
        <c:crosses val="autoZero"/>
        <c:auto val="1"/>
        <c:lblAlgn val="ctr"/>
        <c:lblOffset val="100"/>
        <c:noMultiLvlLbl val="0"/>
      </c:catAx>
      <c:valAx>
        <c:axId val="983775872"/>
        <c:scaling>
          <c:orientation val="minMax"/>
        </c:scaling>
        <c:delete val="0"/>
        <c:axPos val="l"/>
        <c:majorGridlines>
          <c:spPr>
            <a:ln>
              <a:solidFill>
                <a:schemeClr val="bg1">
                  <a:lumMod val="85000"/>
                </a:schemeClr>
              </a:solidFill>
            </a:ln>
          </c:spPr>
        </c:majorGridlines>
        <c:title>
          <c:tx>
            <c:rich>
              <a:bodyPr/>
              <a:lstStyle/>
              <a:p>
                <a:pPr>
                  <a:defRPr/>
                </a:pPr>
                <a:r>
                  <a:rPr lang="en-US"/>
                  <a:t>TWh</a:t>
                </a:r>
              </a:p>
            </c:rich>
          </c:tx>
          <c:overlay val="0"/>
        </c:title>
        <c:numFmt formatCode="General" sourceLinked="1"/>
        <c:majorTickMark val="out"/>
        <c:minorTickMark val="none"/>
        <c:tickLblPos val="nextTo"/>
        <c:spPr>
          <a:ln/>
        </c:spPr>
        <c:crossAx val="613547072"/>
        <c:crosses val="autoZero"/>
        <c:crossBetween val="between"/>
        <c:dispUnits>
          <c:builtInUnit val="thousands"/>
        </c:dispUnits>
      </c:valAx>
    </c:plotArea>
    <c:legend>
      <c:legendPos val="b"/>
      <c:legendEntry>
        <c:idx val="5"/>
        <c:delete val="1"/>
      </c:legendEntry>
      <c:layout>
        <c:manualLayout>
          <c:xMode val="edge"/>
          <c:yMode val="edge"/>
          <c:x val="0.17109996896485427"/>
          <c:y val="0.92167162341924391"/>
          <c:w val="0.63207441077441073"/>
          <c:h val="7.6371296296296298E-2"/>
        </c:manualLayout>
      </c:layout>
      <c:overlay val="0"/>
    </c:legend>
    <c:plotVisOnly val="1"/>
    <c:dispBlanksAs val="zero"/>
    <c:showDLblsOverMax val="0"/>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Canada's Electricity Generation Mix</a:t>
            </a:r>
          </a:p>
        </c:rich>
      </c:tx>
      <c:overlay val="0"/>
      <c:spPr>
        <a:noFill/>
        <a:ln>
          <a:noFill/>
        </a:ln>
        <a:effectLst/>
      </c:spPr>
    </c:title>
    <c:autoTitleDeleted val="0"/>
    <c:plotArea>
      <c:layout>
        <c:manualLayout>
          <c:layoutTarget val="inner"/>
          <c:xMode val="edge"/>
          <c:yMode val="edge"/>
          <c:x val="7.448412581956472E-2"/>
          <c:y val="0.14674363721664407"/>
          <c:w val="0.90195396843547937"/>
          <c:h val="0.70291017600059891"/>
        </c:manualLayout>
      </c:layout>
      <c:barChart>
        <c:barDir val="col"/>
        <c:grouping val="percentStacked"/>
        <c:varyColors val="0"/>
        <c:ser>
          <c:idx val="0"/>
          <c:order val="0"/>
          <c:tx>
            <c:strRef>
              <c:f>Summary!$D$92</c:f>
              <c:strCache>
                <c:ptCount val="1"/>
                <c:pt idx="0">
                  <c:v>Coal</c:v>
                </c:pt>
              </c:strCache>
            </c:strRef>
          </c:tx>
          <c:spPr>
            <a:solidFill>
              <a:schemeClr val="tx1">
                <a:lumMod val="65000"/>
                <a:lumOff val="35000"/>
              </a:schemeClr>
            </a:solidFill>
            <a:ln>
              <a:noFill/>
            </a:ln>
            <a:effectLst/>
          </c:spPr>
          <c:invertIfNegative val="0"/>
          <c:dLbls>
            <c:delete val="1"/>
          </c:dLbls>
          <c:cat>
            <c:numRef>
              <c:f>Summary!$J$91:$S$91</c:f>
              <c:numCache>
                <c:formatCode>0</c:formatCode>
                <c:ptCount val="10"/>
                <c:pt idx="0" formatCode="General">
                  <c:v>2010</c:v>
                </c:pt>
                <c:pt idx="1">
                  <c:v>2011</c:v>
                </c:pt>
                <c:pt idx="2">
                  <c:v>2012</c:v>
                </c:pt>
                <c:pt idx="3">
                  <c:v>2013</c:v>
                </c:pt>
                <c:pt idx="4">
                  <c:v>2014</c:v>
                </c:pt>
                <c:pt idx="5">
                  <c:v>2015</c:v>
                </c:pt>
                <c:pt idx="6">
                  <c:v>2016</c:v>
                </c:pt>
                <c:pt idx="7">
                  <c:v>2017</c:v>
                </c:pt>
                <c:pt idx="8">
                  <c:v>2018</c:v>
                </c:pt>
                <c:pt idx="9">
                  <c:v>2019</c:v>
                </c:pt>
              </c:numCache>
            </c:numRef>
          </c:cat>
          <c:val>
            <c:numRef>
              <c:f>Summary!$J$92:$S$92</c:f>
              <c:numCache>
                <c:formatCode>0</c:formatCode>
                <c:ptCount val="10"/>
                <c:pt idx="0" formatCode="General">
                  <c:v>74300</c:v>
                </c:pt>
                <c:pt idx="1">
                  <c:v>70200</c:v>
                </c:pt>
                <c:pt idx="2">
                  <c:v>60200</c:v>
                </c:pt>
                <c:pt idx="3">
                  <c:v>60900</c:v>
                </c:pt>
                <c:pt idx="4">
                  <c:v>61600</c:v>
                </c:pt>
                <c:pt idx="5">
                  <c:v>57800</c:v>
                </c:pt>
                <c:pt idx="6">
                  <c:v>57900</c:v>
                </c:pt>
                <c:pt idx="7">
                  <c:v>55900</c:v>
                </c:pt>
                <c:pt idx="8">
                  <c:v>47000</c:v>
                </c:pt>
                <c:pt idx="9">
                  <c:v>44500</c:v>
                </c:pt>
              </c:numCache>
            </c:numRef>
          </c:val>
          <c:extLst>
            <c:ext xmlns:c16="http://schemas.microsoft.com/office/drawing/2014/chart" uri="{C3380CC4-5D6E-409C-BE32-E72D297353CC}">
              <c16:uniqueId val="{00000000-4EA8-4C36-84AC-5839709A2FB7}"/>
            </c:ext>
          </c:extLst>
        </c:ser>
        <c:ser>
          <c:idx val="1"/>
          <c:order val="1"/>
          <c:tx>
            <c:strRef>
              <c:f>Summary!$D$93</c:f>
              <c:strCache>
                <c:ptCount val="1"/>
                <c:pt idx="0">
                  <c:v>Natural Gas</c:v>
                </c:pt>
              </c:strCache>
            </c:strRef>
          </c:tx>
          <c:spPr>
            <a:solidFill>
              <a:schemeClr val="bg1">
                <a:lumMod val="65000"/>
              </a:schemeClr>
            </a:solidFill>
          </c:spPr>
          <c:invertIfNegative val="0"/>
          <c:dLbls>
            <c:delete val="1"/>
          </c:dLbls>
          <c:cat>
            <c:numRef>
              <c:f>Summary!$J$91:$S$91</c:f>
              <c:numCache>
                <c:formatCode>0</c:formatCode>
                <c:ptCount val="10"/>
                <c:pt idx="0" formatCode="General">
                  <c:v>2010</c:v>
                </c:pt>
                <c:pt idx="1">
                  <c:v>2011</c:v>
                </c:pt>
                <c:pt idx="2">
                  <c:v>2012</c:v>
                </c:pt>
                <c:pt idx="3">
                  <c:v>2013</c:v>
                </c:pt>
                <c:pt idx="4">
                  <c:v>2014</c:v>
                </c:pt>
                <c:pt idx="5">
                  <c:v>2015</c:v>
                </c:pt>
                <c:pt idx="6">
                  <c:v>2016</c:v>
                </c:pt>
                <c:pt idx="7">
                  <c:v>2017</c:v>
                </c:pt>
                <c:pt idx="8">
                  <c:v>2018</c:v>
                </c:pt>
                <c:pt idx="9">
                  <c:v>2019</c:v>
                </c:pt>
              </c:numCache>
            </c:numRef>
          </c:cat>
          <c:val>
            <c:numRef>
              <c:f>Summary!$J$93:$S$93</c:f>
              <c:numCache>
                <c:formatCode>0</c:formatCode>
                <c:ptCount val="10"/>
                <c:pt idx="0" formatCode="General">
                  <c:v>33600</c:v>
                </c:pt>
                <c:pt idx="1">
                  <c:v>41000</c:v>
                </c:pt>
                <c:pt idx="2">
                  <c:v>39100</c:v>
                </c:pt>
                <c:pt idx="3">
                  <c:v>35600</c:v>
                </c:pt>
                <c:pt idx="4">
                  <c:v>40000</c:v>
                </c:pt>
                <c:pt idx="5">
                  <c:v>41200</c:v>
                </c:pt>
                <c:pt idx="6">
                  <c:v>39100</c:v>
                </c:pt>
                <c:pt idx="7">
                  <c:v>35100</c:v>
                </c:pt>
                <c:pt idx="8">
                  <c:v>43300</c:v>
                </c:pt>
                <c:pt idx="9">
                  <c:v>46100</c:v>
                </c:pt>
              </c:numCache>
            </c:numRef>
          </c:val>
          <c:extLst>
            <c:ext xmlns:c16="http://schemas.microsoft.com/office/drawing/2014/chart" uri="{C3380CC4-5D6E-409C-BE32-E72D297353CC}">
              <c16:uniqueId val="{00000001-4EA8-4C36-84AC-5839709A2FB7}"/>
            </c:ext>
          </c:extLst>
        </c:ser>
        <c:ser>
          <c:idx val="2"/>
          <c:order val="2"/>
          <c:tx>
            <c:strRef>
              <c:f>Summary!$D$94</c:f>
              <c:strCache>
                <c:ptCount val="1"/>
                <c:pt idx="0">
                  <c:v>Other Fuels</c:v>
                </c:pt>
              </c:strCache>
            </c:strRef>
          </c:tx>
          <c:spPr>
            <a:solidFill>
              <a:srgbClr val="C00000"/>
            </a:solidFill>
          </c:spPr>
          <c:invertIfNegative val="0"/>
          <c:dLbls>
            <c:delete val="1"/>
          </c:dLbls>
          <c:cat>
            <c:numRef>
              <c:f>Summary!$J$91:$S$91</c:f>
              <c:numCache>
                <c:formatCode>0</c:formatCode>
                <c:ptCount val="10"/>
                <c:pt idx="0" formatCode="General">
                  <c:v>2010</c:v>
                </c:pt>
                <c:pt idx="1">
                  <c:v>2011</c:v>
                </c:pt>
                <c:pt idx="2">
                  <c:v>2012</c:v>
                </c:pt>
                <c:pt idx="3">
                  <c:v>2013</c:v>
                </c:pt>
                <c:pt idx="4">
                  <c:v>2014</c:v>
                </c:pt>
                <c:pt idx="5">
                  <c:v>2015</c:v>
                </c:pt>
                <c:pt idx="6">
                  <c:v>2016</c:v>
                </c:pt>
                <c:pt idx="7">
                  <c:v>2017</c:v>
                </c:pt>
                <c:pt idx="8">
                  <c:v>2018</c:v>
                </c:pt>
                <c:pt idx="9">
                  <c:v>2019</c:v>
                </c:pt>
              </c:numCache>
            </c:numRef>
          </c:cat>
          <c:val>
            <c:numRef>
              <c:f>Summary!$J$94:$S$94</c:f>
              <c:numCache>
                <c:formatCode>0</c:formatCode>
                <c:ptCount val="10"/>
                <c:pt idx="0" formatCode="General">
                  <c:v>18720</c:v>
                </c:pt>
                <c:pt idx="1">
                  <c:v>16660</c:v>
                </c:pt>
                <c:pt idx="2">
                  <c:v>17710</c:v>
                </c:pt>
                <c:pt idx="3">
                  <c:v>17460</c:v>
                </c:pt>
                <c:pt idx="4">
                  <c:v>10840</c:v>
                </c:pt>
                <c:pt idx="5">
                  <c:v>8670</c:v>
                </c:pt>
                <c:pt idx="6">
                  <c:v>9300</c:v>
                </c:pt>
                <c:pt idx="7">
                  <c:v>8470</c:v>
                </c:pt>
                <c:pt idx="8">
                  <c:v>8880</c:v>
                </c:pt>
                <c:pt idx="9">
                  <c:v>7640</c:v>
                </c:pt>
              </c:numCache>
            </c:numRef>
          </c:val>
          <c:extLst>
            <c:ext xmlns:c16="http://schemas.microsoft.com/office/drawing/2014/chart" uri="{C3380CC4-5D6E-409C-BE32-E72D297353CC}">
              <c16:uniqueId val="{00000002-4EA8-4C36-84AC-5839709A2FB7}"/>
            </c:ext>
          </c:extLst>
        </c:ser>
        <c:ser>
          <c:idx val="3"/>
          <c:order val="3"/>
          <c:tx>
            <c:strRef>
              <c:f>Summary!$D$95</c:f>
              <c:strCache>
                <c:ptCount val="1"/>
                <c:pt idx="0">
                  <c:v>Nuclear</c:v>
                </c:pt>
              </c:strCache>
            </c:strRef>
          </c:tx>
          <c:spPr>
            <a:solidFill>
              <a:schemeClr val="accent4"/>
            </a:solidFill>
          </c:spPr>
          <c:invertIfNegative val="0"/>
          <c:dLbls>
            <c:delete val="1"/>
          </c:dLbls>
          <c:cat>
            <c:numRef>
              <c:f>Summary!$J$91:$S$91</c:f>
              <c:numCache>
                <c:formatCode>0</c:formatCode>
                <c:ptCount val="10"/>
                <c:pt idx="0" formatCode="General">
                  <c:v>2010</c:v>
                </c:pt>
                <c:pt idx="1">
                  <c:v>2011</c:v>
                </c:pt>
                <c:pt idx="2">
                  <c:v>2012</c:v>
                </c:pt>
                <c:pt idx="3">
                  <c:v>2013</c:v>
                </c:pt>
                <c:pt idx="4">
                  <c:v>2014</c:v>
                </c:pt>
                <c:pt idx="5">
                  <c:v>2015</c:v>
                </c:pt>
                <c:pt idx="6">
                  <c:v>2016</c:v>
                </c:pt>
                <c:pt idx="7">
                  <c:v>2017</c:v>
                </c:pt>
                <c:pt idx="8">
                  <c:v>2018</c:v>
                </c:pt>
                <c:pt idx="9">
                  <c:v>2019</c:v>
                </c:pt>
              </c:numCache>
            </c:numRef>
          </c:cat>
          <c:val>
            <c:numRef>
              <c:f>Summary!$J$95:$S$95</c:f>
              <c:numCache>
                <c:formatCode>0</c:formatCode>
                <c:ptCount val="10"/>
                <c:pt idx="0" formatCode="General">
                  <c:v>85500</c:v>
                </c:pt>
                <c:pt idx="1">
                  <c:v>88300</c:v>
                </c:pt>
                <c:pt idx="2">
                  <c:v>89500</c:v>
                </c:pt>
                <c:pt idx="3">
                  <c:v>97600</c:v>
                </c:pt>
                <c:pt idx="4">
                  <c:v>101000</c:v>
                </c:pt>
                <c:pt idx="5">
                  <c:v>96000</c:v>
                </c:pt>
                <c:pt idx="6">
                  <c:v>95700</c:v>
                </c:pt>
                <c:pt idx="7">
                  <c:v>95600</c:v>
                </c:pt>
                <c:pt idx="8">
                  <c:v>95000</c:v>
                </c:pt>
                <c:pt idx="9">
                  <c:v>95500</c:v>
                </c:pt>
              </c:numCache>
            </c:numRef>
          </c:val>
          <c:extLst>
            <c:ext xmlns:c16="http://schemas.microsoft.com/office/drawing/2014/chart" uri="{C3380CC4-5D6E-409C-BE32-E72D297353CC}">
              <c16:uniqueId val="{00000003-4EA8-4C36-84AC-5839709A2FB7}"/>
            </c:ext>
          </c:extLst>
        </c:ser>
        <c:ser>
          <c:idx val="4"/>
          <c:order val="4"/>
          <c:tx>
            <c:strRef>
              <c:f>Summary!$D$96</c:f>
              <c:strCache>
                <c:ptCount val="1"/>
                <c:pt idx="0">
                  <c:v>Hydro</c:v>
                </c:pt>
              </c:strCache>
            </c:strRef>
          </c:tx>
          <c:spPr>
            <a:solidFill>
              <a:srgbClr val="00B0F0"/>
            </a:solidFill>
            <a:ln>
              <a:noFill/>
            </a:ln>
          </c:spPr>
          <c:invertIfNegative val="0"/>
          <c:dLbls>
            <c:delete val="1"/>
          </c:dLbls>
          <c:cat>
            <c:numRef>
              <c:f>Summary!$J$91:$S$91</c:f>
              <c:numCache>
                <c:formatCode>0</c:formatCode>
                <c:ptCount val="10"/>
                <c:pt idx="0" formatCode="General">
                  <c:v>2010</c:v>
                </c:pt>
                <c:pt idx="1">
                  <c:v>2011</c:v>
                </c:pt>
                <c:pt idx="2">
                  <c:v>2012</c:v>
                </c:pt>
                <c:pt idx="3">
                  <c:v>2013</c:v>
                </c:pt>
                <c:pt idx="4">
                  <c:v>2014</c:v>
                </c:pt>
                <c:pt idx="5">
                  <c:v>2015</c:v>
                </c:pt>
                <c:pt idx="6">
                  <c:v>2016</c:v>
                </c:pt>
                <c:pt idx="7">
                  <c:v>2017</c:v>
                </c:pt>
                <c:pt idx="8">
                  <c:v>2018</c:v>
                </c:pt>
                <c:pt idx="9">
                  <c:v>2019</c:v>
                </c:pt>
              </c:numCache>
            </c:numRef>
          </c:cat>
          <c:val>
            <c:numRef>
              <c:f>Summary!$J$96:$S$96</c:f>
              <c:numCache>
                <c:formatCode>0</c:formatCode>
                <c:ptCount val="10"/>
                <c:pt idx="0" formatCode="General">
                  <c:v>321000</c:v>
                </c:pt>
                <c:pt idx="1">
                  <c:v>342000</c:v>
                </c:pt>
                <c:pt idx="2">
                  <c:v>345000</c:v>
                </c:pt>
                <c:pt idx="3">
                  <c:v>357000</c:v>
                </c:pt>
                <c:pt idx="4">
                  <c:v>348000</c:v>
                </c:pt>
                <c:pt idx="5">
                  <c:v>345000</c:v>
                </c:pt>
                <c:pt idx="6">
                  <c:v>354000</c:v>
                </c:pt>
                <c:pt idx="7">
                  <c:v>361000</c:v>
                </c:pt>
                <c:pt idx="8">
                  <c:v>353000</c:v>
                </c:pt>
                <c:pt idx="9">
                  <c:v>347000</c:v>
                </c:pt>
              </c:numCache>
            </c:numRef>
          </c:val>
          <c:extLst>
            <c:ext xmlns:c16="http://schemas.microsoft.com/office/drawing/2014/chart" uri="{C3380CC4-5D6E-409C-BE32-E72D297353CC}">
              <c16:uniqueId val="{00000004-4EA8-4C36-84AC-5839709A2FB7}"/>
            </c:ext>
          </c:extLst>
        </c:ser>
        <c:ser>
          <c:idx val="5"/>
          <c:order val="5"/>
          <c:tx>
            <c:strRef>
              <c:f>Summary!$D$97</c:f>
              <c:strCache>
                <c:ptCount val="1"/>
                <c:pt idx="0">
                  <c:v>Other Renewables</c:v>
                </c:pt>
              </c:strCache>
            </c:strRef>
          </c:tx>
          <c:spPr>
            <a:solidFill>
              <a:srgbClr val="00B050"/>
            </a:solidFill>
          </c:spPr>
          <c:invertIfNegative val="0"/>
          <c:dLbls>
            <c:delete val="1"/>
          </c:dLbls>
          <c:cat>
            <c:numRef>
              <c:f>Summary!$J$91:$S$91</c:f>
              <c:numCache>
                <c:formatCode>0</c:formatCode>
                <c:ptCount val="10"/>
                <c:pt idx="0" formatCode="General">
                  <c:v>2010</c:v>
                </c:pt>
                <c:pt idx="1">
                  <c:v>2011</c:v>
                </c:pt>
                <c:pt idx="2">
                  <c:v>2012</c:v>
                </c:pt>
                <c:pt idx="3">
                  <c:v>2013</c:v>
                </c:pt>
                <c:pt idx="4">
                  <c:v>2014</c:v>
                </c:pt>
                <c:pt idx="5">
                  <c:v>2015</c:v>
                </c:pt>
                <c:pt idx="6">
                  <c:v>2016</c:v>
                </c:pt>
                <c:pt idx="7">
                  <c:v>2017</c:v>
                </c:pt>
                <c:pt idx="8">
                  <c:v>2018</c:v>
                </c:pt>
                <c:pt idx="9">
                  <c:v>2019</c:v>
                </c:pt>
              </c:numCache>
            </c:numRef>
          </c:cat>
          <c:val>
            <c:numRef>
              <c:f>Summary!$J$97:$S$97</c:f>
              <c:numCache>
                <c:formatCode>0</c:formatCode>
                <c:ptCount val="10"/>
                <c:pt idx="0" formatCode="General">
                  <c:v>8780</c:v>
                </c:pt>
                <c:pt idx="1">
                  <c:v>10370</c:v>
                </c:pt>
                <c:pt idx="2">
                  <c:v>11500</c:v>
                </c:pt>
                <c:pt idx="3">
                  <c:v>11400</c:v>
                </c:pt>
                <c:pt idx="4">
                  <c:v>12900</c:v>
                </c:pt>
                <c:pt idx="5">
                  <c:v>27500</c:v>
                </c:pt>
                <c:pt idx="6">
                  <c:v>31600</c:v>
                </c:pt>
                <c:pt idx="7">
                  <c:v>32100</c:v>
                </c:pt>
                <c:pt idx="8">
                  <c:v>34000</c:v>
                </c:pt>
                <c:pt idx="9">
                  <c:v>33500</c:v>
                </c:pt>
              </c:numCache>
            </c:numRef>
          </c:val>
          <c:extLst>
            <c:ext xmlns:c16="http://schemas.microsoft.com/office/drawing/2014/chart" uri="{C3380CC4-5D6E-409C-BE32-E72D297353CC}">
              <c16:uniqueId val="{00000005-4EA8-4C36-84AC-5839709A2FB7}"/>
            </c:ext>
          </c:extLst>
        </c:ser>
        <c:dLbls>
          <c:showLegendKey val="0"/>
          <c:showVal val="1"/>
          <c:showCatName val="0"/>
          <c:showSerName val="0"/>
          <c:showPercent val="0"/>
          <c:showBubbleSize val="0"/>
        </c:dLbls>
        <c:gapWidth val="80"/>
        <c:overlap val="100"/>
        <c:axId val="1064225880"/>
        <c:axId val="1064378488"/>
      </c:barChart>
      <c:catAx>
        <c:axId val="1064225880"/>
        <c:scaling>
          <c:orientation val="minMax"/>
        </c:scaling>
        <c:delete val="0"/>
        <c:axPos val="b"/>
        <c:numFmt formatCode="General" sourceLinked="1"/>
        <c:majorTickMark val="none"/>
        <c:minorTickMark val="none"/>
        <c:tickLblPos val="nextTo"/>
        <c:crossAx val="1064378488"/>
        <c:crosses val="autoZero"/>
        <c:auto val="1"/>
        <c:lblAlgn val="ctr"/>
        <c:lblOffset val="100"/>
        <c:noMultiLvlLbl val="0"/>
      </c:catAx>
      <c:valAx>
        <c:axId val="1064378488"/>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legend>
      <c:legendPos val="b"/>
      <c:layout>
        <c:manualLayout>
          <c:xMode val="edge"/>
          <c:yMode val="edge"/>
          <c:x val="0.15562647177580535"/>
          <c:y val="0.92459040873794673"/>
          <c:w val="0.68446307358567005"/>
          <c:h val="7.5409591262053072E-2"/>
        </c:manualLayout>
      </c:layout>
      <c:overlay val="0"/>
    </c:legend>
    <c:plotVisOnly val="1"/>
    <c:dispBlanksAs val="gap"/>
    <c:showDLblsOverMax val="0"/>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AB Gross Coal Emissions Reduced due to 2018 Carbon Pricing</a:t>
            </a:r>
          </a:p>
        </c:rich>
      </c:tx>
      <c:layout>
        <c:manualLayout>
          <c:xMode val="edge"/>
          <c:yMode val="edge"/>
          <c:x val="0.12801939490883643"/>
          <c:y val="0.84765975061302712"/>
        </c:manualLayout>
      </c:layout>
      <c:overlay val="0"/>
      <c:spPr>
        <a:noFill/>
        <a:ln>
          <a:noFill/>
        </a:ln>
        <a:effectLst/>
      </c:spPr>
    </c:title>
    <c:autoTitleDeleted val="0"/>
    <c:plotArea>
      <c:layout>
        <c:manualLayout>
          <c:layoutTarget val="inner"/>
          <c:xMode val="edge"/>
          <c:yMode val="edge"/>
          <c:x val="9.295521885521886E-2"/>
          <c:y val="4.4332716049382714E-2"/>
          <c:w val="0.88352626262626277"/>
          <c:h val="0.73022754724131844"/>
        </c:manualLayout>
      </c:layout>
      <c:barChart>
        <c:barDir val="col"/>
        <c:grouping val="stacked"/>
        <c:varyColors val="0"/>
        <c:ser>
          <c:idx val="0"/>
          <c:order val="0"/>
          <c:tx>
            <c:strRef>
              <c:f>'AB Data'!$A$232:$Z$232</c:f>
              <c:strCache>
                <c:ptCount val="26"/>
                <c:pt idx="0">
                  <c:v>Emissions Saved in AB due to 2018 Carbon Pricing (Mt CO2e)</c:v>
                </c:pt>
              </c:strCache>
            </c:strRef>
          </c:tx>
          <c:spPr>
            <a:solidFill>
              <a:schemeClr val="tx1">
                <a:lumMod val="50000"/>
                <a:lumOff val="50000"/>
              </a:schemeClr>
            </a:solidFill>
            <a:ln>
              <a:noFill/>
            </a:ln>
            <a:effectLst/>
          </c:spPr>
          <c:invertIfNegative val="0"/>
          <c:cat>
            <c:numRef>
              <c:f>'AB Data'!$E$233:$P$233</c:f>
              <c:numCache>
                <c:formatCode>General</c:formatCode>
                <c:ptCount val="12"/>
                <c:pt idx="0">
                  <c:v>2018</c:v>
                </c:pt>
                <c:pt idx="1">
                  <c:v>2019</c:v>
                </c:pt>
                <c:pt idx="2">
                  <c:v>2020</c:v>
                </c:pt>
                <c:pt idx="3">
                  <c:v>2021</c:v>
                </c:pt>
                <c:pt idx="4">
                  <c:v>2022</c:v>
                </c:pt>
                <c:pt idx="5">
                  <c:v>2023</c:v>
                </c:pt>
                <c:pt idx="6">
                  <c:v>2024</c:v>
                </c:pt>
                <c:pt idx="7">
                  <c:v>2025</c:v>
                </c:pt>
                <c:pt idx="8">
                  <c:v>2026</c:v>
                </c:pt>
                <c:pt idx="9">
                  <c:v>2027</c:v>
                </c:pt>
                <c:pt idx="10">
                  <c:v>2028</c:v>
                </c:pt>
                <c:pt idx="11">
                  <c:v>2029</c:v>
                </c:pt>
              </c:numCache>
            </c:numRef>
          </c:cat>
          <c:val>
            <c:numRef>
              <c:f>'AB Data'!$E$236:$P$236</c:f>
              <c:numCache>
                <c:formatCode>0.00</c:formatCode>
                <c:ptCount val="12"/>
                <c:pt idx="0">
                  <c:v>15.909960578974001</c:v>
                </c:pt>
                <c:pt idx="1">
                  <c:v>18.043632315540997</c:v>
                </c:pt>
                <c:pt idx="2">
                  <c:v>12.908006870958232</c:v>
                </c:pt>
                <c:pt idx="3">
                  <c:v>13.283871592158231</c:v>
                </c:pt>
                <c:pt idx="4">
                  <c:v>30.111546078653234</c:v>
                </c:pt>
                <c:pt idx="5">
                  <c:v>30.111546078653234</c:v>
                </c:pt>
                <c:pt idx="6">
                  <c:v>38.967790518653231</c:v>
                </c:pt>
                <c:pt idx="7">
                  <c:v>38.967790518653231</c:v>
                </c:pt>
                <c:pt idx="8">
                  <c:v>37.649767512269854</c:v>
                </c:pt>
                <c:pt idx="9">
                  <c:v>35.341843689346781</c:v>
                </c:pt>
                <c:pt idx="10">
                  <c:v>32.666435574663318</c:v>
                </c:pt>
                <c:pt idx="11">
                  <c:v>29.743868500597795</c:v>
                </c:pt>
              </c:numCache>
            </c:numRef>
          </c:val>
          <c:extLst>
            <c:ext xmlns:c16="http://schemas.microsoft.com/office/drawing/2014/chart" uri="{C3380CC4-5D6E-409C-BE32-E72D297353CC}">
              <c16:uniqueId val="{00000000-FAC3-6F46-A06C-CC66B33377EA}"/>
            </c:ext>
          </c:extLst>
        </c:ser>
        <c:dLbls>
          <c:showLegendKey val="0"/>
          <c:showVal val="0"/>
          <c:showCatName val="0"/>
          <c:showSerName val="0"/>
          <c:showPercent val="0"/>
          <c:showBubbleSize val="0"/>
        </c:dLbls>
        <c:gapWidth val="80"/>
        <c:overlap val="100"/>
        <c:axId val="1064225880"/>
        <c:axId val="1064378488"/>
      </c:barChart>
      <c:catAx>
        <c:axId val="1064225880"/>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64378488"/>
        <c:crosses val="autoZero"/>
        <c:auto val="1"/>
        <c:lblAlgn val="ctr"/>
        <c:lblOffset val="100"/>
        <c:noMultiLvlLbl val="0"/>
      </c:catAx>
      <c:valAx>
        <c:axId val="1064378488"/>
        <c:scaling>
          <c:orientation val="maxMin"/>
        </c:scaling>
        <c:delete val="0"/>
        <c:axPos val="l"/>
        <c:majorGridlines>
          <c:spPr>
            <a:ln w="6350" cap="flat" cmpd="sng" algn="ctr">
              <a:solidFill>
                <a:schemeClr val="bg1">
                  <a:lumMod val="95000"/>
                </a:schemeClr>
              </a:solidFill>
              <a:round/>
            </a:ln>
            <a:effectLst/>
          </c:spPr>
        </c:majorGridlines>
        <c:title>
          <c:tx>
            <c:rich>
              <a:bodyPr/>
              <a:lstStyle/>
              <a:p>
                <a:pPr>
                  <a:defRPr/>
                </a:pPr>
                <a:r>
                  <a:rPr lang="en-CA"/>
                  <a:t>Mt CO2e </a:t>
                </a:r>
              </a:p>
            </c:rich>
          </c:tx>
          <c:layout>
            <c:manualLayout>
              <c:xMode val="edge"/>
              <c:yMode val="edge"/>
              <c:x val="4.2760942760942762E-3"/>
              <c:y val="0.46840030864197529"/>
            </c:manualLayout>
          </c:layout>
          <c:overlay val="0"/>
        </c:title>
        <c:numFmt formatCode="0;[Red]0" sourceLinked="0"/>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plotVisOnly val="1"/>
    <c:dispBlanksAs val="gap"/>
    <c:showDLblsOverMax val="0"/>
  </c:chart>
  <c:spPr>
    <a:ln>
      <a:solidFill>
        <a:schemeClr val="bg1">
          <a:lumMod val="95000"/>
        </a:schemeClr>
      </a:solid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Emissions Scenarios</a:t>
            </a:r>
            <a:r>
              <a:rPr lang="en-CA" baseline="0"/>
              <a:t> </a:t>
            </a:r>
            <a:r>
              <a:rPr lang="en-CA"/>
              <a:t>AB</a:t>
            </a:r>
            <a:r>
              <a:rPr lang="en-CA" baseline="0"/>
              <a:t> </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'AB Data'!$A$139:$C$139</c:f>
              <c:strCache>
                <c:ptCount val="3"/>
                <c:pt idx="0">
                  <c:v>Historical AB Coal Emissions (Mt CO2e)</c:v>
                </c:pt>
              </c:strCache>
            </c:strRef>
          </c:tx>
          <c:spPr>
            <a:ln w="19050" cap="rnd">
              <a:solidFill>
                <a:srgbClr val="000000"/>
              </a:solidFill>
              <a:prstDash val="solid"/>
              <a:round/>
            </a:ln>
            <a:effectLst/>
          </c:spPr>
          <c:marker>
            <c:symbol val="none"/>
          </c:marker>
          <c:xVal>
            <c:numRef>
              <c:f>'AB Data'!$B$140:$O$140</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'AB Data'!$B$147:$O$147</c:f>
              <c:numCache>
                <c:formatCode>0.00</c:formatCode>
                <c:ptCount val="14"/>
                <c:pt idx="0">
                  <c:v>44.186918606844003</c:v>
                </c:pt>
                <c:pt idx="1">
                  <c:v>43.484802204167003</c:v>
                </c:pt>
                <c:pt idx="2">
                  <c:v>41.244555896373001</c:v>
                </c:pt>
                <c:pt idx="3">
                  <c:v>41.129876483179004</c:v>
                </c:pt>
                <c:pt idx="4">
                  <c:v>42.664541724292</c:v>
                </c:pt>
                <c:pt idx="5">
                  <c:v>40.560852660271003</c:v>
                </c:pt>
                <c:pt idx="6">
                  <c:v>37.990924253540996</c:v>
                </c:pt>
                <c:pt idx="7">
                  <c:v>38.744393860256999</c:v>
                </c:pt>
                <c:pt idx="8">
                  <c:v>44.103415963235996</c:v>
                </c:pt>
                <c:pt idx="9">
                  <c:v>40.735934105915</c:v>
                </c:pt>
                <c:pt idx="10">
                  <c:v>39.839108512682003</c:v>
                </c:pt>
                <c:pt idx="11">
                  <c:v>38.577796743076</c:v>
                </c:pt>
                <c:pt idx="12">
                  <c:v>28.193455384261995</c:v>
                </c:pt>
                <c:pt idx="13">
                  <c:v>26.059783647694999</c:v>
                </c:pt>
              </c:numCache>
            </c:numRef>
          </c:yVal>
          <c:smooth val="0"/>
          <c:extLst>
            <c:ext xmlns:c16="http://schemas.microsoft.com/office/drawing/2014/chart" uri="{C3380CC4-5D6E-409C-BE32-E72D297353CC}">
              <c16:uniqueId val="{00000000-7E55-4883-8396-F44D594A83E9}"/>
            </c:ext>
          </c:extLst>
        </c:ser>
        <c:ser>
          <c:idx val="1"/>
          <c:order val="1"/>
          <c:tx>
            <c:strRef>
              <c:f>'AB Data'!$A$171</c:f>
              <c:strCache>
                <c:ptCount val="1"/>
                <c:pt idx="0">
                  <c:v>2012 Federal Regulations </c:v>
                </c:pt>
              </c:strCache>
            </c:strRef>
          </c:tx>
          <c:spPr>
            <a:ln w="38100" cap="rnd">
              <a:solidFill>
                <a:srgbClr val="808080"/>
              </a:solidFill>
              <a:prstDash val="solid"/>
              <a:round/>
            </a:ln>
            <a:effectLst/>
          </c:spPr>
          <c:marker>
            <c:symbol val="none"/>
          </c:marker>
          <c:xVal>
            <c:numRef>
              <c:f>'AB Data'!$G$152:$AK$152</c:f>
              <c:numCache>
                <c:formatCode>General</c:formatCode>
                <c:ptCount val="3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numCache>
            </c:numRef>
          </c:xVal>
          <c:yVal>
            <c:numRef>
              <c:f>'AB Data'!$G$171:$AK$171</c:f>
              <c:numCache>
                <c:formatCode>0.00</c:formatCode>
                <c:ptCount val="31"/>
                <c:pt idx="0">
                  <c:v>44.103415963235996</c:v>
                </c:pt>
                <c:pt idx="1">
                  <c:v>44.103415963235996</c:v>
                </c:pt>
                <c:pt idx="2">
                  <c:v>44.103415963235996</c:v>
                </c:pt>
                <c:pt idx="3">
                  <c:v>44.103415963235996</c:v>
                </c:pt>
                <c:pt idx="4">
                  <c:v>44.103415963235996</c:v>
                </c:pt>
                <c:pt idx="5">
                  <c:v>38.967790518653231</c:v>
                </c:pt>
                <c:pt idx="6">
                  <c:v>38.967790518653231</c:v>
                </c:pt>
                <c:pt idx="7">
                  <c:v>38.967790518653231</c:v>
                </c:pt>
                <c:pt idx="8">
                  <c:v>38.967790518653231</c:v>
                </c:pt>
                <c:pt idx="9">
                  <c:v>38.967790518653231</c:v>
                </c:pt>
                <c:pt idx="10">
                  <c:v>38.967790518653231</c:v>
                </c:pt>
                <c:pt idx="11">
                  <c:v>37.649767512269854</c:v>
                </c:pt>
                <c:pt idx="12">
                  <c:v>35.341843689346781</c:v>
                </c:pt>
                <c:pt idx="13">
                  <c:v>32.666435574663318</c:v>
                </c:pt>
                <c:pt idx="14">
                  <c:v>29.743868500597795</c:v>
                </c:pt>
                <c:pt idx="15">
                  <c:v>17.117941748760998</c:v>
                </c:pt>
                <c:pt idx="16">
                  <c:v>17.117941748760998</c:v>
                </c:pt>
                <c:pt idx="17">
                  <c:v>17.117941748760998</c:v>
                </c:pt>
                <c:pt idx="18">
                  <c:v>17.117941748760998</c:v>
                </c:pt>
                <c:pt idx="19">
                  <c:v>17.117941748760998</c:v>
                </c:pt>
                <c:pt idx="20">
                  <c:v>17.117941748760998</c:v>
                </c:pt>
                <c:pt idx="21">
                  <c:v>17.117941748760998</c:v>
                </c:pt>
                <c:pt idx="22">
                  <c:v>14.567799436104419</c:v>
                </c:pt>
                <c:pt idx="23">
                  <c:v>14.567799436104419</c:v>
                </c:pt>
                <c:pt idx="24">
                  <c:v>14.567799436104419</c:v>
                </c:pt>
                <c:pt idx="25">
                  <c:v>11.409373051337919</c:v>
                </c:pt>
                <c:pt idx="26">
                  <c:v>8.7395259647665</c:v>
                </c:pt>
                <c:pt idx="27">
                  <c:v>8.7395259647665</c:v>
                </c:pt>
                <c:pt idx="28">
                  <c:v>8.7395259647665</c:v>
                </c:pt>
                <c:pt idx="29">
                  <c:v>8.7395259647665</c:v>
                </c:pt>
                <c:pt idx="30">
                  <c:v>5.5810995800000001</c:v>
                </c:pt>
              </c:numCache>
            </c:numRef>
          </c:yVal>
          <c:smooth val="0"/>
          <c:extLst>
            <c:ext xmlns:c16="http://schemas.microsoft.com/office/drawing/2014/chart" uri="{C3380CC4-5D6E-409C-BE32-E72D297353CC}">
              <c16:uniqueId val="{00000002-7E55-4883-8396-F44D594A83E9}"/>
            </c:ext>
          </c:extLst>
        </c:ser>
        <c:ser>
          <c:idx val="2"/>
          <c:order val="2"/>
          <c:tx>
            <c:v>ECCC 2030 Phaseout</c:v>
          </c:tx>
          <c:spPr>
            <a:ln w="19050" cap="rnd">
              <a:solidFill>
                <a:srgbClr val="FFC000"/>
              </a:solidFill>
              <a:prstDash val="lgDash"/>
              <a:round/>
            </a:ln>
            <a:effectLst/>
          </c:spPr>
          <c:marker>
            <c:symbol val="none"/>
          </c:marker>
          <c:xVal>
            <c:numRef>
              <c:f>'AB Data'!$J$172:$AE$172</c:f>
              <c:numCache>
                <c:formatCode>General</c:formatCode>
                <c:ptCount val="2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numCache>
            </c:numRef>
          </c:xVal>
          <c:yVal>
            <c:numRef>
              <c:f>'AB Data'!$J$191:$AE$191</c:f>
              <c:numCache>
                <c:formatCode>0.000</c:formatCode>
                <c:ptCount val="22"/>
                <c:pt idx="0">
                  <c:v>44.103415963235996</c:v>
                </c:pt>
                <c:pt idx="1">
                  <c:v>44.103415963235996</c:v>
                </c:pt>
                <c:pt idx="2">
                  <c:v>38.967790518653231</c:v>
                </c:pt>
                <c:pt idx="3">
                  <c:v>38.967790518653231</c:v>
                </c:pt>
                <c:pt idx="4">
                  <c:v>38.967790518653231</c:v>
                </c:pt>
                <c:pt idx="5">
                  <c:v>38.967790518653231</c:v>
                </c:pt>
                <c:pt idx="6">
                  <c:v>38.967790518653231</c:v>
                </c:pt>
                <c:pt idx="7">
                  <c:v>38.967790518653231</c:v>
                </c:pt>
                <c:pt idx="8">
                  <c:v>37.649767512269854</c:v>
                </c:pt>
                <c:pt idx="9">
                  <c:v>35.341843689346781</c:v>
                </c:pt>
                <c:pt idx="10">
                  <c:v>32.666435574663318</c:v>
                </c:pt>
                <c:pt idx="11">
                  <c:v>29.743868500597795</c:v>
                </c:pt>
                <c:pt idx="12">
                  <c:v>0</c:v>
                </c:pt>
                <c:pt idx="13">
                  <c:v>0</c:v>
                </c:pt>
                <c:pt idx="14">
                  <c:v>0</c:v>
                </c:pt>
                <c:pt idx="15">
                  <c:v>0</c:v>
                </c:pt>
                <c:pt idx="16">
                  <c:v>0</c:v>
                </c:pt>
                <c:pt idx="17">
                  <c:v>0</c:v>
                </c:pt>
                <c:pt idx="18">
                  <c:v>0</c:v>
                </c:pt>
                <c:pt idx="19">
                  <c:v>0</c:v>
                </c:pt>
                <c:pt idx="20">
                  <c:v>0</c:v>
                </c:pt>
                <c:pt idx="21">
                  <c:v>0</c:v>
                </c:pt>
              </c:numCache>
            </c:numRef>
          </c:yVal>
          <c:smooth val="0"/>
          <c:extLst>
            <c:ext xmlns:c16="http://schemas.microsoft.com/office/drawing/2014/chart" uri="{C3380CC4-5D6E-409C-BE32-E72D297353CC}">
              <c16:uniqueId val="{00000003-7E55-4883-8396-F44D594A83E9}"/>
            </c:ext>
          </c:extLst>
        </c:ser>
        <c:ser>
          <c:idx val="3"/>
          <c:order val="3"/>
          <c:tx>
            <c:v>Current Status Quo</c:v>
          </c:tx>
          <c:spPr>
            <a:ln w="19050" cap="rnd">
              <a:solidFill>
                <a:srgbClr val="70AD47"/>
              </a:solidFill>
              <a:prstDash val="solid"/>
              <a:round/>
            </a:ln>
            <a:effectLst/>
          </c:spPr>
          <c:marker>
            <c:symbol val="none"/>
          </c:marker>
          <c:xVal>
            <c:numRef>
              <c:f>'AB Data'!$K$192:$AE$192</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xVal>
          <c:yVal>
            <c:numRef>
              <c:f>'AB Data'!$K$211:$AE$211</c:f>
              <c:numCache>
                <c:formatCode>0.000</c:formatCode>
                <c:ptCount val="21"/>
                <c:pt idx="0">
                  <c:v>26.059783647694999</c:v>
                </c:pt>
                <c:pt idx="1">
                  <c:v>26.059783647694999</c:v>
                </c:pt>
                <c:pt idx="2">
                  <c:v>25.683918926495</c:v>
                </c:pt>
                <c:pt idx="3">
                  <c:v>8.8562444399999993</c:v>
                </c:pt>
                <c:pt idx="4">
                  <c:v>8.8562444399999993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4-7E55-4883-8396-F44D594A83E9}"/>
            </c:ext>
          </c:extLst>
        </c:ser>
        <c:dLbls>
          <c:showLegendKey val="0"/>
          <c:showVal val="0"/>
          <c:showCatName val="0"/>
          <c:showSerName val="0"/>
          <c:showPercent val="0"/>
          <c:showBubbleSize val="0"/>
        </c:dLbls>
        <c:axId val="578626288"/>
        <c:axId val="533463344"/>
      </c:scatterChart>
      <c:valAx>
        <c:axId val="578626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463344"/>
        <c:crosses val="autoZero"/>
        <c:crossBetween val="midCat"/>
      </c:valAx>
      <c:valAx>
        <c:axId val="533463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Emissions</a:t>
                </a:r>
                <a:r>
                  <a:rPr lang="en-CA" baseline="0"/>
                  <a:t> (Mt CO2e)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6262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 Gross Coal Emissions Reduced due to 2018 Carbon Pricing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'AB Data'!$A$232:$Z$232</c:f>
              <c:strCache>
                <c:ptCount val="26"/>
                <c:pt idx="0">
                  <c:v>Emissions Saved in AB due to 2018 Carbon Pricing (Mt CO2e)</c:v>
                </c:pt>
              </c:strCache>
            </c:strRef>
          </c:tx>
          <c:spPr>
            <a:solidFill>
              <a:schemeClr val="accent1"/>
            </a:solidFill>
            <a:ln>
              <a:noFill/>
            </a:ln>
            <a:effectLst/>
          </c:spPr>
          <c:invertIfNegative val="0"/>
          <c:cat>
            <c:numRef>
              <c:f>'AB Data'!$E$233:$P$233</c:f>
              <c:numCache>
                <c:formatCode>General</c:formatCode>
                <c:ptCount val="12"/>
                <c:pt idx="0">
                  <c:v>2018</c:v>
                </c:pt>
                <c:pt idx="1">
                  <c:v>2019</c:v>
                </c:pt>
                <c:pt idx="2">
                  <c:v>2020</c:v>
                </c:pt>
                <c:pt idx="3">
                  <c:v>2021</c:v>
                </c:pt>
                <c:pt idx="4">
                  <c:v>2022</c:v>
                </c:pt>
                <c:pt idx="5">
                  <c:v>2023</c:v>
                </c:pt>
                <c:pt idx="6">
                  <c:v>2024</c:v>
                </c:pt>
                <c:pt idx="7">
                  <c:v>2025</c:v>
                </c:pt>
                <c:pt idx="8">
                  <c:v>2026</c:v>
                </c:pt>
                <c:pt idx="9">
                  <c:v>2027</c:v>
                </c:pt>
                <c:pt idx="10">
                  <c:v>2028</c:v>
                </c:pt>
                <c:pt idx="11">
                  <c:v>2029</c:v>
                </c:pt>
              </c:numCache>
            </c:numRef>
          </c:cat>
          <c:val>
            <c:numRef>
              <c:f>'AB Data'!$E$236:$P$236</c:f>
              <c:numCache>
                <c:formatCode>0.00</c:formatCode>
                <c:ptCount val="12"/>
                <c:pt idx="0">
                  <c:v>15.909960578974001</c:v>
                </c:pt>
                <c:pt idx="1">
                  <c:v>18.043632315540997</c:v>
                </c:pt>
                <c:pt idx="2">
                  <c:v>12.908006870958232</c:v>
                </c:pt>
                <c:pt idx="3">
                  <c:v>13.283871592158231</c:v>
                </c:pt>
                <c:pt idx="4">
                  <c:v>30.111546078653234</c:v>
                </c:pt>
                <c:pt idx="5">
                  <c:v>30.111546078653234</c:v>
                </c:pt>
                <c:pt idx="6">
                  <c:v>38.967790518653231</c:v>
                </c:pt>
                <c:pt idx="7">
                  <c:v>38.967790518653231</c:v>
                </c:pt>
                <c:pt idx="8">
                  <c:v>37.649767512269854</c:v>
                </c:pt>
                <c:pt idx="9">
                  <c:v>35.341843689346781</c:v>
                </c:pt>
                <c:pt idx="10">
                  <c:v>32.666435574663318</c:v>
                </c:pt>
                <c:pt idx="11">
                  <c:v>29.743868500597795</c:v>
                </c:pt>
              </c:numCache>
            </c:numRef>
          </c:val>
          <c:extLst>
            <c:ext xmlns:c16="http://schemas.microsoft.com/office/drawing/2014/chart" uri="{C3380CC4-5D6E-409C-BE32-E72D297353CC}">
              <c16:uniqueId val="{00000000-1C60-4314-A2E2-EA3B0B161E24}"/>
            </c:ext>
          </c:extLst>
        </c:ser>
        <c:dLbls>
          <c:showLegendKey val="0"/>
          <c:showVal val="0"/>
          <c:showCatName val="0"/>
          <c:showSerName val="0"/>
          <c:showPercent val="0"/>
          <c:showBubbleSize val="0"/>
        </c:dLbls>
        <c:gapWidth val="150"/>
        <c:axId val="451481999"/>
        <c:axId val="451483247"/>
      </c:barChart>
      <c:catAx>
        <c:axId val="4514819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483247"/>
        <c:crosses val="autoZero"/>
        <c:auto val="1"/>
        <c:lblAlgn val="ctr"/>
        <c:lblOffset val="100"/>
        <c:noMultiLvlLbl val="0"/>
      </c:catAx>
      <c:valAx>
        <c:axId val="4514832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Emissions</a:t>
                </a:r>
                <a:r>
                  <a:rPr lang="en-CA" baseline="0"/>
                  <a:t> (Mt CO2e)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481999"/>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sz="1600" b="0" i="0" baseline="0">
                <a:effectLst/>
              </a:rPr>
              <a:t>2020-2040 AB Cumulative Coal Emissions</a:t>
            </a:r>
            <a:endParaRPr lang="en-CA"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'AB Data'!$A$171</c:f>
              <c:strCache>
                <c:ptCount val="1"/>
                <c:pt idx="0">
                  <c:v>2012 Federal Regulations </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'AB Data'!$AN$171</c:f>
              <c:numCache>
                <c:formatCode>_-* #,##0_-;\-* #,##0_-;_-* "-"??_-;_-@_-</c:formatCode>
                <c:ptCount val="1"/>
                <c:pt idx="0">
                  <c:v>544.14702198977511</c:v>
                </c:pt>
              </c:numCache>
            </c:numRef>
          </c:val>
          <c:extLst>
            <c:ext xmlns:c16="http://schemas.microsoft.com/office/drawing/2014/chart" uri="{C3380CC4-5D6E-409C-BE32-E72D297353CC}">
              <c16:uniqueId val="{00000000-9616-49CA-9F9C-12CBFD76D935}"/>
            </c:ext>
          </c:extLst>
        </c:ser>
        <c:ser>
          <c:idx val="1"/>
          <c:order val="1"/>
          <c:tx>
            <c:v>ECCC 2030</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'AB Data'!$AN$191</c:f>
              <c:numCache>
                <c:formatCode>_(* #,##0_);_(* \(#,##0\);_(* "-"??_);_(@_)</c:formatCode>
                <c:ptCount val="1"/>
                <c:pt idx="0">
                  <c:v>369.20865838879712</c:v>
                </c:pt>
              </c:numCache>
            </c:numRef>
          </c:val>
          <c:extLst>
            <c:ext xmlns:c16="http://schemas.microsoft.com/office/drawing/2014/chart" uri="{C3380CC4-5D6E-409C-BE32-E72D297353CC}">
              <c16:uniqueId val="{00000002-9616-49CA-9F9C-12CBFD76D935}"/>
            </c:ext>
          </c:extLst>
        </c:ser>
        <c:ser>
          <c:idx val="2"/>
          <c:order val="2"/>
          <c:tx>
            <c:v>Current Status Quo</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'AB Data'!$AN$211</c:f>
              <c:numCache>
                <c:formatCode>_(* #,##0_);_(* \(#,##0\);_(* "-"??_);_(@_)</c:formatCode>
                <c:ptCount val="1"/>
                <c:pt idx="0">
                  <c:v>69.456191454189991</c:v>
                </c:pt>
              </c:numCache>
            </c:numRef>
          </c:val>
          <c:extLst>
            <c:ext xmlns:c16="http://schemas.microsoft.com/office/drawing/2014/chart" uri="{C3380CC4-5D6E-409C-BE32-E72D297353CC}">
              <c16:uniqueId val="{00000003-9616-49CA-9F9C-12CBFD76D935}"/>
            </c:ext>
          </c:extLst>
        </c:ser>
        <c:dLbls>
          <c:dLblPos val="outEnd"/>
          <c:showLegendKey val="0"/>
          <c:showVal val="1"/>
          <c:showCatName val="0"/>
          <c:showSerName val="0"/>
          <c:showPercent val="0"/>
          <c:showBubbleSize val="0"/>
        </c:dLbls>
        <c:gapWidth val="219"/>
        <c:overlap val="-27"/>
        <c:axId val="1946540383"/>
        <c:axId val="1946531647"/>
      </c:barChart>
      <c:catAx>
        <c:axId val="1946540383"/>
        <c:scaling>
          <c:orientation val="minMax"/>
        </c:scaling>
        <c:delete val="1"/>
        <c:axPos val="b"/>
        <c:majorTickMark val="none"/>
        <c:minorTickMark val="none"/>
        <c:tickLblPos val="nextTo"/>
        <c:crossAx val="1946531647"/>
        <c:crosses val="autoZero"/>
        <c:auto val="1"/>
        <c:lblAlgn val="ctr"/>
        <c:lblOffset val="100"/>
        <c:noMultiLvlLbl val="0"/>
      </c:catAx>
      <c:valAx>
        <c:axId val="19465316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Mt</a:t>
                </a:r>
                <a:r>
                  <a:rPr lang="en-CA" baseline="0"/>
                  <a:t> CO2e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540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Emissions NS (Mt CO2e) </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manualLayout>
          <c:layoutTarget val="inner"/>
          <c:xMode val="edge"/>
          <c:yMode val="edge"/>
          <c:x val="7.5086377902095228E-2"/>
          <c:y val="0.1021433687283303"/>
          <c:w val="0.88882918377569853"/>
          <c:h val="0.61345728816808731"/>
        </c:manualLayout>
      </c:layout>
      <c:scatterChart>
        <c:scatterStyle val="lineMarker"/>
        <c:varyColors val="0"/>
        <c:ser>
          <c:idx val="0"/>
          <c:order val="0"/>
          <c:tx>
            <c:strRef>
              <c:f>'NS Data'!$B$84</c:f>
              <c:strCache>
                <c:ptCount val="1"/>
                <c:pt idx="0">
                  <c:v>2015 Coal CAP</c:v>
                </c:pt>
              </c:strCache>
            </c:strRef>
          </c:tx>
          <c:spPr>
            <a:ln w="76200" cap="rnd" cmpd="sng" algn="ctr">
              <a:solidFill>
                <a:srgbClr val="FF0000"/>
              </a:solidFill>
              <a:round/>
            </a:ln>
            <a:effectLst/>
          </c:spPr>
          <c:marker>
            <c:symbol val="none"/>
          </c:marker>
          <c:dLbls>
            <c:delete val="1"/>
          </c:dLbls>
          <c:xVal>
            <c:numRef>
              <c:f>'NS Data'!$K$74:$T$74</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xVal>
          <c:yVal>
            <c:numRef>
              <c:f>'NS Data'!$K$84:$T$84</c:f>
              <c:numCache>
                <c:formatCode>_(* #,##0.00_);_(* \(#,##0.00\);_(* "-"??_);_(@_)</c:formatCode>
                <c:ptCount val="10"/>
                <c:pt idx="0">
                  <c:v>5.9131713060128286</c:v>
                </c:pt>
                <c:pt idx="1">
                  <c:v>5.9131713060128286</c:v>
                </c:pt>
                <c:pt idx="2">
                  <c:v>5.9131713060128286</c:v>
                </c:pt>
                <c:pt idx="3">
                  <c:v>5.9131713060128286</c:v>
                </c:pt>
                <c:pt idx="4">
                  <c:v>5.1605858670657412</c:v>
                </c:pt>
                <c:pt idx="5">
                  <c:v>4.6230248392463933</c:v>
                </c:pt>
                <c:pt idx="6">
                  <c:v>4.6230248392463933</c:v>
                </c:pt>
                <c:pt idx="7">
                  <c:v>4.6230248392463933</c:v>
                </c:pt>
                <c:pt idx="8">
                  <c:v>4.6230248392463933</c:v>
                </c:pt>
                <c:pt idx="9">
                  <c:v>3.8704394002993063</c:v>
                </c:pt>
              </c:numCache>
            </c:numRef>
          </c:yVal>
          <c:smooth val="0"/>
          <c:extLst>
            <c:ext xmlns:c16="http://schemas.microsoft.com/office/drawing/2014/chart" uri="{C3380CC4-5D6E-409C-BE32-E72D297353CC}">
              <c16:uniqueId val="{00000001-63E0-4805-8043-F375E092F543}"/>
            </c:ext>
          </c:extLst>
        </c:ser>
        <c:ser>
          <c:idx val="1"/>
          <c:order val="1"/>
          <c:tx>
            <c:strRef>
              <c:f>'NS Data'!$A$85:$B$85</c:f>
              <c:strCache>
                <c:ptCount val="2"/>
                <c:pt idx="0">
                  <c:v>2012 Federal Regulations </c:v>
                </c:pt>
                <c:pt idx="1">
                  <c:v>(with 2015 EA Cap)</c:v>
                </c:pt>
              </c:strCache>
            </c:strRef>
          </c:tx>
          <c:spPr>
            <a:ln w="57150" cap="rnd" cmpd="sng" algn="ctr">
              <a:solidFill>
                <a:schemeClr val="bg1">
                  <a:lumMod val="50000"/>
                </a:schemeClr>
              </a:solidFill>
              <a:round/>
            </a:ln>
            <a:effectLst/>
          </c:spPr>
          <c:marker>
            <c:symbol val="none"/>
          </c:marker>
          <c:dLbls>
            <c:delete val="1"/>
          </c:dLbls>
          <c:xVal>
            <c:numRef>
              <c:f>'NS Data'!$K$74:$AE$74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'NS Data'!$K$85:$AE$85</c:f>
              <c:numCache>
                <c:formatCode>_(* #,##0.00_);_(* \(#,##0.00\);_(* "-"??_);_(@_)</c:formatCode>
                <c:ptCount val="21"/>
                <c:pt idx="0">
                  <c:v>5.9131713060128286</c:v>
                </c:pt>
                <c:pt idx="1">
                  <c:v>5.9131713060128286</c:v>
                </c:pt>
                <c:pt idx="2">
                  <c:v>5.9131713060128286</c:v>
                </c:pt>
                <c:pt idx="3">
                  <c:v>5.9131713060128286</c:v>
                </c:pt>
                <c:pt idx="4">
                  <c:v>5.1605858670657412</c:v>
                </c:pt>
                <c:pt idx="5">
                  <c:v>4.6230248392463933</c:v>
                </c:pt>
                <c:pt idx="6">
                  <c:v>4.6230248392463933</c:v>
                </c:pt>
                <c:pt idx="7">
                  <c:v>4.6230248392463933</c:v>
                </c:pt>
                <c:pt idx="8">
                  <c:v>4.6230248392463933</c:v>
                </c:pt>
                <c:pt idx="9">
                  <c:v>3.8704394002993063</c:v>
                </c:pt>
                <c:pt idx="10">
                  <c:v>3.8704394002993063</c:v>
                </c:pt>
                <c:pt idx="11">
                  <c:v>3.8704394002993063</c:v>
                </c:pt>
                <c:pt idx="12">
                  <c:v>3.8704394002993063</c:v>
                </c:pt>
                <c:pt idx="13">
                  <c:v>3.8704394002993063</c:v>
                </c:pt>
                <c:pt idx="14">
                  <c:v>3.8704394002993063</c:v>
                </c:pt>
                <c:pt idx="15">
                  <c:v>3.8704394002993063</c:v>
                </c:pt>
                <c:pt idx="16">
                  <c:v>3.8704394002993063</c:v>
                </c:pt>
                <c:pt idx="17">
                  <c:v>3.8704394002993063</c:v>
                </c:pt>
                <c:pt idx="18">
                  <c:v>3.8704394002993063</c:v>
                </c:pt>
                <c:pt idx="19">
                  <c:v>3.8704394002993063</c:v>
                </c:pt>
                <c:pt idx="20">
                  <c:v>3.8704394002993063</c:v>
                </c:pt>
              </c:numCache>
            </c:numRef>
          </c:yVal>
          <c:smooth val="0"/>
          <c:extLst>
            <c:ext xmlns:c16="http://schemas.microsoft.com/office/drawing/2014/chart" uri="{C3380CC4-5D6E-409C-BE32-E72D297353CC}">
              <c16:uniqueId val="{00000002-63E0-4805-8043-F375E092F543}"/>
            </c:ext>
          </c:extLst>
        </c:ser>
        <c:ser>
          <c:idx val="3"/>
          <c:order val="2"/>
          <c:tx>
            <c:strRef>
              <c:f>'NS Data'!$A$100:$B$100</c:f>
              <c:strCache>
                <c:ptCount val="2"/>
                <c:pt idx="0">
                  <c:v>ECCC 2030 phaseout</c:v>
                </c:pt>
                <c:pt idx="1">
                  <c:v>(with 2020 EA CAP)</c:v>
                </c:pt>
              </c:strCache>
            </c:strRef>
          </c:tx>
          <c:spPr>
            <a:ln w="38100" cap="rnd" cmpd="sng" algn="ctr">
              <a:solidFill>
                <a:schemeClr val="accent4">
                  <a:shade val="95000"/>
                  <a:satMod val="105000"/>
                </a:schemeClr>
              </a:solidFill>
              <a:round/>
            </a:ln>
            <a:effectLst/>
          </c:spPr>
          <c:marker>
            <c:symbol val="none"/>
          </c:marker>
          <c:dLbls>
            <c:delete val="1"/>
          </c:dLbls>
          <c:xVal>
            <c:numRef>
              <c:f>'NS Data'!$K$90:$AE$90</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'NS Data'!$K$100:$AE$100</c:f>
              <c:numCache>
                <c:formatCode>_(* #,##0.00_);_(* \(#,##0.00\);_(* "-"??_);_(@_)</c:formatCode>
                <c:ptCount val="21"/>
                <c:pt idx="0">
                  <c:v>5.9131713060128286</c:v>
                </c:pt>
                <c:pt idx="1">
                  <c:v>5.9131713060128286</c:v>
                </c:pt>
                <c:pt idx="2">
                  <c:v>5.9131713060128286</c:v>
                </c:pt>
                <c:pt idx="3">
                  <c:v>5.9131713060128286</c:v>
                </c:pt>
                <c:pt idx="4">
                  <c:v>5.1605858670657412</c:v>
                </c:pt>
                <c:pt idx="5">
                  <c:v>4.6230248392463933</c:v>
                </c:pt>
                <c:pt idx="6">
                  <c:v>4.6230248392463933</c:v>
                </c:pt>
                <c:pt idx="7">
                  <c:v>4.6230248392463933</c:v>
                </c:pt>
                <c:pt idx="8">
                  <c:v>4.6230248392463933</c:v>
                </c:pt>
                <c:pt idx="9">
                  <c:v>3.8704394002993063</c:v>
                </c:pt>
                <c:pt idx="10">
                  <c:v>1.8399999999999999</c:v>
                </c:pt>
                <c:pt idx="11">
                  <c:v>1.8399999999999999</c:v>
                </c:pt>
                <c:pt idx="12">
                  <c:v>1.8399999999999999</c:v>
                </c:pt>
                <c:pt idx="13">
                  <c:v>1.8399999999999999</c:v>
                </c:pt>
                <c:pt idx="14">
                  <c:v>1.8399999999999999</c:v>
                </c:pt>
                <c:pt idx="15">
                  <c:v>1.8399999999999999</c:v>
                </c:pt>
                <c:pt idx="16">
                  <c:v>1.8399999999999999</c:v>
                </c:pt>
                <c:pt idx="17">
                  <c:v>1.8399999999999999</c:v>
                </c:pt>
                <c:pt idx="18">
                  <c:v>1.8399999999999999</c:v>
                </c:pt>
                <c:pt idx="19">
                  <c:v>1.8399999999999999</c:v>
                </c:pt>
                <c:pt idx="20">
                  <c:v>0</c:v>
                </c:pt>
              </c:numCache>
            </c:numRef>
          </c:yVal>
          <c:smooth val="0"/>
          <c:extLst>
            <c:ext xmlns:c16="http://schemas.microsoft.com/office/drawing/2014/chart" uri="{C3380CC4-5D6E-409C-BE32-E72D297353CC}">
              <c16:uniqueId val="{00000004-63E0-4805-8043-F375E092F543}"/>
            </c:ext>
          </c:extLst>
        </c:ser>
        <c:ser>
          <c:idx val="4"/>
          <c:order val="3"/>
          <c:tx>
            <c:strRef>
              <c:f>'NS Data'!$A$111</c:f>
              <c:strCache>
                <c:ptCount val="1"/>
                <c:pt idx="0">
                  <c:v>Current status quo</c:v>
                </c:pt>
              </c:strCache>
              <c:extLst xmlns:c15="http://schemas.microsoft.com/office/drawing/2012/chart"/>
            </c:strRef>
          </c:tx>
          <c:spPr>
            <a:ln w="38100" cap="rnd" cmpd="sng" algn="ctr">
              <a:solidFill>
                <a:schemeClr val="accent6"/>
              </a:solidFill>
              <a:round/>
            </a:ln>
            <a:effectLst/>
          </c:spPr>
          <c:marker>
            <c:symbol val="none"/>
          </c:marker>
          <c:dLbls>
            <c:delete val="1"/>
          </c:dLbls>
          <c:xVal>
            <c:numRef>
              <c:f>'NS Data'!$J$101:$AE$101</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extLst xmlns:c15="http://schemas.microsoft.com/office/drawing/2012/chart"/>
            </c:numRef>
          </c:xVal>
          <c:yVal>
            <c:numRef>
              <c:f>'NS Data'!$J$111:$AE$111</c:f>
              <c:numCache>
                <c:formatCode>_(* #,##0.00_);_(* \(#,##0.00\);_(* "-"??_);_(@_)</c:formatCode>
                <c:ptCount val="22"/>
                <c:pt idx="0">
                  <c:v>5.813656383384</c:v>
                </c:pt>
                <c:pt idx="1">
                  <c:v>5.052107704642979</c:v>
                </c:pt>
                <c:pt idx="2">
                  <c:v>5.052107704642979</c:v>
                </c:pt>
                <c:pt idx="3">
                  <c:v>4.5860887642854706</c:v>
                </c:pt>
                <c:pt idx="4">
                  <c:v>4.5860887642854706</c:v>
                </c:pt>
                <c:pt idx="5">
                  <c:v>4.0770656011680293</c:v>
                </c:pt>
                <c:pt idx="6">
                  <c:v>4.0770656011680293</c:v>
                </c:pt>
                <c:pt idx="7">
                  <c:v>4.0770656011680293</c:v>
                </c:pt>
                <c:pt idx="8">
                  <c:v>4.0770656011680293</c:v>
                </c:pt>
                <c:pt idx="9">
                  <c:v>4.0770656011680293</c:v>
                </c:pt>
                <c:pt idx="10">
                  <c:v>3.8704394002993063</c:v>
                </c:pt>
                <c:pt idx="11">
                  <c:v>1.8399999999999999</c:v>
                </c:pt>
                <c:pt idx="12">
                  <c:v>1.8399999999999999</c:v>
                </c:pt>
                <c:pt idx="13" formatCode="_(* #,##0.000_);_(* \(#,##0.000\);_(* &quot;-&quot;??_);_(@_)">
                  <c:v>1.8399999999999999</c:v>
                </c:pt>
                <c:pt idx="14" formatCode="_(* #,##0.000_);_(* \(#,##0.000\);_(* &quot;-&quot;??_);_(@_)">
                  <c:v>1.8399999999999999</c:v>
                </c:pt>
                <c:pt idx="15" formatCode="_(* #,##0.000_);_(* \(#,##0.000\);_(* &quot;-&quot;??_);_(@_)">
                  <c:v>1.8399999999999999</c:v>
                </c:pt>
                <c:pt idx="16" formatCode="_(* #,##0.000_);_(* \(#,##0.000\);_(* &quot;-&quot;??_);_(@_)">
                  <c:v>1.8399999999999999</c:v>
                </c:pt>
                <c:pt idx="17" formatCode="_(* #,##0.000_);_(* \(#,##0.000\);_(* &quot;-&quot;??_);_(@_)">
                  <c:v>1.8399999999999999</c:v>
                </c:pt>
                <c:pt idx="18" formatCode="_(* #,##0.000_);_(* \(#,##0.000\);_(* &quot;-&quot;??_);_(@_)">
                  <c:v>1.8399999999999999</c:v>
                </c:pt>
                <c:pt idx="19" formatCode="_(* #,##0.000_);_(* \(#,##0.000\);_(* &quot;-&quot;??_);_(@_)">
                  <c:v>1.8399999999999999</c:v>
                </c:pt>
                <c:pt idx="20" formatCode="_(* #,##0.000_);_(* \(#,##0.000\);_(* &quot;-&quot;??_);_(@_)">
                  <c:v>1.8399999999999999</c:v>
                </c:pt>
                <c:pt idx="21" formatCode="_(* #,##0.000_);_(* \(#,##0.000\);_(* &quot;-&quot;??_);_(@_)">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6-63E0-4805-8043-F375E092F543}"/>
            </c:ext>
          </c:extLst>
        </c:ser>
        <c:ser>
          <c:idx val="5"/>
          <c:order val="4"/>
          <c:tx>
            <c:strRef>
              <c:f>'NS Data'!$A$29</c:f>
              <c:strCache>
                <c:ptCount val="1"/>
                <c:pt idx="0">
                  <c:v>Historical (Mt CO2e) </c:v>
                </c:pt>
              </c:strCache>
            </c:strRef>
          </c:tx>
          <c:spPr>
            <a:ln w="38100" cap="rnd" cmpd="sng" algn="ctr">
              <a:solidFill>
                <a:sysClr val="windowText" lastClr="000000"/>
              </a:solidFill>
              <a:round/>
            </a:ln>
            <a:effectLst/>
          </c:spPr>
          <c:marker>
            <c:symbol val="none"/>
          </c:marker>
          <c:dLbls>
            <c:delete val="1"/>
          </c:dLbls>
          <c:xVal>
            <c:numRef>
              <c:f>'NS Data'!$B$24:$O$24</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'NS Data'!$B$29:$O$29</c:f>
              <c:numCache>
                <c:formatCode>_(* #,##0.00_);_(* \(#,##0.00\);_(* "-"??_);_(@_)</c:formatCode>
                <c:ptCount val="14"/>
                <c:pt idx="0">
                  <c:v>9.1788730000000012</c:v>
                </c:pt>
                <c:pt idx="1">
                  <c:v>9.1665458000000015</c:v>
                </c:pt>
                <c:pt idx="2">
                  <c:v>8.7870335081090012</c:v>
                </c:pt>
                <c:pt idx="3">
                  <c:v>8.2179017626939999</c:v>
                </c:pt>
                <c:pt idx="4">
                  <c:v>7.933780235403999</c:v>
                </c:pt>
                <c:pt idx="5">
                  <c:v>7.1668979263999999</c:v>
                </c:pt>
                <c:pt idx="6">
                  <c:v>6.3477288462800008</c:v>
                </c:pt>
                <c:pt idx="7">
                  <c:v>7.043260998319</c:v>
                </c:pt>
                <c:pt idx="8">
                  <c:v>6.2013040169239995</c:v>
                </c:pt>
                <c:pt idx="9">
                  <c:v>6.0327603948839998</c:v>
                </c:pt>
                <c:pt idx="10">
                  <c:v>6.208709100528</c:v>
                </c:pt>
                <c:pt idx="11">
                  <c:v>5.8503069131609999</c:v>
                </c:pt>
                <c:pt idx="12">
                  <c:v>5.9566339529000008</c:v>
                </c:pt>
                <c:pt idx="13">
                  <c:v>5.813656383384</c:v>
                </c:pt>
              </c:numCache>
            </c:numRef>
          </c:yVal>
          <c:smooth val="0"/>
          <c:extLst>
            <c:ext xmlns:c16="http://schemas.microsoft.com/office/drawing/2014/chart" uri="{C3380CC4-5D6E-409C-BE32-E72D297353CC}">
              <c16:uniqueId val="{00000007-63E0-4805-8043-F375E092F543}"/>
            </c:ext>
          </c:extLst>
        </c:ser>
        <c:ser>
          <c:idx val="6"/>
          <c:order val="5"/>
          <c:tx>
            <c:strRef>
              <c:f>'NS Data'!$A$122</c:f>
              <c:strCache>
                <c:ptCount val="1"/>
                <c:pt idx="0">
                  <c:v>Accelerated transition</c:v>
                </c:pt>
              </c:strCache>
            </c:strRef>
          </c:tx>
          <c:spPr>
            <a:ln w="76200" cap="rnd" cmpd="sng" algn="ctr">
              <a:solidFill>
                <a:srgbClr val="00B0F0"/>
              </a:solidFill>
              <a:prstDash val="sysDot"/>
              <a:round/>
            </a:ln>
            <a:effectLst/>
          </c:spPr>
          <c:marker>
            <c:symbol val="none"/>
          </c:marker>
          <c:dLbls>
            <c:delete val="1"/>
          </c:dLbls>
          <c:xVal>
            <c:numRef>
              <c:f>'NS Data'!$J$112:$AE$112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xVal>
          <c:yVal>
            <c:numRef>
              <c:f>'NS Data'!$J$122:$AE$122</c:f>
              <c:numCache>
                <c:formatCode>_(* #,##0.00_);_(* \(#,##0.00\);_(* "-"??_);_(@_)</c:formatCode>
                <c:ptCount val="22"/>
                <c:pt idx="0">
                  <c:v>5.813656383384</c:v>
                </c:pt>
                <c:pt idx="1">
                  <c:v>5.813656383384</c:v>
                </c:pt>
                <c:pt idx="2">
                  <c:v>5.813656383384</c:v>
                </c:pt>
                <c:pt idx="3">
                  <c:v>5.2773903047931956</c:v>
                </c:pt>
                <c:pt idx="4">
                  <c:v>5.2773903047931956</c:v>
                </c:pt>
                <c:pt idx="5">
                  <c:v>4.691637598288465</c:v>
                </c:pt>
                <c:pt idx="6">
                  <c:v>4.6230248392463933</c:v>
                </c:pt>
                <c:pt idx="7">
                  <c:v>4.6230248392463933</c:v>
                </c:pt>
                <c:pt idx="8">
                  <c:v>4.6230248392463933</c:v>
                </c:pt>
                <c:pt idx="9">
                  <c:v>4.6230248392463933</c:v>
                </c:pt>
                <c:pt idx="10">
                  <c:v>3.8704394002993063</c:v>
                </c:pt>
                <c:pt idx="11" formatCode="_(* #,##0.000_);_(* \(#,##0.000\);_(* &quot;-&quot;??_);_(@_)">
                  <c:v>0</c:v>
                </c:pt>
                <c:pt idx="12" formatCode="_(* #,##0.000_);_(* \(#,##0.000\);_(* &quot;-&quot;??_);_(@_)">
                  <c:v>0</c:v>
                </c:pt>
                <c:pt idx="13" formatCode="_(* #,##0.000_);_(* \(#,##0.000\);_(* &quot;-&quot;??_);_(@_)">
                  <c:v>0</c:v>
                </c:pt>
                <c:pt idx="14" formatCode="_(* #,##0.000_);_(* \(#,##0.000\);_(* &quot;-&quot;??_);_(@_)">
                  <c:v>0</c:v>
                </c:pt>
                <c:pt idx="15" formatCode="_(* #,##0.000_);_(* \(#,##0.000\);_(* &quot;-&quot;??_);_(@_)">
                  <c:v>0</c:v>
                </c:pt>
                <c:pt idx="16" formatCode="_(* #,##0.000_);_(* \(#,##0.000\);_(* &quot;-&quot;??_);_(@_)">
                  <c:v>0</c:v>
                </c:pt>
                <c:pt idx="17" formatCode="_(* #,##0.000_);_(* \(#,##0.000\);_(* &quot;-&quot;??_);_(@_)">
                  <c:v>0</c:v>
                </c:pt>
                <c:pt idx="18" formatCode="_(* #,##0.000_);_(* \(#,##0.000\);_(* &quot;-&quot;??_);_(@_)">
                  <c:v>0</c:v>
                </c:pt>
                <c:pt idx="19" formatCode="_(* #,##0.000_);_(* \(#,##0.000\);_(* &quot;-&quot;??_);_(@_)">
                  <c:v>0</c:v>
                </c:pt>
                <c:pt idx="20" formatCode="_(* #,##0.000_);_(* \(#,##0.000\);_(* &quot;-&quot;??_);_(@_)">
                  <c:v>0</c:v>
                </c:pt>
                <c:pt idx="21" formatCode="_(* #,##0.000_);_(* \(#,##0.000\);_(* &quot;-&quot;??_);_(@_)">
                  <c:v>0</c:v>
                </c:pt>
              </c:numCache>
            </c:numRef>
          </c:yVal>
          <c:smooth val="0"/>
          <c:extLst>
            <c:ext xmlns:c16="http://schemas.microsoft.com/office/drawing/2014/chart" uri="{C3380CC4-5D6E-409C-BE32-E72D297353CC}">
              <c16:uniqueId val="{00000008-63E0-4805-8043-F375E092F543}"/>
            </c:ext>
          </c:extLst>
        </c:ser>
        <c:ser>
          <c:idx val="2"/>
          <c:order val="6"/>
          <c:tx>
            <c:strRef>
              <c:f>'NS Data'!$A$134</c:f>
              <c:strCache>
                <c:ptCount val="1"/>
                <c:pt idx="0">
                  <c:v>No EA Scenario </c:v>
                </c:pt>
              </c:strCache>
            </c:strRef>
          </c:tx>
          <c:spPr>
            <a:ln w="38100" cap="rnd" cmpd="sng" algn="ctr">
              <a:solidFill>
                <a:srgbClr val="00B050"/>
              </a:solidFill>
              <a:round/>
            </a:ln>
            <a:effectLst/>
          </c:spPr>
          <c:marker>
            <c:symbol val="none"/>
          </c:marker>
          <c:dLbls>
            <c:delete val="1"/>
          </c:dLbls>
          <c:xVal>
            <c:numRef>
              <c:f>'NS Data'!$K$125:$AE$125</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'NS Data'!$K$134:$AE$134</c:f>
              <c:numCache>
                <c:formatCode>_(* #,##0.00_);_(* \(#,##0.00\);_(* "-"??_);_(@_)</c:formatCode>
                <c:ptCount val="21"/>
                <c:pt idx="0">
                  <c:v>4.4187325126792691</c:v>
                </c:pt>
                <c:pt idx="1">
                  <c:v>4.4187325126792691</c:v>
                </c:pt>
                <c:pt idx="2">
                  <c:v>4.4187325126792691</c:v>
                </c:pt>
                <c:pt idx="3">
                  <c:v>4.4187325126792691</c:v>
                </c:pt>
                <c:pt idx="4">
                  <c:v>4.4187325126792691</c:v>
                </c:pt>
                <c:pt idx="5">
                  <c:v>4.4187325126792691</c:v>
                </c:pt>
                <c:pt idx="6">
                  <c:v>4.4187325126792691</c:v>
                </c:pt>
                <c:pt idx="7">
                  <c:v>4.4187325126792691</c:v>
                </c:pt>
                <c:pt idx="8">
                  <c:v>4.4187325126792691</c:v>
                </c:pt>
                <c:pt idx="9">
                  <c:v>4.4187325126792691</c:v>
                </c:pt>
                <c:pt idx="10">
                  <c:v>0</c:v>
                </c:pt>
                <c:pt idx="11">
                  <c:v>0</c:v>
                </c:pt>
                <c:pt idx="12">
                  <c:v>0</c:v>
                </c:pt>
                <c:pt idx="13">
                  <c:v>0</c:v>
                </c:pt>
                <c:pt idx="14">
                  <c:v>0</c:v>
                </c:pt>
                <c:pt idx="15">
                  <c:v>0</c:v>
                </c:pt>
                <c:pt idx="16">
                  <c:v>0</c:v>
                </c:pt>
                <c:pt idx="17" formatCode="_(* #,##0.000_);_(* \(#,##0.000\);_(* &quot;-&quot;??_);_(@_)">
                  <c:v>0</c:v>
                </c:pt>
                <c:pt idx="18" formatCode="_(* #,##0.000_);_(* \(#,##0.000\);_(* &quot;-&quot;??_);_(@_)">
                  <c:v>0</c:v>
                </c:pt>
                <c:pt idx="19" formatCode="_(* #,##0.000_);_(* \(#,##0.000\);_(* &quot;-&quot;??_);_(@_)">
                  <c:v>0</c:v>
                </c:pt>
                <c:pt idx="20" formatCode="_(* #,##0.000_);_(* \(#,##0.000\);_(* &quot;-&quot;??_);_(@_)">
                  <c:v>0</c:v>
                </c:pt>
              </c:numCache>
            </c:numRef>
          </c:yVal>
          <c:smooth val="0"/>
          <c:extLst>
            <c:ext xmlns:c16="http://schemas.microsoft.com/office/drawing/2014/chart" uri="{C3380CC4-5D6E-409C-BE32-E72D297353CC}">
              <c16:uniqueId val="{00000001-B9B0-44BF-98C6-048D8C1B06D1}"/>
            </c:ext>
          </c:extLst>
        </c:ser>
        <c:dLbls>
          <c:dLblPos val="ctr"/>
          <c:showLegendKey val="0"/>
          <c:showVal val="1"/>
          <c:showCatName val="0"/>
          <c:showSerName val="0"/>
          <c:showPercent val="0"/>
          <c:showBubbleSize val="0"/>
        </c:dLbls>
        <c:axId val="431684000"/>
        <c:axId val="431684328"/>
        <c:extLst/>
      </c:scatterChart>
      <c:valAx>
        <c:axId val="43168400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431684328"/>
        <c:crosses val="autoZero"/>
        <c:crossBetween val="midCat"/>
      </c:valAx>
      <c:valAx>
        <c:axId val="431684328"/>
        <c:scaling>
          <c:orientation val="minMax"/>
        </c:scaling>
        <c:delete val="0"/>
        <c:axPos val="l"/>
        <c:numFmt formatCode="_(* #,##0.00_);_(* \(#,##0.0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431684000"/>
        <c:crosses val="autoZero"/>
        <c:crossBetween val="midCat"/>
      </c:valAx>
      <c:spPr>
        <a:noFill/>
        <a:ln w="571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Annual Reduction of Coal Emissions  (Mt CO2e)</a:t>
            </a:r>
          </a:p>
        </c:rich>
      </c:tx>
      <c:layout>
        <c:manualLayout>
          <c:xMode val="edge"/>
          <c:yMode val="edge"/>
          <c:x val="0.1976689851311238"/>
          <c:y val="0.86234567901234571"/>
        </c:manualLayout>
      </c:layout>
      <c:overlay val="0"/>
      <c:spPr>
        <a:noFill/>
        <a:ln>
          <a:noFill/>
        </a:ln>
        <a:effectLst/>
      </c:spPr>
    </c:title>
    <c:autoTitleDeleted val="0"/>
    <c:plotArea>
      <c:layout>
        <c:manualLayout>
          <c:layoutTarget val="inner"/>
          <c:xMode val="edge"/>
          <c:yMode val="edge"/>
          <c:x val="7.8976491509982635E-2"/>
          <c:y val="0.11656728395061729"/>
          <c:w val="0.89113784049995459"/>
          <c:h val="0.82354290123456786"/>
        </c:manualLayout>
      </c:layout>
      <c:scatterChart>
        <c:scatterStyle val="lineMarker"/>
        <c:varyColors val="0"/>
        <c:ser>
          <c:idx val="0"/>
          <c:order val="0"/>
          <c:tx>
            <c:strRef>
              <c:f>Summary!$B$54:$C$54</c:f>
              <c:strCache>
                <c:ptCount val="2"/>
                <c:pt idx="0">
                  <c:v>Total </c:v>
                </c:pt>
                <c:pt idx="1">
                  <c:v>2012 Federal Regulations </c:v>
                </c:pt>
              </c:strCache>
            </c:strRef>
          </c:tx>
          <c:spPr>
            <a:ln w="57150" cap="rnd">
              <a:solidFill>
                <a:schemeClr val="bg1">
                  <a:lumMod val="50000"/>
                </a:schemeClr>
              </a:solidFill>
              <a:round/>
            </a:ln>
            <a:effectLst/>
          </c:spPr>
          <c:marker>
            <c:symbol val="none"/>
          </c:marker>
          <c:xVal>
            <c:numRef>
              <c:f>Summary!$E$1:$AJ$1</c:f>
              <c:numCache>
                <c:formatCode>General</c:formatCode>
                <c:ptCount val="32"/>
                <c:pt idx="0">
                  <c:v>2014</c:v>
                </c:pt>
                <c:pt idx="1">
                  <c:v>2015</c:v>
                </c:pt>
                <c:pt idx="2">
                  <c:v>2016</c:v>
                </c:pt>
                <c:pt idx="3">
                  <c:v>2017</c:v>
                </c:pt>
                <c:pt idx="4">
                  <c:v>2018</c:v>
                </c:pt>
                <c:pt idx="5">
                  <c:v>2019</c:v>
                </c:pt>
                <c:pt idx="6" formatCode="0">
                  <c:v>2020</c:v>
                </c:pt>
                <c:pt idx="7" formatCode="0">
                  <c:v>2021</c:v>
                </c:pt>
                <c:pt idx="8" formatCode="0">
                  <c:v>2022</c:v>
                </c:pt>
                <c:pt idx="9" formatCode="0">
                  <c:v>2023</c:v>
                </c:pt>
                <c:pt idx="10" formatCode="0">
                  <c:v>2024</c:v>
                </c:pt>
                <c:pt idx="11" formatCode="0">
                  <c:v>2025</c:v>
                </c:pt>
                <c:pt idx="12" formatCode="0">
                  <c:v>2026</c:v>
                </c:pt>
                <c:pt idx="13" formatCode="0">
                  <c:v>2027</c:v>
                </c:pt>
                <c:pt idx="14" formatCode="0">
                  <c:v>2028</c:v>
                </c:pt>
                <c:pt idx="15" formatCode="0">
                  <c:v>2029</c:v>
                </c:pt>
                <c:pt idx="16" formatCode="0">
                  <c:v>2030</c:v>
                </c:pt>
                <c:pt idx="17" formatCode="0">
                  <c:v>2031</c:v>
                </c:pt>
                <c:pt idx="18" formatCode="0">
                  <c:v>2032</c:v>
                </c:pt>
                <c:pt idx="19" formatCode="0">
                  <c:v>2033</c:v>
                </c:pt>
                <c:pt idx="20" formatCode="0">
                  <c:v>2034</c:v>
                </c:pt>
                <c:pt idx="21" formatCode="0">
                  <c:v>2035</c:v>
                </c:pt>
                <c:pt idx="22" formatCode="0">
                  <c:v>2036</c:v>
                </c:pt>
                <c:pt idx="23" formatCode="0">
                  <c:v>2037</c:v>
                </c:pt>
                <c:pt idx="24" formatCode="0">
                  <c:v>2038</c:v>
                </c:pt>
                <c:pt idx="25" formatCode="0">
                  <c:v>2039</c:v>
                </c:pt>
                <c:pt idx="26" formatCode="0">
                  <c:v>2040</c:v>
                </c:pt>
                <c:pt idx="27" formatCode="0">
                  <c:v>2041</c:v>
                </c:pt>
                <c:pt idx="28" formatCode="0">
                  <c:v>2042</c:v>
                </c:pt>
                <c:pt idx="29" formatCode="0">
                  <c:v>2043</c:v>
                </c:pt>
                <c:pt idx="30" formatCode="0">
                  <c:v>2044</c:v>
                </c:pt>
                <c:pt idx="31" formatCode="0">
                  <c:v>2045</c:v>
                </c:pt>
              </c:numCache>
            </c:numRef>
          </c:xVal>
          <c:yVal>
            <c:numRef>
              <c:f>Summary!$E$54:$AJ$54</c:f>
              <c:numCache>
                <c:formatCode>0.00</c:formatCode>
                <c:ptCount val="32"/>
                <c:pt idx="0">
                  <c:v>0</c:v>
                </c:pt>
                <c:pt idx="1">
                  <c:v>0.20199999999999818</c:v>
                </c:pt>
                <c:pt idx="2">
                  <c:v>0.20199999999999818</c:v>
                </c:pt>
                <c:pt idx="3">
                  <c:v>0.20199999999999818</c:v>
                </c:pt>
                <c:pt idx="4">
                  <c:v>0.20199999999999818</c:v>
                </c:pt>
                <c:pt idx="5">
                  <c:v>0.20199999999999818</c:v>
                </c:pt>
                <c:pt idx="6">
                  <c:v>-7.3217581554939315</c:v>
                </c:pt>
                <c:pt idx="7">
                  <c:v>-7.3217581554939315</c:v>
                </c:pt>
                <c:pt idx="8">
                  <c:v>-7.3217581554939315</c:v>
                </c:pt>
                <c:pt idx="9">
                  <c:v>-7.3217581554939315</c:v>
                </c:pt>
                <c:pt idx="10">
                  <c:v>-8.074343594441018</c:v>
                </c:pt>
                <c:pt idx="11">
                  <c:v>-8.6119046222603686</c:v>
                </c:pt>
                <c:pt idx="12">
                  <c:v>-9.9299276286437461</c:v>
                </c:pt>
                <c:pt idx="13">
                  <c:v>-12.237851451566819</c:v>
                </c:pt>
                <c:pt idx="14">
                  <c:v>-14.913259566250282</c:v>
                </c:pt>
                <c:pt idx="15">
                  <c:v>-20.598412079262886</c:v>
                </c:pt>
                <c:pt idx="16">
                  <c:v>-37.864338831099687</c:v>
                </c:pt>
                <c:pt idx="17">
                  <c:v>-37.864338831099687</c:v>
                </c:pt>
                <c:pt idx="18">
                  <c:v>-37.864338831099687</c:v>
                </c:pt>
                <c:pt idx="19">
                  <c:v>-37.864338831099687</c:v>
                </c:pt>
                <c:pt idx="20">
                  <c:v>-37.864338831099687</c:v>
                </c:pt>
                <c:pt idx="21">
                  <c:v>-37.864338831099687</c:v>
                </c:pt>
                <c:pt idx="22">
                  <c:v>-37.864338831099687</c:v>
                </c:pt>
                <c:pt idx="23">
                  <c:v>-40.414481143756262</c:v>
                </c:pt>
                <c:pt idx="24">
                  <c:v>-40.414481143756262</c:v>
                </c:pt>
                <c:pt idx="25">
                  <c:v>-40.414481143756262</c:v>
                </c:pt>
                <c:pt idx="26">
                  <c:v>-43.572907528522762</c:v>
                </c:pt>
                <c:pt idx="27">
                  <c:v>-50.113194015393489</c:v>
                </c:pt>
                <c:pt idx="28">
                  <c:v>-50.113194015393489</c:v>
                </c:pt>
                <c:pt idx="29">
                  <c:v>-52.14319401539349</c:v>
                </c:pt>
                <c:pt idx="30">
                  <c:v>-54.990265515418493</c:v>
                </c:pt>
                <c:pt idx="31">
                  <c:v>-58.148691900184993</c:v>
                </c:pt>
              </c:numCache>
            </c:numRef>
          </c:yVal>
          <c:smooth val="0"/>
          <c:extLst>
            <c:ext xmlns:c16="http://schemas.microsoft.com/office/drawing/2014/chart" uri="{C3380CC4-5D6E-409C-BE32-E72D297353CC}">
              <c16:uniqueId val="{00000005-2AC4-473E-B0D2-275B27ABD694}"/>
            </c:ext>
          </c:extLst>
        </c:ser>
        <c:ser>
          <c:idx val="1"/>
          <c:order val="1"/>
          <c:tx>
            <c:strRef>
              <c:f>Summary!$B$60:$C$60</c:f>
              <c:strCache>
                <c:ptCount val="2"/>
                <c:pt idx="0">
                  <c:v>Total </c:v>
                </c:pt>
                <c:pt idx="1">
                  <c:v>Accelerated transition</c:v>
                </c:pt>
              </c:strCache>
            </c:strRef>
          </c:tx>
          <c:spPr>
            <a:ln w="57150" cap="rnd">
              <a:solidFill>
                <a:srgbClr val="00B0F0"/>
              </a:solidFill>
              <a:round/>
            </a:ln>
            <a:effectLst/>
          </c:spPr>
          <c:marker>
            <c:symbol val="none"/>
          </c:marker>
          <c:xVal>
            <c:numRef>
              <c:f>Summary!$E$1:$AJ$1</c:f>
              <c:numCache>
                <c:formatCode>General</c:formatCode>
                <c:ptCount val="32"/>
                <c:pt idx="0">
                  <c:v>2014</c:v>
                </c:pt>
                <c:pt idx="1">
                  <c:v>2015</c:v>
                </c:pt>
                <c:pt idx="2">
                  <c:v>2016</c:v>
                </c:pt>
                <c:pt idx="3">
                  <c:v>2017</c:v>
                </c:pt>
                <c:pt idx="4">
                  <c:v>2018</c:v>
                </c:pt>
                <c:pt idx="5">
                  <c:v>2019</c:v>
                </c:pt>
                <c:pt idx="6" formatCode="0">
                  <c:v>2020</c:v>
                </c:pt>
                <c:pt idx="7" formatCode="0">
                  <c:v>2021</c:v>
                </c:pt>
                <c:pt idx="8" formatCode="0">
                  <c:v>2022</c:v>
                </c:pt>
                <c:pt idx="9" formatCode="0">
                  <c:v>2023</c:v>
                </c:pt>
                <c:pt idx="10" formatCode="0">
                  <c:v>2024</c:v>
                </c:pt>
                <c:pt idx="11" formatCode="0">
                  <c:v>2025</c:v>
                </c:pt>
                <c:pt idx="12" formatCode="0">
                  <c:v>2026</c:v>
                </c:pt>
                <c:pt idx="13" formatCode="0">
                  <c:v>2027</c:v>
                </c:pt>
                <c:pt idx="14" formatCode="0">
                  <c:v>2028</c:v>
                </c:pt>
                <c:pt idx="15" formatCode="0">
                  <c:v>2029</c:v>
                </c:pt>
                <c:pt idx="16" formatCode="0">
                  <c:v>2030</c:v>
                </c:pt>
                <c:pt idx="17" formatCode="0">
                  <c:v>2031</c:v>
                </c:pt>
                <c:pt idx="18" formatCode="0">
                  <c:v>2032</c:v>
                </c:pt>
                <c:pt idx="19" formatCode="0">
                  <c:v>2033</c:v>
                </c:pt>
                <c:pt idx="20" formatCode="0">
                  <c:v>2034</c:v>
                </c:pt>
                <c:pt idx="21" formatCode="0">
                  <c:v>2035</c:v>
                </c:pt>
                <c:pt idx="22" formatCode="0">
                  <c:v>2036</c:v>
                </c:pt>
                <c:pt idx="23" formatCode="0">
                  <c:v>2037</c:v>
                </c:pt>
                <c:pt idx="24" formatCode="0">
                  <c:v>2038</c:v>
                </c:pt>
                <c:pt idx="25" formatCode="0">
                  <c:v>2039</c:v>
                </c:pt>
                <c:pt idx="26" formatCode="0">
                  <c:v>2040</c:v>
                </c:pt>
                <c:pt idx="27" formatCode="0">
                  <c:v>2041</c:v>
                </c:pt>
                <c:pt idx="28" formatCode="0">
                  <c:v>2042</c:v>
                </c:pt>
                <c:pt idx="29" formatCode="0">
                  <c:v>2043</c:v>
                </c:pt>
                <c:pt idx="30" formatCode="0">
                  <c:v>2044</c:v>
                </c:pt>
                <c:pt idx="31" formatCode="0">
                  <c:v>2045</c:v>
                </c:pt>
              </c:numCache>
            </c:numRef>
          </c:xVal>
          <c:yVal>
            <c:numRef>
              <c:f>Summary!$E$60:$AJ$60</c:f>
              <c:numCache>
                <c:formatCode>0.00</c:formatCode>
                <c:ptCount val="32"/>
                <c:pt idx="0">
                  <c:v>0</c:v>
                </c:pt>
                <c:pt idx="1">
                  <c:v>-4.4847724662860031</c:v>
                </c:pt>
                <c:pt idx="2">
                  <c:v>-4.5366052812479865</c:v>
                </c:pt>
                <c:pt idx="3">
                  <c:v>-6.8037876421689987</c:v>
                </c:pt>
                <c:pt idx="4">
                  <c:v>-16.844215470499002</c:v>
                </c:pt>
                <c:pt idx="5">
                  <c:v>-22.178927837065999</c:v>
                </c:pt>
                <c:pt idx="6">
                  <c:v>-23.041819954338727</c:v>
                </c:pt>
                <c:pt idx="7">
                  <c:v>-24.078256211402248</c:v>
                </c:pt>
                <c:pt idx="8">
                  <c:v>-40.905930697897261</c:v>
                </c:pt>
                <c:pt idx="9">
                  <c:v>-42.461683404401988</c:v>
                </c:pt>
                <c:pt idx="10">
                  <c:v>-52.776540603444062</c:v>
                </c:pt>
                <c:pt idx="11">
                  <c:v>-55.616540603444058</c:v>
                </c:pt>
                <c:pt idx="12">
                  <c:v>-57.32383999708042</c:v>
                </c:pt>
                <c:pt idx="13">
                  <c:v>-57.32383999708042</c:v>
                </c:pt>
                <c:pt idx="14">
                  <c:v>-58.076425436027506</c:v>
                </c:pt>
                <c:pt idx="15">
                  <c:v>-61.946864836326817</c:v>
                </c:pt>
                <c:pt idx="16">
                  <c:v>-64.111247858144992</c:v>
                </c:pt>
                <c:pt idx="17">
                  <c:v>-64.111247858144992</c:v>
                </c:pt>
                <c:pt idx="18">
                  <c:v>-64.111247858144992</c:v>
                </c:pt>
                <c:pt idx="19">
                  <c:v>-64.111247858144992</c:v>
                </c:pt>
                <c:pt idx="20">
                  <c:v>-64.111247858144992</c:v>
                </c:pt>
                <c:pt idx="21">
                  <c:v>-64.111247858144992</c:v>
                </c:pt>
                <c:pt idx="22">
                  <c:v>-64.111247858144992</c:v>
                </c:pt>
                <c:pt idx="23">
                  <c:v>-64.111247858144992</c:v>
                </c:pt>
                <c:pt idx="24">
                  <c:v>-64.111247858144992</c:v>
                </c:pt>
                <c:pt idx="25">
                  <c:v>-64.111247858144992</c:v>
                </c:pt>
                <c:pt idx="26">
                  <c:v>-64.111247858144992</c:v>
                </c:pt>
                <c:pt idx="27">
                  <c:v>-64.111247858144992</c:v>
                </c:pt>
                <c:pt idx="28">
                  <c:v>-64.111247858144992</c:v>
                </c:pt>
                <c:pt idx="29">
                  <c:v>-64.111247858144992</c:v>
                </c:pt>
                <c:pt idx="30">
                  <c:v>-64.111247858144992</c:v>
                </c:pt>
                <c:pt idx="31">
                  <c:v>-64.111247858144992</c:v>
                </c:pt>
              </c:numCache>
            </c:numRef>
          </c:yVal>
          <c:smooth val="0"/>
          <c:extLst>
            <c:ext xmlns:c16="http://schemas.microsoft.com/office/drawing/2014/chart" uri="{C3380CC4-5D6E-409C-BE32-E72D297353CC}">
              <c16:uniqueId val="{00000008-2AC4-473E-B0D2-275B27ABD694}"/>
            </c:ext>
          </c:extLst>
        </c:ser>
        <c:dLbls>
          <c:showLegendKey val="0"/>
          <c:showVal val="0"/>
          <c:showCatName val="0"/>
          <c:showSerName val="0"/>
          <c:showPercent val="0"/>
          <c:showBubbleSize val="0"/>
        </c:dLbls>
        <c:axId val="151449079"/>
        <c:axId val="151390039"/>
      </c:scatterChart>
      <c:valAx>
        <c:axId val="151449079"/>
        <c:scaling>
          <c:orientation val="minMax"/>
          <c:max val="2046"/>
          <c:min val="2014"/>
        </c:scaling>
        <c:delete val="0"/>
        <c:axPos val="b"/>
        <c:numFmt formatCode="General" sourceLinked="1"/>
        <c:majorTickMark val="in"/>
        <c:minorTickMark val="none"/>
        <c:tickLblPos val="high"/>
        <c:spPr>
          <a:noFill/>
          <a:ln w="9525" cap="flat" cmpd="sng" algn="ctr">
            <a:solidFill>
              <a:schemeClr val="tx1">
                <a:lumMod val="25000"/>
                <a:lumOff val="75000"/>
              </a:schemeClr>
            </a:solidFill>
            <a:round/>
          </a:ln>
          <a:effectLst/>
        </c:spPr>
        <c:txPr>
          <a:bodyPr rot="0"/>
          <a:lstStyle/>
          <a:p>
            <a:pPr>
              <a:defRPr/>
            </a:pPr>
            <a:endParaRPr lang="en-US"/>
          </a:p>
        </c:txPr>
        <c:crossAx val="151390039"/>
        <c:crosses val="autoZero"/>
        <c:crossBetween val="midCat"/>
      </c:valAx>
      <c:valAx>
        <c:axId val="151390039"/>
        <c:scaling>
          <c:orientation val="minMax"/>
          <c:max val="0"/>
        </c:scaling>
        <c:delete val="0"/>
        <c:axPos val="l"/>
        <c:title>
          <c:tx>
            <c:strRef>
              <c:f>Summary!$D$61</c:f>
              <c:strCache>
                <c:ptCount val="1"/>
                <c:pt idx="0">
                  <c:v>Mt CO2e</c:v>
                </c:pt>
              </c:strCache>
            </c:strRef>
          </c:tx>
          <c:overlay val="0"/>
          <c:spPr>
            <a:noFill/>
            <a:ln>
              <a:noFill/>
            </a:ln>
            <a:effectLst/>
          </c:spPr>
          <c:txPr>
            <a:bodyPr rot="-5400000" vert="horz"/>
            <a:lstStyle/>
            <a:p>
              <a:pPr>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51449079"/>
        <c:crosses val="autoZero"/>
        <c:crossBetween val="midCat"/>
      </c:valAx>
    </c:plotArea>
    <c:legend>
      <c:legendPos val="b"/>
      <c:layout>
        <c:manualLayout>
          <c:xMode val="edge"/>
          <c:yMode val="edge"/>
          <c:x val="0.36972351791421293"/>
          <c:y val="0.13336204594177756"/>
          <c:w val="0.61240843522138588"/>
          <c:h val="7.6333024691358026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2020-2040</a:t>
            </a:r>
            <a:r>
              <a:rPr lang="en-CA" baseline="0"/>
              <a:t> NS Cumulative Coal Emissions</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'NS Data'!$A$85</c:f>
              <c:strCache>
                <c:ptCount val="1"/>
                <c:pt idx="0">
                  <c:v>2012 Federal Regulations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'NS Data'!$AH$85</c:f>
              <c:numCache>
                <c:formatCode>_(* #,##0_);_(* \(#,##0\);_(* "-"??_);_(@_)</c:formatCode>
                <c:ptCount val="1"/>
                <c:pt idx="0">
                  <c:v>93.750643251694271</c:v>
                </c:pt>
              </c:numCache>
            </c:numRef>
          </c:cat>
          <c:val>
            <c:numRef>
              <c:f>'NS Data'!$AH$85</c:f>
              <c:numCache>
                <c:formatCode>_(* #,##0_);_(* \(#,##0\);_(* "-"??_);_(@_)</c:formatCode>
                <c:ptCount val="1"/>
                <c:pt idx="0">
                  <c:v>93.750643251694271</c:v>
                </c:pt>
              </c:numCache>
            </c:numRef>
          </c:val>
          <c:extLst>
            <c:ext xmlns:c16="http://schemas.microsoft.com/office/drawing/2014/chart" uri="{C3380CC4-5D6E-409C-BE32-E72D297353CC}">
              <c16:uniqueId val="{00000002-8583-42C1-8100-8A50EA57996F}"/>
            </c:ext>
          </c:extLst>
        </c:ser>
        <c:ser>
          <c:idx val="0"/>
          <c:order val="1"/>
          <c:tx>
            <c:strRef>
              <c:f>'NS Data'!$AH$85</c:f>
              <c:strCache>
                <c:ptCount val="1"/>
                <c:pt idx="0">
                  <c:v> 94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'NS Data'!$AH$85</c:f>
              <c:numCache>
                <c:formatCode>_(* #,##0_);_(* \(#,##0\);_(* "-"??_);_(@_)</c:formatCode>
                <c:ptCount val="1"/>
                <c:pt idx="0">
                  <c:v>93.750643251694271</c:v>
                </c:pt>
              </c:numCache>
            </c:numRef>
          </c:cat>
          <c:val>
            <c:numRef>
              <c:f>'NS Data'!$AH$100</c:f>
              <c:numCache>
                <c:formatCode>_(* #,##0_);_(* \(#,##0\);_(* "-"??_);_(@_)</c:formatCode>
                <c:ptCount val="1"/>
                <c:pt idx="0">
                  <c:v>69.57580984840196</c:v>
                </c:pt>
              </c:numCache>
            </c:numRef>
          </c:val>
          <c:extLst>
            <c:ext xmlns:c16="http://schemas.microsoft.com/office/drawing/2014/chart" uri="{C3380CC4-5D6E-409C-BE32-E72D297353CC}">
              <c16:uniqueId val="{00000000-8583-42C1-8100-8A50EA57996F}"/>
            </c:ext>
          </c:extLst>
        </c:ser>
        <c:ser>
          <c:idx val="3"/>
          <c:order val="2"/>
          <c:tx>
            <c:strRef>
              <c:f>'NS Data'!$AH$85</c:f>
              <c:strCache>
                <c:ptCount val="1"/>
                <c:pt idx="0">
                  <c:v> 94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'NS Data'!$AH$122</c:f>
              <c:numCache>
                <c:formatCode>_(* #,##0_);_(* \(#,##0\);_(* "-"??_);_(@_)</c:formatCode>
                <c:ptCount val="1"/>
                <c:pt idx="0">
                  <c:v>49.236269731927727</c:v>
                </c:pt>
              </c:numCache>
            </c:numRef>
          </c:val>
          <c:extLst>
            <c:ext xmlns:c16="http://schemas.microsoft.com/office/drawing/2014/chart" uri="{C3380CC4-5D6E-409C-BE32-E72D297353CC}">
              <c16:uniqueId val="{00000004-8583-42C1-8100-8A50EA57996F}"/>
            </c:ext>
          </c:extLst>
        </c:ser>
        <c:ser>
          <c:idx val="4"/>
          <c:order val="3"/>
          <c:tx>
            <c:strRef>
              <c:f>'NS Data'!$AH$85</c:f>
              <c:strCache>
                <c:ptCount val="1"/>
                <c:pt idx="0">
                  <c:v> 94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'NS Data'!$AH$134</c:f>
              <c:numCache>
                <c:formatCode>_(* #,##0_);_(* \(#,##0\);_(* "-"??_);_(@_)</c:formatCode>
                <c:ptCount val="1"/>
                <c:pt idx="0">
                  <c:v>44.187325126792693</c:v>
                </c:pt>
              </c:numCache>
            </c:numRef>
          </c:val>
          <c:extLst>
            <c:ext xmlns:c16="http://schemas.microsoft.com/office/drawing/2014/chart" uri="{C3380CC4-5D6E-409C-BE32-E72D297353CC}">
              <c16:uniqueId val="{00000005-8583-42C1-8100-8A50EA57996F}"/>
            </c:ext>
          </c:extLst>
        </c:ser>
        <c:dLbls>
          <c:dLblPos val="outEnd"/>
          <c:showLegendKey val="0"/>
          <c:showVal val="1"/>
          <c:showCatName val="0"/>
          <c:showSerName val="0"/>
          <c:showPercent val="0"/>
          <c:showBubbleSize val="0"/>
        </c:dLbls>
        <c:gapWidth val="219"/>
        <c:overlap val="-27"/>
        <c:axId val="1727062480"/>
        <c:axId val="1727064560"/>
        <c:extLst/>
      </c:barChart>
      <c:catAx>
        <c:axId val="1727062480"/>
        <c:scaling>
          <c:orientation val="minMax"/>
        </c:scaling>
        <c:delete val="1"/>
        <c:axPos val="b"/>
        <c:numFmt formatCode="_(* #,##0_);_(* \(#,##0\);_(* &quot;-&quot;??_);_(@_)" sourceLinked="1"/>
        <c:majorTickMark val="none"/>
        <c:minorTickMark val="none"/>
        <c:tickLblPos val="nextTo"/>
        <c:crossAx val="1727064560"/>
        <c:crosses val="autoZero"/>
        <c:auto val="1"/>
        <c:lblAlgn val="ctr"/>
        <c:lblOffset val="100"/>
        <c:noMultiLvlLbl val="0"/>
      </c:catAx>
      <c:valAx>
        <c:axId val="1727064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Mt</a:t>
                </a:r>
                <a:r>
                  <a:rPr lang="en-CA" baseline="0"/>
                  <a:t> CO2e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706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Emissions Scenarios</a:t>
            </a:r>
            <a:r>
              <a:rPr lang="en-CA" baseline="0"/>
              <a:t> SK  </a:t>
            </a:r>
            <a:endParaRPr lang="en-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'SK Data'!$A$59:$B$59</c:f>
              <c:strCache>
                <c:ptCount val="2"/>
                <c:pt idx="0">
                  <c:v>Historical Emissions (Mt CO2e) Source: SaskPower</c:v>
                </c:pt>
              </c:strCache>
            </c:strRef>
          </c:tx>
          <c:spPr>
            <a:ln w="28575" cap="rnd">
              <a:solidFill>
                <a:sysClr val="windowText" lastClr="000000"/>
              </a:solidFill>
              <a:round/>
            </a:ln>
            <a:effectLst/>
          </c:spPr>
          <c:marker>
            <c:symbol val="none"/>
          </c:marker>
          <c:xVal>
            <c:numRef>
              <c:f>'SK Data'!$B$60:$P$60</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xVal>
          <c:yVal>
            <c:numRef>
              <c:f>'SK Data'!$B$70:$P$70</c:f>
              <c:numCache>
                <c:formatCode>General</c:formatCode>
                <c:ptCount val="15"/>
                <c:pt idx="0">
                  <c:v>12.349999999999998</c:v>
                </c:pt>
                <c:pt idx="1">
                  <c:v>13</c:v>
                </c:pt>
                <c:pt idx="2">
                  <c:v>12.9</c:v>
                </c:pt>
                <c:pt idx="3">
                  <c:v>13.71</c:v>
                </c:pt>
                <c:pt idx="4">
                  <c:v>13.43</c:v>
                </c:pt>
                <c:pt idx="5">
                  <c:v>12.81</c:v>
                </c:pt>
                <c:pt idx="6">
                  <c:v>12.98</c:v>
                </c:pt>
                <c:pt idx="7">
                  <c:v>11.86</c:v>
                </c:pt>
                <c:pt idx="8">
                  <c:v>11.53</c:v>
                </c:pt>
                <c:pt idx="9">
                  <c:v>11.759999999999998</c:v>
                </c:pt>
                <c:pt idx="10">
                  <c:v>11.19</c:v>
                </c:pt>
                <c:pt idx="11">
                  <c:v>11.75</c:v>
                </c:pt>
                <c:pt idx="12">
                  <c:v>10.969999999999999</c:v>
                </c:pt>
                <c:pt idx="13">
                  <c:v>10.959999999999999</c:v>
                </c:pt>
                <c:pt idx="14">
                  <c:v>8.14</c:v>
                </c:pt>
              </c:numCache>
            </c:numRef>
          </c:yVal>
          <c:smooth val="0"/>
          <c:extLst>
            <c:ext xmlns:c16="http://schemas.microsoft.com/office/drawing/2014/chart" uri="{C3380CC4-5D6E-409C-BE32-E72D297353CC}">
              <c16:uniqueId val="{00000002-0EF1-4AA4-9CB2-3FAF12E2751F}"/>
            </c:ext>
          </c:extLst>
        </c:ser>
        <c:ser>
          <c:idx val="2"/>
          <c:order val="1"/>
          <c:tx>
            <c:strRef>
              <c:f>'SK Data'!$A$85</c:f>
              <c:strCache>
                <c:ptCount val="1"/>
                <c:pt idx="0">
                  <c:v>2012 Federal Regulations *</c:v>
                </c:pt>
              </c:strCache>
            </c:strRef>
          </c:tx>
          <c:spPr>
            <a:ln w="57150" cap="rnd">
              <a:solidFill>
                <a:schemeClr val="accent3"/>
              </a:solidFill>
              <a:round/>
            </a:ln>
            <a:effectLst/>
          </c:spPr>
          <c:marker>
            <c:symbol val="none"/>
          </c:marker>
          <c:xVal>
            <c:numRef>
              <c:f>'SK Data'!$F$77:$AJ$77</c:f>
              <c:numCache>
                <c:formatCode>General</c:formatCode>
                <c:ptCount val="3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numCache>
            </c:numRef>
          </c:xVal>
          <c:yVal>
            <c:numRef>
              <c:f>'SK Data'!$F$85:$AJ$85</c:f>
              <c:numCache>
                <c:formatCode>0.00</c:formatCode>
                <c:ptCount val="31"/>
                <c:pt idx="0">
                  <c:v>11.411999999999997</c:v>
                </c:pt>
                <c:pt idx="1">
                  <c:v>11.411999999999997</c:v>
                </c:pt>
                <c:pt idx="2">
                  <c:v>11.411999999999997</c:v>
                </c:pt>
                <c:pt idx="3">
                  <c:v>11.411999999999997</c:v>
                </c:pt>
                <c:pt idx="4">
                  <c:v>11.411999999999997</c:v>
                </c:pt>
                <c:pt idx="5">
                  <c:v>9.3119999999999994</c:v>
                </c:pt>
                <c:pt idx="6">
                  <c:v>9.3119999999999994</c:v>
                </c:pt>
                <c:pt idx="7">
                  <c:v>9.3119999999999994</c:v>
                </c:pt>
                <c:pt idx="8">
                  <c:v>9.3119999999999994</c:v>
                </c:pt>
                <c:pt idx="9">
                  <c:v>9.3119999999999994</c:v>
                </c:pt>
                <c:pt idx="10">
                  <c:v>9.3119999999999994</c:v>
                </c:pt>
                <c:pt idx="11">
                  <c:v>9.3119999999999994</c:v>
                </c:pt>
                <c:pt idx="12">
                  <c:v>9.3119999999999994</c:v>
                </c:pt>
                <c:pt idx="13">
                  <c:v>9.3119999999999994</c:v>
                </c:pt>
                <c:pt idx="14">
                  <c:v>7.3019999999999996</c:v>
                </c:pt>
                <c:pt idx="15">
                  <c:v>2.6619999999999999</c:v>
                </c:pt>
                <c:pt idx="16">
                  <c:v>2.6619999999999999</c:v>
                </c:pt>
                <c:pt idx="17">
                  <c:v>2.6619999999999999</c:v>
                </c:pt>
                <c:pt idx="18">
                  <c:v>2.6619999999999999</c:v>
                </c:pt>
                <c:pt idx="19">
                  <c:v>2.6619999999999999</c:v>
                </c:pt>
                <c:pt idx="20">
                  <c:v>2.6619999999999999</c:v>
                </c:pt>
                <c:pt idx="21">
                  <c:v>2.6619999999999999</c:v>
                </c:pt>
                <c:pt idx="22">
                  <c:v>2.6619999999999999</c:v>
                </c:pt>
                <c:pt idx="23">
                  <c:v>2.6619999999999999</c:v>
                </c:pt>
                <c:pt idx="24">
                  <c:v>2.6619999999999999</c:v>
                </c:pt>
                <c:pt idx="25">
                  <c:v>2.6619999999999999</c:v>
                </c:pt>
                <c:pt idx="26">
                  <c:v>2.6619999999999999</c:v>
                </c:pt>
                <c:pt idx="27">
                  <c:v>2.6619999999999999</c:v>
                </c:pt>
                <c:pt idx="28">
                  <c:v>0.63200000000000001</c:v>
                </c:pt>
                <c:pt idx="29">
                  <c:v>0.63200000000000001</c:v>
                </c:pt>
                <c:pt idx="30">
                  <c:v>0.63200000000000001</c:v>
                </c:pt>
              </c:numCache>
            </c:numRef>
          </c:yVal>
          <c:smooth val="0"/>
          <c:extLst>
            <c:ext xmlns:c16="http://schemas.microsoft.com/office/drawing/2014/chart" uri="{C3380CC4-5D6E-409C-BE32-E72D297353CC}">
              <c16:uniqueId val="{00000005-0EF1-4AA4-9CB2-3FAF12E2751F}"/>
            </c:ext>
          </c:extLst>
        </c:ser>
        <c:ser>
          <c:idx val="3"/>
          <c:order val="2"/>
          <c:tx>
            <c:strRef>
              <c:f>'SK Data'!$A$97</c:f>
              <c:strCache>
                <c:ptCount val="1"/>
                <c:pt idx="0">
                  <c:v>ECCC 2030 phaseout</c:v>
                </c:pt>
              </c:strCache>
            </c:strRef>
          </c:tx>
          <c:spPr>
            <a:ln w="28575" cap="rnd">
              <a:solidFill>
                <a:schemeClr val="accent4"/>
              </a:solidFill>
              <a:round/>
            </a:ln>
            <a:effectLst/>
          </c:spPr>
          <c:marker>
            <c:symbol val="none"/>
          </c:marker>
          <c:xVal>
            <c:numRef>
              <c:f>'SK Data'!$H$88:$AI$88</c:f>
              <c:numCache>
                <c:formatCode>General</c:formatCode>
                <c:ptCount val="2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numCache>
            </c:numRef>
          </c:xVal>
          <c:yVal>
            <c:numRef>
              <c:f>'SK Data'!$H$97:$AI$97</c:f>
              <c:numCache>
                <c:formatCode>0.00</c:formatCode>
                <c:ptCount val="28"/>
                <c:pt idx="0">
                  <c:v>11.651999999999999</c:v>
                </c:pt>
                <c:pt idx="1">
                  <c:v>11.411999999999997</c:v>
                </c:pt>
                <c:pt idx="2">
                  <c:v>11.411999999999997</c:v>
                </c:pt>
                <c:pt idx="3">
                  <c:v>10.711412089233747</c:v>
                </c:pt>
                <c:pt idx="4">
                  <c:v>10.711412089233747</c:v>
                </c:pt>
                <c:pt idx="5">
                  <c:v>10.711412089233747</c:v>
                </c:pt>
                <c:pt idx="6">
                  <c:v>10.711412089233747</c:v>
                </c:pt>
                <c:pt idx="7">
                  <c:v>10.711412089233747</c:v>
                </c:pt>
                <c:pt idx="8">
                  <c:v>8.9725464903321637</c:v>
                </c:pt>
                <c:pt idx="9">
                  <c:v>8.9725464903321637</c:v>
                </c:pt>
                <c:pt idx="10">
                  <c:v>8.9725464903321637</c:v>
                </c:pt>
                <c:pt idx="11">
                  <c:v>8.9725464903321637</c:v>
                </c:pt>
                <c:pt idx="12">
                  <c:v>8.9725464903321637</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pt idx="25">
                  <c:v>0.63200000000000001</c:v>
                </c:pt>
                <c:pt idx="26">
                  <c:v>0.63200000000000001</c:v>
                </c:pt>
                <c:pt idx="27">
                  <c:v>0.63200000000000001</c:v>
                </c:pt>
              </c:numCache>
            </c:numRef>
          </c:yVal>
          <c:smooth val="0"/>
          <c:extLst>
            <c:ext xmlns:c16="http://schemas.microsoft.com/office/drawing/2014/chart" uri="{C3380CC4-5D6E-409C-BE32-E72D297353CC}">
              <c16:uniqueId val="{00000006-0EF1-4AA4-9CB2-3FAF12E2751F}"/>
            </c:ext>
          </c:extLst>
        </c:ser>
        <c:ser>
          <c:idx val="4"/>
          <c:order val="3"/>
          <c:tx>
            <c:strRef>
              <c:f>'SK Data'!$A$121</c:f>
              <c:strCache>
                <c:ptCount val="1"/>
                <c:pt idx="0">
                  <c:v>Accelerated transition</c:v>
                </c:pt>
              </c:strCache>
            </c:strRef>
          </c:tx>
          <c:spPr>
            <a:ln w="28575" cap="rnd">
              <a:solidFill>
                <a:schemeClr val="accent5"/>
              </a:solidFill>
              <a:round/>
            </a:ln>
            <a:effectLst/>
          </c:spPr>
          <c:marker>
            <c:symbol val="none"/>
          </c:marker>
          <c:xVal>
            <c:numRef>
              <c:f>'SK Data'!$K$113:$AI$113</c:f>
              <c:numCache>
                <c:formatCode>General</c:formatCode>
                <c:ptCount val="2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numCache>
            </c:numRef>
          </c:xVal>
          <c:yVal>
            <c:numRef>
              <c:f>'SK Data'!$K$121:$AI$121</c:f>
              <c:numCache>
                <c:formatCode>0.00</c:formatCode>
                <c:ptCount val="25"/>
                <c:pt idx="0">
                  <c:v>8.14</c:v>
                </c:pt>
                <c:pt idx="1">
                  <c:v>8.282</c:v>
                </c:pt>
                <c:pt idx="2">
                  <c:v>7.4619999999999997</c:v>
                </c:pt>
                <c:pt idx="3">
                  <c:v>7.4619999999999997</c:v>
                </c:pt>
                <c:pt idx="4">
                  <c:v>6.492</c:v>
                </c:pt>
                <c:pt idx="5">
                  <c:v>5.1019999999999994</c:v>
                </c:pt>
                <c:pt idx="6">
                  <c:v>2.262</c:v>
                </c:pt>
                <c:pt idx="7">
                  <c:v>0.63200000000000001</c:v>
                </c:pt>
                <c:pt idx="8">
                  <c:v>0.63200000000000001</c:v>
                </c:pt>
                <c:pt idx="9">
                  <c:v>0.63200000000000001</c:v>
                </c:pt>
                <c:pt idx="10">
                  <c:v>0.63200000000000001</c:v>
                </c:pt>
                <c:pt idx="11">
                  <c:v>0.63200000000000001</c:v>
                </c:pt>
                <c:pt idx="12">
                  <c:v>0.63200000000000001</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numCache>
            </c:numRef>
          </c:yVal>
          <c:smooth val="0"/>
          <c:extLst>
            <c:ext xmlns:c16="http://schemas.microsoft.com/office/drawing/2014/chart" uri="{C3380CC4-5D6E-409C-BE32-E72D297353CC}">
              <c16:uniqueId val="{00000007-0EF1-4AA4-9CB2-3FAF12E2751F}"/>
            </c:ext>
          </c:extLst>
        </c:ser>
        <c:ser>
          <c:idx val="5"/>
          <c:order val="4"/>
          <c:tx>
            <c:strRef>
              <c:f>'SK Data'!$A$110:$B$110</c:f>
              <c:strCache>
                <c:ptCount val="2"/>
                <c:pt idx="0">
                  <c:v>Current status quo</c:v>
                </c:pt>
                <c:pt idx="1">
                  <c:v>with cap</c:v>
                </c:pt>
              </c:strCache>
            </c:strRef>
          </c:tx>
          <c:spPr>
            <a:ln w="28575" cap="rnd">
              <a:solidFill>
                <a:schemeClr val="accent6"/>
              </a:solidFill>
              <a:round/>
            </a:ln>
            <a:effectLst/>
          </c:spPr>
          <c:marker>
            <c:symbol val="none"/>
          </c:marker>
          <c:xVal>
            <c:numRef>
              <c:f>'SK Data'!$K$101:$AI$101</c:f>
              <c:numCache>
                <c:formatCode>General</c:formatCode>
                <c:ptCount val="2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numCache>
            </c:numRef>
          </c:xVal>
          <c:yVal>
            <c:numRef>
              <c:f>'SK Data'!$K$110:$AI$110</c:f>
              <c:numCache>
                <c:formatCode>0.00</c:formatCode>
                <c:ptCount val="25"/>
                <c:pt idx="0">
                  <c:v>8.14</c:v>
                </c:pt>
                <c:pt idx="1">
                  <c:v>10.711412089233747</c:v>
                </c:pt>
                <c:pt idx="2">
                  <c:v>9.7720000000000002</c:v>
                </c:pt>
                <c:pt idx="3">
                  <c:v>9.7720000000000002</c:v>
                </c:pt>
                <c:pt idx="4">
                  <c:v>9.7720000000000002</c:v>
                </c:pt>
                <c:pt idx="5">
                  <c:v>8.7319999999999993</c:v>
                </c:pt>
                <c:pt idx="6">
                  <c:v>8.7319999999999993</c:v>
                </c:pt>
                <c:pt idx="7">
                  <c:v>8.7319999999999993</c:v>
                </c:pt>
                <c:pt idx="8">
                  <c:v>6.5419999999999998</c:v>
                </c:pt>
                <c:pt idx="9">
                  <c:v>6.5419999999999998</c:v>
                </c:pt>
                <c:pt idx="10">
                  <c:v>0.63200000000000001</c:v>
                </c:pt>
                <c:pt idx="11">
                  <c:v>0.63200000000000001</c:v>
                </c:pt>
                <c:pt idx="12">
                  <c:v>0.63200000000000001</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numCache>
            </c:numRef>
          </c:yVal>
          <c:smooth val="0"/>
          <c:extLst>
            <c:ext xmlns:c16="http://schemas.microsoft.com/office/drawing/2014/chart" uri="{C3380CC4-5D6E-409C-BE32-E72D297353CC}">
              <c16:uniqueId val="{00000008-0EF1-4AA4-9CB2-3FAF12E2751F}"/>
            </c:ext>
          </c:extLst>
        </c:ser>
        <c:dLbls>
          <c:showLegendKey val="0"/>
          <c:showVal val="0"/>
          <c:showCatName val="0"/>
          <c:showSerName val="0"/>
          <c:showPercent val="0"/>
          <c:showBubbleSize val="0"/>
        </c:dLbls>
        <c:axId val="188609071"/>
        <c:axId val="188609487"/>
        <c:extLst/>
      </c:scatterChart>
      <c:valAx>
        <c:axId val="1886090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09487"/>
        <c:crosses val="autoZero"/>
        <c:crossBetween val="midCat"/>
      </c:valAx>
      <c:valAx>
        <c:axId val="18860948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Emisoins</a:t>
                </a:r>
                <a:r>
                  <a:rPr lang="en-CA" baseline="0"/>
                  <a:t> (M t CO2e)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090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sz="1600" b="0" i="0" baseline="0">
                <a:effectLst/>
              </a:rPr>
              <a:t>SK Coal Generation </a:t>
            </a:r>
            <a:endParaRPr lang="en-CA"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'SK Data'!$A$133</c:f>
              <c:strCache>
                <c:ptCount val="1"/>
                <c:pt idx="0">
                  <c:v>2012 Federal Regulations </c:v>
                </c:pt>
              </c:strCache>
            </c:strRef>
          </c:tx>
          <c:spPr>
            <a:ln w="19050" cap="rnd">
              <a:solidFill>
                <a:schemeClr val="accent1"/>
              </a:solidFill>
              <a:round/>
            </a:ln>
            <a:effectLst/>
          </c:spPr>
          <c:marker>
            <c:symbol val="none"/>
          </c:marker>
          <c:xVal>
            <c:numRef>
              <c:f>'SK Data'!$E$125:$AJ$125</c:f>
              <c:numCache>
                <c:formatCode>General</c:formatCode>
                <c:ptCount val="32"/>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numCache>
            </c:numRef>
          </c:xVal>
          <c:yVal>
            <c:numRef>
              <c:f>'SK Data'!$E$133:$AJ$133</c:f>
              <c:numCache>
                <c:formatCode>_(* #,##0_);_(* \(#,##0\);_(* "-"??_);_(@_)</c:formatCode>
                <c:ptCount val="32"/>
                <c:pt idx="0">
                  <c:v>10291</c:v>
                </c:pt>
                <c:pt idx="1">
                  <c:v>10575</c:v>
                </c:pt>
                <c:pt idx="2" formatCode="0">
                  <c:v>10575</c:v>
                </c:pt>
                <c:pt idx="3" formatCode="0">
                  <c:v>10575</c:v>
                </c:pt>
                <c:pt idx="4" formatCode="0">
                  <c:v>10575</c:v>
                </c:pt>
                <c:pt idx="5" formatCode="0">
                  <c:v>10575</c:v>
                </c:pt>
                <c:pt idx="6" formatCode="0">
                  <c:v>8822.4000000000015</c:v>
                </c:pt>
                <c:pt idx="7" formatCode="0">
                  <c:v>8822.4000000000015</c:v>
                </c:pt>
                <c:pt idx="8" formatCode="0">
                  <c:v>8822.4000000000015</c:v>
                </c:pt>
                <c:pt idx="9" formatCode="0">
                  <c:v>8822.4000000000015</c:v>
                </c:pt>
                <c:pt idx="10" formatCode="0">
                  <c:v>8822.4000000000015</c:v>
                </c:pt>
                <c:pt idx="11" formatCode="0">
                  <c:v>8822.4000000000015</c:v>
                </c:pt>
                <c:pt idx="12" formatCode="0">
                  <c:v>8822.4000000000015</c:v>
                </c:pt>
                <c:pt idx="13" formatCode="0">
                  <c:v>8822.4000000000015</c:v>
                </c:pt>
                <c:pt idx="14" formatCode="0">
                  <c:v>8822.4000000000015</c:v>
                </c:pt>
                <c:pt idx="15" formatCode="0">
                  <c:v>6993.0999999999995</c:v>
                </c:pt>
                <c:pt idx="16" formatCode="0">
                  <c:v>2815.2</c:v>
                </c:pt>
                <c:pt idx="17" formatCode="0">
                  <c:v>2815.2</c:v>
                </c:pt>
                <c:pt idx="18" formatCode="0">
                  <c:v>2815.2</c:v>
                </c:pt>
                <c:pt idx="19" formatCode="0">
                  <c:v>2815.2</c:v>
                </c:pt>
                <c:pt idx="20" formatCode="0">
                  <c:v>2815.2</c:v>
                </c:pt>
                <c:pt idx="21" formatCode="0">
                  <c:v>2815.2</c:v>
                </c:pt>
                <c:pt idx="22" formatCode="0">
                  <c:v>2815.2</c:v>
                </c:pt>
                <c:pt idx="23" formatCode="0">
                  <c:v>2815.2</c:v>
                </c:pt>
                <c:pt idx="24" formatCode="0">
                  <c:v>2815.2</c:v>
                </c:pt>
                <c:pt idx="25" formatCode="0">
                  <c:v>2815.2</c:v>
                </c:pt>
                <c:pt idx="26" formatCode="0">
                  <c:v>2815.2</c:v>
                </c:pt>
                <c:pt idx="27" formatCode="0">
                  <c:v>2815.2</c:v>
                </c:pt>
                <c:pt idx="28" formatCode="0">
                  <c:v>2815.2</c:v>
                </c:pt>
                <c:pt idx="29" formatCode="0">
                  <c:v>904.5</c:v>
                </c:pt>
                <c:pt idx="30" formatCode="0">
                  <c:v>904.5</c:v>
                </c:pt>
                <c:pt idx="31" formatCode="0">
                  <c:v>904.5</c:v>
                </c:pt>
              </c:numCache>
            </c:numRef>
          </c:yVal>
          <c:smooth val="0"/>
          <c:extLst>
            <c:ext xmlns:c16="http://schemas.microsoft.com/office/drawing/2014/chart" uri="{C3380CC4-5D6E-409C-BE32-E72D297353CC}">
              <c16:uniqueId val="{00000000-EA48-43CC-AC8C-771B3FB2980E}"/>
            </c:ext>
          </c:extLst>
        </c:ser>
        <c:ser>
          <c:idx val="1"/>
          <c:order val="1"/>
          <c:tx>
            <c:strRef>
              <c:f>'SK Data'!$A$142</c:f>
              <c:strCache>
                <c:ptCount val="1"/>
                <c:pt idx="0">
                  <c:v>Accelerated transition</c:v>
                </c:pt>
              </c:strCache>
            </c:strRef>
          </c:tx>
          <c:spPr>
            <a:ln w="19050" cap="rnd">
              <a:solidFill>
                <a:schemeClr val="accent2"/>
              </a:solidFill>
              <a:round/>
            </a:ln>
            <a:effectLst/>
          </c:spPr>
          <c:marker>
            <c:symbol val="none"/>
          </c:marker>
          <c:xVal>
            <c:numRef>
              <c:f>'SK Data'!$E$134:$AJ$134</c:f>
              <c:numCache>
                <c:formatCode>General</c:formatCode>
                <c:ptCount val="32"/>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numCache>
            </c:numRef>
          </c:xVal>
          <c:yVal>
            <c:numRef>
              <c:f>'SK Data'!$E$142:$AJ$142</c:f>
              <c:numCache>
                <c:formatCode>_(* #,##0_);_(* \(#,##0\);_(* "-"??_);_(@_)</c:formatCode>
                <c:ptCount val="32"/>
                <c:pt idx="0">
                  <c:v>10291</c:v>
                </c:pt>
                <c:pt idx="1">
                  <c:v>11286.599999999999</c:v>
                </c:pt>
                <c:pt idx="2">
                  <c:v>11093.3</c:v>
                </c:pt>
                <c:pt idx="3">
                  <c:v>11117.400000000001</c:v>
                </c:pt>
                <c:pt idx="4">
                  <c:v>10515.4</c:v>
                </c:pt>
                <c:pt idx="5">
                  <c:v>10233.299999999999</c:v>
                </c:pt>
                <c:pt idx="6">
                  <c:v>8022.0999999999995</c:v>
                </c:pt>
                <c:pt idx="7">
                  <c:v>8155.235510204081</c:v>
                </c:pt>
                <c:pt idx="8">
                  <c:v>7456.235510204081</c:v>
                </c:pt>
                <c:pt idx="9">
                  <c:v>7456.235510204081</c:v>
                </c:pt>
                <c:pt idx="10">
                  <c:v>6615.0355102040812</c:v>
                </c:pt>
                <c:pt idx="11">
                  <c:v>5321.8355102040814</c:v>
                </c:pt>
                <c:pt idx="12">
                  <c:v>2584.3355102040814</c:v>
                </c:pt>
                <c:pt idx="13">
                  <c:v>1090.1355102040816</c:v>
                </c:pt>
                <c:pt idx="14">
                  <c:v>1090.1355102040816</c:v>
                </c:pt>
                <c:pt idx="15">
                  <c:v>1090.1355102040816</c:v>
                </c:pt>
                <c:pt idx="16">
                  <c:v>1090.1355102040816</c:v>
                </c:pt>
                <c:pt idx="17">
                  <c:v>1090.1355102040816</c:v>
                </c:pt>
                <c:pt idx="18">
                  <c:v>1090.1355102040816</c:v>
                </c:pt>
                <c:pt idx="19">
                  <c:v>1090.1355102040816</c:v>
                </c:pt>
                <c:pt idx="20">
                  <c:v>1090.1355102040816</c:v>
                </c:pt>
                <c:pt idx="21">
                  <c:v>1090.1355102040816</c:v>
                </c:pt>
                <c:pt idx="22">
                  <c:v>1090.1355102040816</c:v>
                </c:pt>
                <c:pt idx="23">
                  <c:v>1090.1355102040816</c:v>
                </c:pt>
                <c:pt idx="24">
                  <c:v>1090.1355102040816</c:v>
                </c:pt>
                <c:pt idx="25">
                  <c:v>1090.1355102040816</c:v>
                </c:pt>
                <c:pt idx="26">
                  <c:v>1090.1355102040816</c:v>
                </c:pt>
                <c:pt idx="27">
                  <c:v>1090.1355102040816</c:v>
                </c:pt>
                <c:pt idx="28">
                  <c:v>1090.1355102040816</c:v>
                </c:pt>
                <c:pt idx="29">
                  <c:v>1090.1355102040816</c:v>
                </c:pt>
                <c:pt idx="30">
                  <c:v>1090.1355102040816</c:v>
                </c:pt>
                <c:pt idx="31">
                  <c:v>1090.1355102040816</c:v>
                </c:pt>
              </c:numCache>
            </c:numRef>
          </c:yVal>
          <c:smooth val="0"/>
          <c:extLst>
            <c:ext xmlns:c16="http://schemas.microsoft.com/office/drawing/2014/chart" uri="{C3380CC4-5D6E-409C-BE32-E72D297353CC}">
              <c16:uniqueId val="{00000002-EA48-43CC-AC8C-771B3FB2980E}"/>
            </c:ext>
          </c:extLst>
        </c:ser>
        <c:dLbls>
          <c:showLegendKey val="0"/>
          <c:showVal val="0"/>
          <c:showCatName val="0"/>
          <c:showSerName val="0"/>
          <c:showPercent val="0"/>
          <c:showBubbleSize val="0"/>
        </c:dLbls>
        <c:axId val="245938864"/>
        <c:axId val="245936784"/>
      </c:scatterChart>
      <c:valAx>
        <c:axId val="245938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5936784"/>
        <c:crosses val="autoZero"/>
        <c:crossBetween val="midCat"/>
      </c:valAx>
      <c:valAx>
        <c:axId val="2459367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5938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sz="1600" b="0" i="0" baseline="0">
                <a:effectLst/>
              </a:rPr>
              <a:t>2020-2045 SK Cumulative Coal Emissions</a:t>
            </a:r>
            <a:endParaRPr lang="en-CA"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'SK Data'!$A$85</c:f>
              <c:strCache>
                <c:ptCount val="1"/>
                <c:pt idx="0">
                  <c:v>2012 Federal Regulations *</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'SK Data'!$AM$85</c:f>
              <c:numCache>
                <c:formatCode>0</c:formatCode>
                <c:ptCount val="1"/>
                <c:pt idx="0">
                  <c:v>127.61199999999999</c:v>
                </c:pt>
              </c:numCache>
            </c:numRef>
          </c:val>
          <c:extLst>
            <c:ext xmlns:c16="http://schemas.microsoft.com/office/drawing/2014/chart" uri="{C3380CC4-5D6E-409C-BE32-E72D297353CC}">
              <c16:uniqueId val="{00000001-5EC6-4D97-A0B7-D8BCA8CDB8B4}"/>
            </c:ext>
          </c:extLst>
        </c:ser>
        <c:ser>
          <c:idx val="0"/>
          <c:order val="1"/>
          <c:tx>
            <c:strRef>
              <c:f>'SK Data'!$A$97</c:f>
              <c:strCache>
                <c:ptCount val="1"/>
                <c:pt idx="0">
                  <c:v>ECCC 2030 phaseout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'SK Data'!$AM$97</c:f>
              <c:numCache>
                <c:formatCode>0</c:formatCode>
                <c:ptCount val="1"/>
                <c:pt idx="0">
                  <c:v>108.53179289782955</c:v>
                </c:pt>
              </c:numCache>
            </c:numRef>
          </c:val>
          <c:extLst>
            <c:ext xmlns:c16="http://schemas.microsoft.com/office/drawing/2014/chart" uri="{C3380CC4-5D6E-409C-BE32-E72D297353CC}">
              <c16:uniqueId val="{00000001-1F6A-469F-8961-7390931404E4}"/>
            </c:ext>
          </c:extLst>
        </c:ser>
        <c:ser>
          <c:idx val="2"/>
          <c:order val="2"/>
          <c:tx>
            <c:strRef>
              <c:f>'SK Data'!$A$110</c:f>
              <c:strCache>
                <c:ptCount val="1"/>
                <c:pt idx="0">
                  <c:v>Current status quo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'SK Data'!$AM$110</c:f>
              <c:numCache>
                <c:formatCode>0</c:formatCode>
                <c:ptCount val="1"/>
                <c:pt idx="0">
                  <c:v>97.559412089233746</c:v>
                </c:pt>
              </c:numCache>
            </c:numRef>
          </c:val>
          <c:extLst>
            <c:ext xmlns:c16="http://schemas.microsoft.com/office/drawing/2014/chart" uri="{C3380CC4-5D6E-409C-BE32-E72D297353CC}">
              <c16:uniqueId val="{00000002-5EC6-4D97-A0B7-D8BCA8CDB8B4}"/>
            </c:ext>
          </c:extLst>
        </c:ser>
        <c:ser>
          <c:idx val="3"/>
          <c:order val="3"/>
          <c:tx>
            <c:strRef>
              <c:f>'SK Data'!$A$121</c:f>
              <c:strCache>
                <c:ptCount val="1"/>
                <c:pt idx="0">
                  <c:v>Accelerated transition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'SK Data'!$AM$121</c:f>
              <c:numCache>
                <c:formatCode>0</c:formatCode>
                <c:ptCount val="1"/>
                <c:pt idx="0">
                  <c:v>57.209999999999994</c:v>
                </c:pt>
              </c:numCache>
            </c:numRef>
          </c:val>
          <c:extLst>
            <c:ext xmlns:c16="http://schemas.microsoft.com/office/drawing/2014/chart" uri="{C3380CC4-5D6E-409C-BE32-E72D297353CC}">
              <c16:uniqueId val="{00000003-5EC6-4D97-A0B7-D8BCA8CDB8B4}"/>
            </c:ext>
          </c:extLst>
        </c:ser>
        <c:dLbls>
          <c:dLblPos val="outEnd"/>
          <c:showLegendKey val="0"/>
          <c:showVal val="1"/>
          <c:showCatName val="0"/>
          <c:showSerName val="0"/>
          <c:showPercent val="0"/>
          <c:showBubbleSize val="0"/>
        </c:dLbls>
        <c:gapWidth val="219"/>
        <c:overlap val="-27"/>
        <c:axId val="678334407"/>
        <c:axId val="261365687"/>
      </c:barChart>
      <c:catAx>
        <c:axId val="678334407"/>
        <c:scaling>
          <c:orientation val="minMax"/>
        </c:scaling>
        <c:delete val="1"/>
        <c:axPos val="b"/>
        <c:majorTickMark val="none"/>
        <c:minorTickMark val="none"/>
        <c:tickLblPos val="nextTo"/>
        <c:crossAx val="261365687"/>
        <c:crosses val="autoZero"/>
        <c:auto val="1"/>
        <c:lblAlgn val="ctr"/>
        <c:lblOffset val="100"/>
        <c:noMultiLvlLbl val="0"/>
      </c:catAx>
      <c:valAx>
        <c:axId val="26136568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Mt</a:t>
                </a:r>
                <a:r>
                  <a:rPr lang="en-CA" baseline="0"/>
                  <a:t> CO2e</a:t>
                </a:r>
                <a:endParaRPr lang="en-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334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sz="1600" b="0" i="0" baseline="0">
                <a:effectLst/>
              </a:rPr>
              <a:t>NB Coal Generation </a:t>
            </a:r>
            <a:endParaRPr lang="en-CA"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'NB Data'!$A$67</c:f>
              <c:strCache>
                <c:ptCount val="1"/>
                <c:pt idx="0">
                  <c:v>2012 Federal Regulations </c:v>
                </c:pt>
              </c:strCache>
            </c:strRef>
          </c:tx>
          <c:spPr>
            <a:ln w="19050" cap="rnd">
              <a:solidFill>
                <a:schemeClr val="accent1"/>
              </a:solidFill>
              <a:round/>
            </a:ln>
            <a:effectLst/>
          </c:spPr>
          <c:marker>
            <c:symbol val="none"/>
          </c:marker>
          <c:xVal>
            <c:numRef>
              <c:f>'NB Data'!$M$2:$AQ$2</c:f>
              <c:numCache>
                <c:formatCode>General</c:formatCode>
                <c:ptCount val="3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numCache>
            </c:numRef>
          </c:xVal>
          <c:yVal>
            <c:numRef>
              <c:f>'NB Data'!$D$67:$AH$67</c:f>
              <c:numCache>
                <c:formatCode>_-* #,##0_-;\-* #,##0_-;_-* "-"??_-;_-@_-</c:formatCode>
                <c:ptCount val="31"/>
                <c:pt idx="0">
                  <c:v>2247.4890000000005</c:v>
                </c:pt>
                <c:pt idx="1">
                  <c:v>2247.4890000000005</c:v>
                </c:pt>
                <c:pt idx="2">
                  <c:v>2247.4890000000005</c:v>
                </c:pt>
                <c:pt idx="3">
                  <c:v>2247.4890000000005</c:v>
                </c:pt>
                <c:pt idx="4">
                  <c:v>2247.4890000000005</c:v>
                </c:pt>
                <c:pt idx="5">
                  <c:v>2247.4890000000005</c:v>
                </c:pt>
                <c:pt idx="6">
                  <c:v>2247.4890000000005</c:v>
                </c:pt>
                <c:pt idx="7">
                  <c:v>2247.4890000000005</c:v>
                </c:pt>
                <c:pt idx="8">
                  <c:v>2247.4890000000005</c:v>
                </c:pt>
                <c:pt idx="9">
                  <c:v>2247.4890000000005</c:v>
                </c:pt>
                <c:pt idx="10">
                  <c:v>2247.4890000000005</c:v>
                </c:pt>
                <c:pt idx="11">
                  <c:v>2247.4890000000005</c:v>
                </c:pt>
                <c:pt idx="12">
                  <c:v>2247.4890000000005</c:v>
                </c:pt>
                <c:pt idx="13">
                  <c:v>2247.4890000000005</c:v>
                </c:pt>
                <c:pt idx="14">
                  <c:v>2247.4890000000005</c:v>
                </c:pt>
                <c:pt idx="15">
                  <c:v>2247.4890000000005</c:v>
                </c:pt>
                <c:pt idx="16">
                  <c:v>2247.4890000000005</c:v>
                </c:pt>
                <c:pt idx="17">
                  <c:v>2247.4890000000005</c:v>
                </c:pt>
                <c:pt idx="18">
                  <c:v>2247.4890000000005</c:v>
                </c:pt>
                <c:pt idx="19">
                  <c:v>2247.4890000000005</c:v>
                </c:pt>
                <c:pt idx="20">
                  <c:v>2247.4890000000005</c:v>
                </c:pt>
                <c:pt idx="21">
                  <c:v>2247.4890000000005</c:v>
                </c:pt>
                <c:pt idx="22">
                  <c:v>2247.4890000000005</c:v>
                </c:pt>
                <c:pt idx="23">
                  <c:v>2247.4890000000005</c:v>
                </c:pt>
                <c:pt idx="24">
                  <c:v>2247.4890000000005</c:v>
                </c:pt>
                <c:pt idx="25">
                  <c:v>2247.4890000000005</c:v>
                </c:pt>
                <c:pt idx="26">
                  <c:v>2247.4890000000005</c:v>
                </c:pt>
                <c:pt idx="27">
                  <c:v>2247.4890000000005</c:v>
                </c:pt>
                <c:pt idx="28">
                  <c:v>2247.4890000000005</c:v>
                </c:pt>
                <c:pt idx="29">
                  <c:v>2247.4890000000005</c:v>
                </c:pt>
                <c:pt idx="30">
                  <c:v>0</c:v>
                </c:pt>
              </c:numCache>
            </c:numRef>
          </c:yVal>
          <c:smooth val="0"/>
          <c:extLst>
            <c:ext xmlns:c16="http://schemas.microsoft.com/office/drawing/2014/chart" uri="{C3380CC4-5D6E-409C-BE32-E72D297353CC}">
              <c16:uniqueId val="{00000000-A125-44DE-ADE5-60B546A8FFF8}"/>
            </c:ext>
          </c:extLst>
        </c:ser>
        <c:ser>
          <c:idx val="1"/>
          <c:order val="1"/>
          <c:tx>
            <c:strRef>
              <c:f>'NB Data'!$A$68</c:f>
              <c:strCache>
                <c:ptCount val="1"/>
                <c:pt idx="0">
                  <c:v>Accelerated transition</c:v>
                </c:pt>
              </c:strCache>
            </c:strRef>
          </c:tx>
          <c:spPr>
            <a:ln w="19050" cap="rnd">
              <a:solidFill>
                <a:schemeClr val="accent2"/>
              </a:solidFill>
              <a:round/>
            </a:ln>
            <a:effectLst/>
          </c:spPr>
          <c:marker>
            <c:symbol val="none"/>
          </c:marker>
          <c:xVal>
            <c:numRef>
              <c:f>'NB Data'!$M$2:$AN$2</c:f>
              <c:numCache>
                <c:formatCode>General</c:formatCode>
                <c:ptCount val="28"/>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numCache>
            </c:numRef>
          </c:xVal>
          <c:yVal>
            <c:numRef>
              <c:f>'NB Data'!$D$68:$AE$68</c:f>
              <c:numCache>
                <c:formatCode>_-* #,##0_-;\-* #,##0_-;_-* "-"??_-;_-@_-</c:formatCode>
                <c:ptCount val="28"/>
                <c:pt idx="0">
                  <c:v>2247.489</c:v>
                </c:pt>
                <c:pt idx="1">
                  <c:v>2557.8739999999998</c:v>
                </c:pt>
                <c:pt idx="2">
                  <c:v>1653.251</c:v>
                </c:pt>
                <c:pt idx="3">
                  <c:v>2157.0450000000001</c:v>
                </c:pt>
                <c:pt idx="4">
                  <c:v>2093.9110000000001</c:v>
                </c:pt>
                <c:pt idx="5">
                  <c:v>2328.6689999999999</c:v>
                </c:pt>
                <c:pt idx="6">
                  <c:v>1411.3145454545454</c:v>
                </c:pt>
                <c:pt idx="7">
                  <c:v>2046.4060909090911</c:v>
                </c:pt>
                <c:pt idx="8">
                  <c:v>2046.4060909090911</c:v>
                </c:pt>
                <c:pt idx="9">
                  <c:v>2046.4060909090911</c:v>
                </c:pt>
                <c:pt idx="10">
                  <c:v>2046.4060909090911</c:v>
                </c:pt>
                <c:pt idx="11">
                  <c:v>2046.4060909090911</c:v>
                </c:pt>
                <c:pt idx="12">
                  <c:v>1975.8403636363635</c:v>
                </c:pt>
                <c:pt idx="13">
                  <c:v>1975.8403636363635</c:v>
                </c:pt>
                <c:pt idx="14">
                  <c:v>1975.8403636363635</c:v>
                </c:pt>
                <c:pt idx="15">
                  <c:v>1975.8403636363635</c:v>
                </c:pt>
                <c:pt idx="16">
                  <c:v>0</c:v>
                </c:pt>
                <c:pt idx="17">
                  <c:v>0</c:v>
                </c:pt>
                <c:pt idx="18">
                  <c:v>0</c:v>
                </c:pt>
                <c:pt idx="19">
                  <c:v>0</c:v>
                </c:pt>
                <c:pt idx="20">
                  <c:v>0</c:v>
                </c:pt>
                <c:pt idx="21">
                  <c:v>0</c:v>
                </c:pt>
                <c:pt idx="22">
                  <c:v>0</c:v>
                </c:pt>
                <c:pt idx="23">
                  <c:v>0</c:v>
                </c:pt>
                <c:pt idx="24">
                  <c:v>0</c:v>
                </c:pt>
                <c:pt idx="25">
                  <c:v>0</c:v>
                </c:pt>
                <c:pt idx="26">
                  <c:v>0</c:v>
                </c:pt>
                <c:pt idx="27">
                  <c:v>0</c:v>
                </c:pt>
              </c:numCache>
            </c:numRef>
          </c:yVal>
          <c:smooth val="0"/>
          <c:extLst>
            <c:ext xmlns:c16="http://schemas.microsoft.com/office/drawing/2014/chart" uri="{C3380CC4-5D6E-409C-BE32-E72D297353CC}">
              <c16:uniqueId val="{00000002-A125-44DE-ADE5-60B546A8FFF8}"/>
            </c:ext>
          </c:extLst>
        </c:ser>
        <c:dLbls>
          <c:showLegendKey val="0"/>
          <c:showVal val="0"/>
          <c:showCatName val="0"/>
          <c:showSerName val="0"/>
          <c:showPercent val="0"/>
          <c:showBubbleSize val="0"/>
        </c:dLbls>
        <c:axId val="883864848"/>
        <c:axId val="883862768"/>
      </c:scatterChart>
      <c:valAx>
        <c:axId val="8838648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Year</a:t>
                </a:r>
              </a:p>
            </c:rich>
          </c:tx>
          <c:layout>
            <c:manualLayout>
              <c:xMode val="edge"/>
              <c:yMode val="edge"/>
              <c:x val="0.50316573080597671"/>
              <c:y val="0.828015193162083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862768"/>
        <c:crosses val="autoZero"/>
        <c:crossBetween val="midCat"/>
      </c:valAx>
      <c:valAx>
        <c:axId val="883862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864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Coal Emissions NB (Mt CO2e) </a:t>
            </a:r>
            <a:r>
              <a:rPr lang="en-US" baseline="0"/>
              <a:t> </a:t>
            </a:r>
            <a:endParaRPr lang="en-US"/>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scatterChart>
        <c:scatterStyle val="lineMarker"/>
        <c:varyColors val="0"/>
        <c:ser>
          <c:idx val="0"/>
          <c:order val="0"/>
          <c:tx>
            <c:strRef>
              <c:f>'NB Data'!$B$4:$D$4</c:f>
              <c:strCache>
                <c:ptCount val="3"/>
                <c:pt idx="0">
                  <c:v>Historical Emissions (Belledune) </c:v>
                </c:pt>
                <c:pt idx="1">
                  <c:v>Mt CO2e</c:v>
                </c:pt>
                <c:pt idx="2">
                  <c:v>GHGRP</c:v>
                </c:pt>
              </c:strCache>
            </c:strRef>
          </c:tx>
          <c:spPr>
            <a:ln w="19050" cap="rnd" cmpd="sng" algn="ctr">
              <a:solidFill>
                <a:sysClr val="windowText" lastClr="000000"/>
              </a:solidFill>
              <a:round/>
            </a:ln>
            <a:effectLst/>
          </c:spPr>
          <c:marker>
            <c:symbol val="none"/>
          </c:marker>
          <c:xVal>
            <c:numRef>
              <c:f>'NB Data'!$E$2:$R$2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'NB Data'!$E$4:$R$4</c:f>
              <c:numCache>
                <c:formatCode>0.00</c:formatCode>
                <c:ptCount val="14"/>
                <c:pt idx="0">
                  <c:v>2.8934039999999999</c:v>
                </c:pt>
                <c:pt idx="1">
                  <c:v>2.94</c:v>
                </c:pt>
                <c:pt idx="2">
                  <c:v>3.15</c:v>
                </c:pt>
                <c:pt idx="3">
                  <c:v>3.030268</c:v>
                </c:pt>
                <c:pt idx="4">
                  <c:v>2.6</c:v>
                </c:pt>
                <c:pt idx="5">
                  <c:v>2.7229169999999998</c:v>
                </c:pt>
                <c:pt idx="6">
                  <c:v>2.3192539999999999</c:v>
                </c:pt>
                <c:pt idx="7">
                  <c:v>2.8118284999749998</c:v>
                </c:pt>
                <c:pt idx="8">
                  <c:v>2.8470715000249998</c:v>
                </c:pt>
                <c:pt idx="9">
                  <c:v>2.1238321854160001</c:v>
                </c:pt>
                <c:pt idx="10">
                  <c:v>2.7672271510540001</c:v>
                </c:pt>
                <c:pt idx="11">
                  <c:v>2.4350295200000001</c:v>
                </c:pt>
                <c:pt idx="12">
                  <c:v>2.9319206200000001</c:v>
                </c:pt>
                <c:pt idx="13">
                  <c:v>2.5508799900000003</c:v>
                </c:pt>
              </c:numCache>
            </c:numRef>
          </c:yVal>
          <c:smooth val="0"/>
          <c:extLst>
            <c:ext xmlns:c16="http://schemas.microsoft.com/office/drawing/2014/chart" uri="{C3380CC4-5D6E-409C-BE32-E72D297353CC}">
              <c16:uniqueId val="{00000000-C01C-46B8-AB95-977B4212BF1B}"/>
            </c:ext>
          </c:extLst>
        </c:ser>
        <c:ser>
          <c:idx val="2"/>
          <c:order val="1"/>
          <c:tx>
            <c:strRef>
              <c:f>'NB Data'!$A$11</c:f>
              <c:strCache>
                <c:ptCount val="1"/>
                <c:pt idx="0">
                  <c:v>2012 Federal Regulations </c:v>
                </c:pt>
              </c:strCache>
            </c:strRef>
          </c:tx>
          <c:spPr>
            <a:ln w="57150" cap="rnd" cmpd="sng" algn="ctr">
              <a:solidFill>
                <a:schemeClr val="bg1">
                  <a:lumMod val="50000"/>
                </a:schemeClr>
              </a:solidFill>
              <a:prstDash val="solid"/>
              <a:round/>
            </a:ln>
            <a:effectLst/>
          </c:spPr>
          <c:marker>
            <c:symbol val="none"/>
          </c:marker>
          <c:xVal>
            <c:numRef>
              <c:f>'NB Data'!$S$2:$AC$2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xVal>
          <c:yVal>
            <c:numRef>
              <c:f>'NB Data'!$K$11:$U$11</c:f>
              <c:numCache>
                <c:formatCode>0.00</c:formatCode>
                <c:ptCount val="11"/>
                <c:pt idx="0">
                  <c:v>2.8470715000249998</c:v>
                </c:pt>
                <c:pt idx="1">
                  <c:v>2.8470715000249998</c:v>
                </c:pt>
                <c:pt idx="2">
                  <c:v>2.8470715000249998</c:v>
                </c:pt>
                <c:pt idx="3">
                  <c:v>2.8470715000249998</c:v>
                </c:pt>
                <c:pt idx="4">
                  <c:v>2.8470715000249998</c:v>
                </c:pt>
                <c:pt idx="5">
                  <c:v>2.8470715000249998</c:v>
                </c:pt>
                <c:pt idx="6">
                  <c:v>2.8470715000249998</c:v>
                </c:pt>
                <c:pt idx="7">
                  <c:v>2.8470715000249998</c:v>
                </c:pt>
                <c:pt idx="8">
                  <c:v>2.8470715000249998</c:v>
                </c:pt>
                <c:pt idx="9">
                  <c:v>2.8470715000249998</c:v>
                </c:pt>
                <c:pt idx="10">
                  <c:v>2.8470715000249998</c:v>
                </c:pt>
              </c:numCache>
            </c:numRef>
          </c:yVal>
          <c:smooth val="0"/>
          <c:extLst>
            <c:ext xmlns:c16="http://schemas.microsoft.com/office/drawing/2014/chart" uri="{C3380CC4-5D6E-409C-BE32-E72D297353CC}">
              <c16:uniqueId val="{00000002-6C74-4397-B112-FBF49A307308}"/>
            </c:ext>
          </c:extLst>
        </c:ser>
        <c:ser>
          <c:idx val="3"/>
          <c:order val="2"/>
          <c:tx>
            <c:strRef>
              <c:f>'NB Data'!$A$21</c:f>
              <c:strCache>
                <c:ptCount val="1"/>
                <c:pt idx="0">
                  <c:v>ECCC 2030 phaseout</c:v>
                </c:pt>
              </c:strCache>
            </c:strRef>
          </c:tx>
          <c:spPr>
            <a:ln w="19050" cap="rnd" cmpd="sng" algn="ctr">
              <a:solidFill>
                <a:schemeClr val="accent4">
                  <a:shade val="95000"/>
                  <a:satMod val="105000"/>
                </a:schemeClr>
              </a:solidFill>
              <a:round/>
            </a:ln>
            <a:effectLst/>
          </c:spPr>
          <c:marker>
            <c:symbol val="none"/>
          </c:marker>
          <c:xVal>
            <c:numRef>
              <c:f>'NB Data'!$R$2:$AM$2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xVal>
          <c:yVal>
            <c:numRef>
              <c:f>'NB Data'!$J$12:$AE$12</c:f>
              <c:numCache>
                <c:formatCode>0.00</c:formatCode>
                <c:ptCount val="22"/>
                <c:pt idx="0">
                  <c:v>2.5508799900000003</c:v>
                </c:pt>
                <c:pt idx="1">
                  <c:v>2.8470715000249998</c:v>
                </c:pt>
                <c:pt idx="2">
                  <c:v>2.8470715000249998</c:v>
                </c:pt>
                <c:pt idx="3">
                  <c:v>2.8470715000249998</c:v>
                </c:pt>
                <c:pt idx="4">
                  <c:v>2.8470715000249998</c:v>
                </c:pt>
                <c:pt idx="5">
                  <c:v>2.8470715000249998</c:v>
                </c:pt>
                <c:pt idx="6">
                  <c:v>2.8470715000249998</c:v>
                </c:pt>
                <c:pt idx="7">
                  <c:v>2.8470715000249998</c:v>
                </c:pt>
                <c:pt idx="8">
                  <c:v>2.8470715000249998</c:v>
                </c:pt>
                <c:pt idx="9">
                  <c:v>2.8470715000249998</c:v>
                </c:pt>
                <c:pt idx="10">
                  <c:v>2.8470715000249998</c:v>
                </c:pt>
                <c:pt idx="11">
                  <c:v>0</c:v>
                </c:pt>
                <c:pt idx="12">
                  <c:v>0</c:v>
                </c:pt>
                <c:pt idx="13">
                  <c:v>0</c:v>
                </c:pt>
                <c:pt idx="14">
                  <c:v>0</c:v>
                </c:pt>
                <c:pt idx="15">
                  <c:v>0</c:v>
                </c:pt>
                <c:pt idx="16">
                  <c:v>0</c:v>
                </c:pt>
                <c:pt idx="17">
                  <c:v>0</c:v>
                </c:pt>
                <c:pt idx="18">
                  <c:v>0</c:v>
                </c:pt>
                <c:pt idx="19">
                  <c:v>0</c:v>
                </c:pt>
                <c:pt idx="20">
                  <c:v>0</c:v>
                </c:pt>
                <c:pt idx="21">
                  <c:v>0</c:v>
                </c:pt>
              </c:numCache>
            </c:numRef>
          </c:yVal>
          <c:smooth val="0"/>
          <c:extLst>
            <c:ext xmlns:c16="http://schemas.microsoft.com/office/drawing/2014/chart" uri="{C3380CC4-5D6E-409C-BE32-E72D297353CC}">
              <c16:uniqueId val="{00000003-6C74-4397-B112-FBF49A307308}"/>
            </c:ext>
          </c:extLst>
        </c:ser>
        <c:ser>
          <c:idx val="4"/>
          <c:order val="3"/>
          <c:tx>
            <c:strRef>
              <c:f>'NB Data'!$A$17</c:f>
              <c:strCache>
                <c:ptCount val="1"/>
                <c:pt idx="0">
                  <c:v>Accelerated transition</c:v>
                </c:pt>
              </c:strCache>
            </c:strRef>
          </c:tx>
          <c:spPr>
            <a:ln w="57150" cap="rnd" cmpd="sng" algn="ctr">
              <a:solidFill>
                <a:schemeClr val="accent5">
                  <a:shade val="95000"/>
                  <a:satMod val="105000"/>
                </a:schemeClr>
              </a:solidFill>
              <a:round/>
            </a:ln>
            <a:effectLst/>
          </c:spPr>
          <c:marker>
            <c:symbol val="none"/>
          </c:marker>
          <c:xVal>
            <c:numRef>
              <c:f>'NB Data'!$S$2:$AM$2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'NB Data'!$K$17:$AE$17</c:f>
              <c:numCache>
                <c:formatCode>0.00</c:formatCode>
                <c:ptCount val="21"/>
                <c:pt idx="0">
                  <c:v>1.5459878727272729</c:v>
                </c:pt>
                <c:pt idx="1">
                  <c:v>2.2416824154545458</c:v>
                </c:pt>
                <c:pt idx="2">
                  <c:v>2.2416824154545458</c:v>
                </c:pt>
                <c:pt idx="3">
                  <c:v>2.2416824154545458</c:v>
                </c:pt>
                <c:pt idx="4">
                  <c:v>2.2416824154545458</c:v>
                </c:pt>
                <c:pt idx="5">
                  <c:v>2.2416824154545458</c:v>
                </c:pt>
                <c:pt idx="6">
                  <c:v>2.1643830218181819</c:v>
                </c:pt>
                <c:pt idx="7">
                  <c:v>2.1643830218181819</c:v>
                </c:pt>
                <c:pt idx="8">
                  <c:v>2.1643830218181819</c:v>
                </c:pt>
                <c:pt idx="9">
                  <c:v>2.1643830218181819</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4-6C74-4397-B112-FBF49A307308}"/>
            </c:ext>
          </c:extLst>
        </c:ser>
        <c:ser>
          <c:idx val="5"/>
          <c:order val="4"/>
          <c:tx>
            <c:strRef>
              <c:f>'NB Data'!$A$14</c:f>
              <c:strCache>
                <c:ptCount val="1"/>
                <c:pt idx="0">
                  <c:v>NB proposed cap scenario based on EA</c:v>
                </c:pt>
              </c:strCache>
            </c:strRef>
          </c:tx>
          <c:spPr>
            <a:ln w="38100" cap="rnd" cmpd="sng" algn="ctr">
              <a:solidFill>
                <a:srgbClr val="FF0000"/>
              </a:solidFill>
              <a:prstDash val="sysDot"/>
              <a:round/>
            </a:ln>
            <a:effectLst/>
          </c:spPr>
          <c:marker>
            <c:symbol val="none"/>
          </c:marker>
          <c:xVal>
            <c:numRef>
              <c:f>'NB Data'!$S$2:$AM$2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'NB Data'!$K$14:$AE$14</c:f>
              <c:numCache>
                <c:formatCode>0.00</c:formatCode>
                <c:ptCount val="21"/>
                <c:pt idx="0">
                  <c:v>1.5459878727272729</c:v>
                </c:pt>
                <c:pt idx="1">
                  <c:v>2.2416824154545458</c:v>
                </c:pt>
                <c:pt idx="2">
                  <c:v>2.2416824154545458</c:v>
                </c:pt>
                <c:pt idx="3">
                  <c:v>2.2416824154545458</c:v>
                </c:pt>
                <c:pt idx="4">
                  <c:v>2.2416824154545458</c:v>
                </c:pt>
                <c:pt idx="5">
                  <c:v>2.2416824154545458</c:v>
                </c:pt>
                <c:pt idx="6">
                  <c:v>2.1643830218181819</c:v>
                </c:pt>
                <c:pt idx="7">
                  <c:v>2.1643830218181819</c:v>
                </c:pt>
                <c:pt idx="8">
                  <c:v>2.1643830218181819</c:v>
                </c:pt>
                <c:pt idx="9">
                  <c:v>2.1643830218181819</c:v>
                </c:pt>
                <c:pt idx="10">
                  <c:v>2.1643830218181819</c:v>
                </c:pt>
                <c:pt idx="11">
                  <c:v>1.8551854472727274</c:v>
                </c:pt>
                <c:pt idx="12">
                  <c:v>1.8551854472727274</c:v>
                </c:pt>
                <c:pt idx="13">
                  <c:v>1.8551854472727274</c:v>
                </c:pt>
                <c:pt idx="14">
                  <c:v>1.8551854472727274</c:v>
                </c:pt>
                <c:pt idx="15">
                  <c:v>1.8551854472727274</c:v>
                </c:pt>
                <c:pt idx="16">
                  <c:v>1.7778860536363637</c:v>
                </c:pt>
                <c:pt idx="17">
                  <c:v>1.7778860536363637</c:v>
                </c:pt>
                <c:pt idx="18">
                  <c:v>1.7778860536363637</c:v>
                </c:pt>
                <c:pt idx="19">
                  <c:v>1.7778860536363637</c:v>
                </c:pt>
                <c:pt idx="20">
                  <c:v>1.7778860536363637</c:v>
                </c:pt>
              </c:numCache>
            </c:numRef>
          </c:yVal>
          <c:smooth val="0"/>
          <c:extLst>
            <c:ext xmlns:c16="http://schemas.microsoft.com/office/drawing/2014/chart" uri="{C3380CC4-5D6E-409C-BE32-E72D297353CC}">
              <c16:uniqueId val="{00000005-6C74-4397-B112-FBF49A307308}"/>
            </c:ext>
          </c:extLst>
        </c:ser>
        <c:ser>
          <c:idx val="8"/>
          <c:order val="5"/>
          <c:tx>
            <c:strRef>
              <c:f>'NB Data'!$A$11</c:f>
              <c:strCache>
                <c:ptCount val="1"/>
                <c:pt idx="0">
                  <c:v>2012 Federal Regulations </c:v>
                </c:pt>
              </c:strCache>
            </c:strRef>
          </c:tx>
          <c:spPr>
            <a:ln w="19050" cap="rnd" cmpd="sng" algn="ctr">
              <a:solidFill>
                <a:schemeClr val="accent3">
                  <a:lumMod val="60000"/>
                  <a:shade val="95000"/>
                  <a:satMod val="105000"/>
                </a:schemeClr>
              </a:solidFill>
              <a:round/>
            </a:ln>
            <a:effectLst/>
          </c:spPr>
          <c:marker>
            <c:symbol val="none"/>
          </c:marker>
          <c:xVal>
            <c:numRef>
              <c:f>'NB Data'!$N$2:$S$2</c:f>
              <c:numCache>
                <c:formatCode>General</c:formatCode>
                <c:ptCount val="6"/>
                <c:pt idx="0">
                  <c:v>2015</c:v>
                </c:pt>
                <c:pt idx="1">
                  <c:v>2016</c:v>
                </c:pt>
                <c:pt idx="2">
                  <c:v>2017</c:v>
                </c:pt>
                <c:pt idx="3">
                  <c:v>2018</c:v>
                </c:pt>
                <c:pt idx="4">
                  <c:v>2019</c:v>
                </c:pt>
                <c:pt idx="5">
                  <c:v>2020</c:v>
                </c:pt>
              </c:numCache>
            </c:numRef>
          </c:xVal>
          <c:yVal>
            <c:numRef>
              <c:f>'NB Data'!$F$11:$K$11</c:f>
              <c:numCache>
                <c:formatCode>0.00</c:formatCode>
                <c:ptCount val="6"/>
                <c:pt idx="0">
                  <c:v>2.8470715000249998</c:v>
                </c:pt>
                <c:pt idx="1">
                  <c:v>2.8470715000249998</c:v>
                </c:pt>
                <c:pt idx="2">
                  <c:v>2.8470715000249998</c:v>
                </c:pt>
                <c:pt idx="3">
                  <c:v>2.8470715000249998</c:v>
                </c:pt>
                <c:pt idx="4">
                  <c:v>2.8470715000249998</c:v>
                </c:pt>
                <c:pt idx="5">
                  <c:v>2.8470715000249998</c:v>
                </c:pt>
              </c:numCache>
            </c:numRef>
          </c:yVal>
          <c:smooth val="0"/>
          <c:extLst>
            <c:ext xmlns:c16="http://schemas.microsoft.com/office/drawing/2014/chart" uri="{C3380CC4-5D6E-409C-BE32-E72D297353CC}">
              <c16:uniqueId val="{00000001-D06E-4049-81D1-1A32C562D6F0}"/>
            </c:ext>
          </c:extLst>
        </c:ser>
        <c:dLbls>
          <c:showLegendKey val="0"/>
          <c:showVal val="0"/>
          <c:showCatName val="0"/>
          <c:showSerName val="0"/>
          <c:showPercent val="0"/>
          <c:showBubbleSize val="0"/>
        </c:dLbls>
        <c:axId val="431684000"/>
        <c:axId val="431684328"/>
        <c:extLst/>
      </c:scatterChart>
      <c:valAx>
        <c:axId val="43168400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431684328"/>
        <c:crosses val="autoZero"/>
        <c:crossBetween val="midCat"/>
      </c:valAx>
      <c:valAx>
        <c:axId val="431684328"/>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US"/>
                  <a:t>Mt</a:t>
                </a:r>
                <a:r>
                  <a:rPr lang="en-US" baseline="0"/>
                  <a:t> </a:t>
                </a:r>
                <a:r>
                  <a:rPr lang="en-US"/>
                  <a:t>CO2e</a:t>
                </a:r>
                <a:r>
                  <a:rPr lang="en-US" baseline="0"/>
                  <a:t> </a:t>
                </a:r>
                <a:endParaRPr lang="en-US"/>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4316840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Boundary Dam Total emissions Mt</a:t>
            </a:r>
            <a:r>
              <a:rPr lang="en-US" baseline="0"/>
              <a:t> CO2e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'2020-ECCC_Large Facilities'!$B$18</c:f>
              <c:strCache>
                <c:ptCount val="1"/>
                <c:pt idx="0">
                  <c:v>Boundary Dam</c:v>
                </c:pt>
              </c:strCache>
            </c:strRef>
          </c:tx>
          <c:spPr>
            <a:ln w="28575" cap="rnd">
              <a:solidFill>
                <a:schemeClr val="accent1"/>
              </a:solidFill>
              <a:round/>
            </a:ln>
            <a:effectLst/>
          </c:spPr>
          <c:marker>
            <c:symbol val="none"/>
          </c:marker>
          <c:val>
            <c:numRef>
              <c:f>'2020-ECCC_Large Facilities'!$C$18:$R$18</c:f>
              <c:numCache>
                <c:formatCode>0.00</c:formatCode>
                <c:ptCount val="16"/>
                <c:pt idx="0">
                  <c:v>6.5708500000000001</c:v>
                </c:pt>
                <c:pt idx="1">
                  <c:v>6.7495241981370002</c:v>
                </c:pt>
                <c:pt idx="2">
                  <c:v>6.8708750000750003</c:v>
                </c:pt>
                <c:pt idx="3">
                  <c:v>6.4872328017129997</c:v>
                </c:pt>
                <c:pt idx="4">
                  <c:v>6.8982225000000001</c:v>
                </c:pt>
                <c:pt idx="5">
                  <c:v>7.3199195000500001</c:v>
                </c:pt>
                <c:pt idx="6">
                  <c:v>6.7482944010440002</c:v>
                </c:pt>
                <c:pt idx="7">
                  <c:v>6.1089169999999999</c:v>
                </c:pt>
                <c:pt idx="8">
                  <c:v>6.9343138017880008</c:v>
                </c:pt>
                <c:pt idx="9">
                  <c:v>5.6049790000000002</c:v>
                </c:pt>
                <c:pt idx="10">
                  <c:v>4.9944302994539997</c:v>
                </c:pt>
                <c:pt idx="11">
                  <c:v>5.660859198262</c:v>
                </c:pt>
                <c:pt idx="12">
                  <c:v>4.8547874009439997</c:v>
                </c:pt>
                <c:pt idx="13">
                  <c:v>5.5013994400000001</c:v>
                </c:pt>
                <c:pt idx="14">
                  <c:v>4.9256175689999999</c:v>
                </c:pt>
                <c:pt idx="15">
                  <c:v>5.0715649382550003</c:v>
                </c:pt>
              </c:numCache>
            </c:numRef>
          </c:val>
          <c:smooth val="0"/>
          <c:extLst>
            <c:ext xmlns:c16="http://schemas.microsoft.com/office/drawing/2014/chart" uri="{C3380CC4-5D6E-409C-BE32-E72D297353CC}">
              <c16:uniqueId val="{00000000-B927-4232-B277-6FC2DABBF36B}"/>
            </c:ext>
          </c:extLst>
        </c:ser>
        <c:dLbls>
          <c:showLegendKey val="0"/>
          <c:showVal val="0"/>
          <c:showCatName val="0"/>
          <c:showSerName val="0"/>
          <c:showPercent val="0"/>
          <c:showBubbleSize val="0"/>
        </c:dLbls>
        <c:smooth val="0"/>
        <c:axId val="939950160"/>
        <c:axId val="939955736"/>
      </c:lineChart>
      <c:catAx>
        <c:axId val="9399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955736"/>
        <c:crosses val="autoZero"/>
        <c:auto val="1"/>
        <c:lblAlgn val="ctr"/>
        <c:lblOffset val="100"/>
        <c:noMultiLvlLbl val="0"/>
      </c:catAx>
      <c:valAx>
        <c:axId val="93995573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9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AB_Facilities!$F$10</c:f>
          <c:strCache>
            <c:ptCount val="1"/>
            <c:pt idx="0">
              <c:v>Net Generation - All Sources (MWh)</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AB_Facilities!$A$30:$A$776</c:f>
              <c:numCache>
                <c:formatCode>General</c:formatCode>
                <c:ptCount val="747"/>
                <c:pt idx="0">
                  <c:v>2006</c:v>
                </c:pt>
                <c:pt idx="1">
                  <c:v>2006</c:v>
                </c:pt>
                <c:pt idx="2">
                  <c:v>2006</c:v>
                </c:pt>
                <c:pt idx="3">
                  <c:v>2006</c:v>
                </c:pt>
                <c:pt idx="4">
                  <c:v>2006</c:v>
                </c:pt>
                <c:pt idx="5">
                  <c:v>2006</c:v>
                </c:pt>
                <c:pt idx="6">
                  <c:v>2006</c:v>
                </c:pt>
                <c:pt idx="7">
                  <c:v>2006</c:v>
                </c:pt>
                <c:pt idx="8">
                  <c:v>2006</c:v>
                </c:pt>
                <c:pt idx="9">
                  <c:v>2006</c:v>
                </c:pt>
                <c:pt idx="10">
                  <c:v>2006</c:v>
                </c:pt>
                <c:pt idx="11">
                  <c:v>2006</c:v>
                </c:pt>
                <c:pt idx="12">
                  <c:v>2006</c:v>
                </c:pt>
                <c:pt idx="13">
                  <c:v>2006</c:v>
                </c:pt>
                <c:pt idx="14">
                  <c:v>2006</c:v>
                </c:pt>
                <c:pt idx="15">
                  <c:v>2006</c:v>
                </c:pt>
                <c:pt idx="16">
                  <c:v>2006</c:v>
                </c:pt>
                <c:pt idx="17">
                  <c:v>2006</c:v>
                </c:pt>
                <c:pt idx="18">
                  <c:v>2006</c:v>
                </c:pt>
                <c:pt idx="19">
                  <c:v>2006</c:v>
                </c:pt>
                <c:pt idx="20">
                  <c:v>2006</c:v>
                </c:pt>
                <c:pt idx="21">
                  <c:v>2006</c:v>
                </c:pt>
                <c:pt idx="22">
                  <c:v>2006</c:v>
                </c:pt>
                <c:pt idx="23">
                  <c:v>2006</c:v>
                </c:pt>
                <c:pt idx="24">
                  <c:v>2006</c:v>
                </c:pt>
                <c:pt idx="25">
                  <c:v>2006</c:v>
                </c:pt>
                <c:pt idx="26">
                  <c:v>2006</c:v>
                </c:pt>
                <c:pt idx="27">
                  <c:v>2006</c:v>
                </c:pt>
                <c:pt idx="28">
                  <c:v>2006</c:v>
                </c:pt>
                <c:pt idx="29">
                  <c:v>2006</c:v>
                </c:pt>
                <c:pt idx="30">
                  <c:v>2006</c:v>
                </c:pt>
                <c:pt idx="31">
                  <c:v>2006</c:v>
                </c:pt>
                <c:pt idx="32">
                  <c:v>2007</c:v>
                </c:pt>
                <c:pt idx="33">
                  <c:v>2007</c:v>
                </c:pt>
                <c:pt idx="34">
                  <c:v>2007</c:v>
                </c:pt>
                <c:pt idx="35">
                  <c:v>2007</c:v>
                </c:pt>
                <c:pt idx="36">
                  <c:v>2007</c:v>
                </c:pt>
                <c:pt idx="37">
                  <c:v>2007</c:v>
                </c:pt>
                <c:pt idx="38">
                  <c:v>2007</c:v>
                </c:pt>
                <c:pt idx="39">
                  <c:v>2007</c:v>
                </c:pt>
                <c:pt idx="40">
                  <c:v>2007</c:v>
                </c:pt>
                <c:pt idx="41">
                  <c:v>2007</c:v>
                </c:pt>
                <c:pt idx="42">
                  <c:v>2007</c:v>
                </c:pt>
                <c:pt idx="43">
                  <c:v>2007</c:v>
                </c:pt>
                <c:pt idx="44">
                  <c:v>2007</c:v>
                </c:pt>
                <c:pt idx="45">
                  <c:v>2007</c:v>
                </c:pt>
                <c:pt idx="46">
                  <c:v>2007</c:v>
                </c:pt>
                <c:pt idx="47">
                  <c:v>2007</c:v>
                </c:pt>
                <c:pt idx="48">
                  <c:v>2007</c:v>
                </c:pt>
                <c:pt idx="49">
                  <c:v>2007</c:v>
                </c:pt>
                <c:pt idx="50">
                  <c:v>2007</c:v>
                </c:pt>
                <c:pt idx="51">
                  <c:v>2007</c:v>
                </c:pt>
                <c:pt idx="52">
                  <c:v>2007</c:v>
                </c:pt>
                <c:pt idx="53">
                  <c:v>2007</c:v>
                </c:pt>
                <c:pt idx="54">
                  <c:v>2007</c:v>
                </c:pt>
                <c:pt idx="55">
                  <c:v>2007</c:v>
                </c:pt>
                <c:pt idx="56">
                  <c:v>2007</c:v>
                </c:pt>
                <c:pt idx="57">
                  <c:v>2007</c:v>
                </c:pt>
                <c:pt idx="58">
                  <c:v>2007</c:v>
                </c:pt>
                <c:pt idx="59">
                  <c:v>2007</c:v>
                </c:pt>
                <c:pt idx="60">
                  <c:v>2007</c:v>
                </c:pt>
                <c:pt idx="61">
                  <c:v>2007</c:v>
                </c:pt>
                <c:pt idx="62">
                  <c:v>2007</c:v>
                </c:pt>
                <c:pt idx="63">
                  <c:v>2007</c:v>
                </c:pt>
                <c:pt idx="64">
                  <c:v>2007</c:v>
                </c:pt>
                <c:pt idx="65">
                  <c:v>2007</c:v>
                </c:pt>
                <c:pt idx="66">
                  <c:v>2007</c:v>
                </c:pt>
                <c:pt idx="67">
                  <c:v>2007</c:v>
                </c:pt>
                <c:pt idx="68">
                  <c:v>2007</c:v>
                </c:pt>
                <c:pt idx="69">
                  <c:v>2007</c:v>
                </c:pt>
                <c:pt idx="70">
                  <c:v>2007</c:v>
                </c:pt>
                <c:pt idx="71">
                  <c:v>2007</c:v>
                </c:pt>
                <c:pt idx="72">
                  <c:v>2007</c:v>
                </c:pt>
                <c:pt idx="73">
                  <c:v>2007</c:v>
                </c:pt>
                <c:pt idx="74">
                  <c:v>2007</c:v>
                </c:pt>
                <c:pt idx="75">
                  <c:v>2007</c:v>
                </c:pt>
                <c:pt idx="76">
                  <c:v>2007</c:v>
                </c:pt>
                <c:pt idx="77">
                  <c:v>2007</c:v>
                </c:pt>
                <c:pt idx="78">
                  <c:v>2007</c:v>
                </c:pt>
                <c:pt idx="79">
                  <c:v>2007</c:v>
                </c:pt>
                <c:pt idx="80">
                  <c:v>2007</c:v>
                </c:pt>
                <c:pt idx="81">
                  <c:v>2007</c:v>
                </c:pt>
                <c:pt idx="82">
                  <c:v>2007</c:v>
                </c:pt>
                <c:pt idx="83">
                  <c:v>2008</c:v>
                </c:pt>
                <c:pt idx="84">
                  <c:v>2008</c:v>
                </c:pt>
                <c:pt idx="85">
                  <c:v>2008</c:v>
                </c:pt>
                <c:pt idx="86">
                  <c:v>2008</c:v>
                </c:pt>
                <c:pt idx="87">
                  <c:v>2008</c:v>
                </c:pt>
                <c:pt idx="88">
                  <c:v>2008</c:v>
                </c:pt>
                <c:pt idx="89">
                  <c:v>2008</c:v>
                </c:pt>
                <c:pt idx="90">
                  <c:v>2008</c:v>
                </c:pt>
                <c:pt idx="91">
                  <c:v>2008</c:v>
                </c:pt>
                <c:pt idx="92">
                  <c:v>2008</c:v>
                </c:pt>
                <c:pt idx="93">
                  <c:v>2008</c:v>
                </c:pt>
                <c:pt idx="94">
                  <c:v>2008</c:v>
                </c:pt>
                <c:pt idx="95">
                  <c:v>2008</c:v>
                </c:pt>
                <c:pt idx="96">
                  <c:v>2008</c:v>
                </c:pt>
                <c:pt idx="97">
                  <c:v>2008</c:v>
                </c:pt>
                <c:pt idx="98">
                  <c:v>2008</c:v>
                </c:pt>
                <c:pt idx="99">
                  <c:v>2008</c:v>
                </c:pt>
                <c:pt idx="100">
                  <c:v>2008</c:v>
                </c:pt>
                <c:pt idx="101">
                  <c:v>2008</c:v>
                </c:pt>
                <c:pt idx="102">
                  <c:v>2008</c:v>
                </c:pt>
                <c:pt idx="103">
                  <c:v>2008</c:v>
                </c:pt>
                <c:pt idx="104">
                  <c:v>2008</c:v>
                </c:pt>
                <c:pt idx="105">
                  <c:v>2008</c:v>
                </c:pt>
                <c:pt idx="106">
                  <c:v>2008</c:v>
                </c:pt>
                <c:pt idx="107">
                  <c:v>2008</c:v>
                </c:pt>
                <c:pt idx="108">
                  <c:v>2008</c:v>
                </c:pt>
                <c:pt idx="109">
                  <c:v>2008</c:v>
                </c:pt>
                <c:pt idx="110">
                  <c:v>2008</c:v>
                </c:pt>
                <c:pt idx="111">
                  <c:v>2008</c:v>
                </c:pt>
                <c:pt idx="112">
                  <c:v>2008</c:v>
                </c:pt>
                <c:pt idx="113">
                  <c:v>2008</c:v>
                </c:pt>
                <c:pt idx="114">
                  <c:v>2008</c:v>
                </c:pt>
                <c:pt idx="115">
                  <c:v>2008</c:v>
                </c:pt>
                <c:pt idx="116">
                  <c:v>2008</c:v>
                </c:pt>
                <c:pt idx="117">
                  <c:v>2008</c:v>
                </c:pt>
                <c:pt idx="118">
                  <c:v>2008</c:v>
                </c:pt>
                <c:pt idx="119">
                  <c:v>2008</c:v>
                </c:pt>
                <c:pt idx="120">
                  <c:v>2008</c:v>
                </c:pt>
                <c:pt idx="121">
                  <c:v>2008</c:v>
                </c:pt>
                <c:pt idx="122">
                  <c:v>2008</c:v>
                </c:pt>
                <c:pt idx="123">
                  <c:v>2008</c:v>
                </c:pt>
                <c:pt idx="124">
                  <c:v>2008</c:v>
                </c:pt>
                <c:pt idx="125">
                  <c:v>2008</c:v>
                </c:pt>
                <c:pt idx="126">
                  <c:v>2008</c:v>
                </c:pt>
                <c:pt idx="127">
                  <c:v>2008</c:v>
                </c:pt>
                <c:pt idx="128">
                  <c:v>2008</c:v>
                </c:pt>
                <c:pt idx="129">
                  <c:v>2008</c:v>
                </c:pt>
                <c:pt idx="130">
                  <c:v>2008</c:v>
                </c:pt>
                <c:pt idx="131">
                  <c:v>2008</c:v>
                </c:pt>
                <c:pt idx="132">
                  <c:v>2008</c:v>
                </c:pt>
                <c:pt idx="133">
                  <c:v>2008</c:v>
                </c:pt>
                <c:pt idx="134">
                  <c:v>2009</c:v>
                </c:pt>
                <c:pt idx="135">
                  <c:v>2009</c:v>
                </c:pt>
                <c:pt idx="136">
                  <c:v>2009</c:v>
                </c:pt>
                <c:pt idx="137">
                  <c:v>2009</c:v>
                </c:pt>
                <c:pt idx="138">
                  <c:v>2009</c:v>
                </c:pt>
                <c:pt idx="139">
                  <c:v>2009</c:v>
                </c:pt>
                <c:pt idx="140">
                  <c:v>2009</c:v>
                </c:pt>
                <c:pt idx="141">
                  <c:v>2009</c:v>
                </c:pt>
                <c:pt idx="142">
                  <c:v>2009</c:v>
                </c:pt>
                <c:pt idx="143">
                  <c:v>2009</c:v>
                </c:pt>
                <c:pt idx="144">
                  <c:v>2009</c:v>
                </c:pt>
                <c:pt idx="145">
                  <c:v>2009</c:v>
                </c:pt>
                <c:pt idx="146">
                  <c:v>2009</c:v>
                </c:pt>
                <c:pt idx="147">
                  <c:v>2009</c:v>
                </c:pt>
                <c:pt idx="148">
                  <c:v>2009</c:v>
                </c:pt>
                <c:pt idx="149">
                  <c:v>2009</c:v>
                </c:pt>
                <c:pt idx="150">
                  <c:v>2009</c:v>
                </c:pt>
                <c:pt idx="151">
                  <c:v>2009</c:v>
                </c:pt>
                <c:pt idx="152">
                  <c:v>2009</c:v>
                </c:pt>
                <c:pt idx="153">
                  <c:v>2009</c:v>
                </c:pt>
                <c:pt idx="154">
                  <c:v>2009</c:v>
                </c:pt>
                <c:pt idx="155">
                  <c:v>2009</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2009</c:v>
                </c:pt>
                <c:pt idx="169">
                  <c:v>2009</c:v>
                </c:pt>
                <c:pt idx="170">
                  <c:v>2009</c:v>
                </c:pt>
                <c:pt idx="171">
                  <c:v>2009</c:v>
                </c:pt>
                <c:pt idx="172">
                  <c:v>2009</c:v>
                </c:pt>
                <c:pt idx="173">
                  <c:v>2009</c:v>
                </c:pt>
                <c:pt idx="174">
                  <c:v>2009</c:v>
                </c:pt>
                <c:pt idx="175">
                  <c:v>2009</c:v>
                </c:pt>
                <c:pt idx="176">
                  <c:v>2009</c:v>
                </c:pt>
                <c:pt idx="177">
                  <c:v>2009</c:v>
                </c:pt>
                <c:pt idx="178">
                  <c:v>2009</c:v>
                </c:pt>
                <c:pt idx="179">
                  <c:v>2009</c:v>
                </c:pt>
                <c:pt idx="180">
                  <c:v>2009</c:v>
                </c:pt>
                <c:pt idx="181">
                  <c:v>2009</c:v>
                </c:pt>
                <c:pt idx="182">
                  <c:v>2009</c:v>
                </c:pt>
                <c:pt idx="183">
                  <c:v>2009</c:v>
                </c:pt>
                <c:pt idx="184">
                  <c:v>2009</c:v>
                </c:pt>
                <c:pt idx="185">
                  <c:v>2009</c:v>
                </c:pt>
                <c:pt idx="186">
                  <c:v>2010</c:v>
                </c:pt>
                <c:pt idx="187">
                  <c:v>2010</c:v>
                </c:pt>
                <c:pt idx="188">
                  <c:v>2010</c:v>
                </c:pt>
                <c:pt idx="189">
                  <c:v>2010</c:v>
                </c:pt>
                <c:pt idx="190">
                  <c:v>2010</c:v>
                </c:pt>
                <c:pt idx="191">
                  <c:v>2010</c:v>
                </c:pt>
                <c:pt idx="192">
                  <c:v>2010</c:v>
                </c:pt>
                <c:pt idx="193">
                  <c:v>2010</c:v>
                </c:pt>
                <c:pt idx="194">
                  <c:v>2010</c:v>
                </c:pt>
                <c:pt idx="195">
                  <c:v>2010</c:v>
                </c:pt>
                <c:pt idx="196">
                  <c:v>2010</c:v>
                </c:pt>
                <c:pt idx="197">
                  <c:v>2010</c:v>
                </c:pt>
                <c:pt idx="198">
                  <c:v>2010</c:v>
                </c:pt>
                <c:pt idx="199">
                  <c:v>2010</c:v>
                </c:pt>
                <c:pt idx="200">
                  <c:v>2010</c:v>
                </c:pt>
                <c:pt idx="201">
                  <c:v>2010</c:v>
                </c:pt>
                <c:pt idx="202">
                  <c:v>2010</c:v>
                </c:pt>
                <c:pt idx="203">
                  <c:v>2010</c:v>
                </c:pt>
                <c:pt idx="204">
                  <c:v>2010</c:v>
                </c:pt>
                <c:pt idx="205">
                  <c:v>2010</c:v>
                </c:pt>
                <c:pt idx="206">
                  <c:v>2010</c:v>
                </c:pt>
                <c:pt idx="207">
                  <c:v>2010</c:v>
                </c:pt>
                <c:pt idx="208">
                  <c:v>2010</c:v>
                </c:pt>
                <c:pt idx="209">
                  <c:v>2010</c:v>
                </c:pt>
                <c:pt idx="210">
                  <c:v>2010</c:v>
                </c:pt>
                <c:pt idx="211">
                  <c:v>2010</c:v>
                </c:pt>
                <c:pt idx="212">
                  <c:v>2010</c:v>
                </c:pt>
                <c:pt idx="213">
                  <c:v>2010</c:v>
                </c:pt>
                <c:pt idx="214">
                  <c:v>2010</c:v>
                </c:pt>
                <c:pt idx="215">
                  <c:v>2010</c:v>
                </c:pt>
                <c:pt idx="216">
                  <c:v>2010</c:v>
                </c:pt>
                <c:pt idx="217">
                  <c:v>2010</c:v>
                </c:pt>
                <c:pt idx="218">
                  <c:v>2010</c:v>
                </c:pt>
                <c:pt idx="219">
                  <c:v>2010</c:v>
                </c:pt>
                <c:pt idx="220">
                  <c:v>2010</c:v>
                </c:pt>
                <c:pt idx="221">
                  <c:v>2010</c:v>
                </c:pt>
                <c:pt idx="222">
                  <c:v>2010</c:v>
                </c:pt>
                <c:pt idx="223">
                  <c:v>2010</c:v>
                </c:pt>
                <c:pt idx="224">
                  <c:v>2010</c:v>
                </c:pt>
                <c:pt idx="225">
                  <c:v>2010</c:v>
                </c:pt>
                <c:pt idx="226">
                  <c:v>2010</c:v>
                </c:pt>
                <c:pt idx="227">
                  <c:v>2010</c:v>
                </c:pt>
                <c:pt idx="228">
                  <c:v>2010</c:v>
                </c:pt>
                <c:pt idx="229">
                  <c:v>2010</c:v>
                </c:pt>
                <c:pt idx="230">
                  <c:v>2010</c:v>
                </c:pt>
                <c:pt idx="231">
                  <c:v>2010</c:v>
                </c:pt>
                <c:pt idx="232">
                  <c:v>2010</c:v>
                </c:pt>
                <c:pt idx="233">
                  <c:v>2010</c:v>
                </c:pt>
                <c:pt idx="234">
                  <c:v>2010</c:v>
                </c:pt>
                <c:pt idx="235">
                  <c:v>2010</c:v>
                </c:pt>
                <c:pt idx="236">
                  <c:v>2010</c:v>
                </c:pt>
                <c:pt idx="237">
                  <c:v>2010</c:v>
                </c:pt>
                <c:pt idx="238">
                  <c:v>2011</c:v>
                </c:pt>
                <c:pt idx="239">
                  <c:v>2011</c:v>
                </c:pt>
                <c:pt idx="240">
                  <c:v>2011</c:v>
                </c:pt>
                <c:pt idx="241">
                  <c:v>2011</c:v>
                </c:pt>
                <c:pt idx="242">
                  <c:v>2011</c:v>
                </c:pt>
                <c:pt idx="243">
                  <c:v>2011</c:v>
                </c:pt>
                <c:pt idx="244">
                  <c:v>2011</c:v>
                </c:pt>
                <c:pt idx="245">
                  <c:v>2011</c:v>
                </c:pt>
                <c:pt idx="246">
                  <c:v>2011</c:v>
                </c:pt>
                <c:pt idx="247">
                  <c:v>2011</c:v>
                </c:pt>
                <c:pt idx="248">
                  <c:v>2011</c:v>
                </c:pt>
                <c:pt idx="249">
                  <c:v>2011</c:v>
                </c:pt>
                <c:pt idx="250">
                  <c:v>2011</c:v>
                </c:pt>
                <c:pt idx="251">
                  <c:v>2011</c:v>
                </c:pt>
                <c:pt idx="252">
                  <c:v>2011</c:v>
                </c:pt>
                <c:pt idx="253">
                  <c:v>2011</c:v>
                </c:pt>
                <c:pt idx="254">
                  <c:v>2011</c:v>
                </c:pt>
                <c:pt idx="255">
                  <c:v>2011</c:v>
                </c:pt>
                <c:pt idx="256">
                  <c:v>2011</c:v>
                </c:pt>
                <c:pt idx="257">
                  <c:v>2011</c:v>
                </c:pt>
                <c:pt idx="258">
                  <c:v>2011</c:v>
                </c:pt>
                <c:pt idx="259">
                  <c:v>2011</c:v>
                </c:pt>
                <c:pt idx="260">
                  <c:v>2011</c:v>
                </c:pt>
                <c:pt idx="261">
                  <c:v>2011</c:v>
                </c:pt>
                <c:pt idx="262">
                  <c:v>2011</c:v>
                </c:pt>
                <c:pt idx="263">
                  <c:v>2011</c:v>
                </c:pt>
                <c:pt idx="264">
                  <c:v>2011</c:v>
                </c:pt>
                <c:pt idx="265">
                  <c:v>2011</c:v>
                </c:pt>
                <c:pt idx="266">
                  <c:v>2011</c:v>
                </c:pt>
                <c:pt idx="267">
                  <c:v>2011</c:v>
                </c:pt>
                <c:pt idx="268">
                  <c:v>2011</c:v>
                </c:pt>
                <c:pt idx="269">
                  <c:v>2011</c:v>
                </c:pt>
                <c:pt idx="270">
                  <c:v>2011</c:v>
                </c:pt>
                <c:pt idx="271">
                  <c:v>2011</c:v>
                </c:pt>
                <c:pt idx="272">
                  <c:v>2011</c:v>
                </c:pt>
                <c:pt idx="273">
                  <c:v>2011</c:v>
                </c:pt>
                <c:pt idx="274">
                  <c:v>2011</c:v>
                </c:pt>
                <c:pt idx="275">
                  <c:v>2011</c:v>
                </c:pt>
                <c:pt idx="276">
                  <c:v>2011</c:v>
                </c:pt>
                <c:pt idx="277">
                  <c:v>2011</c:v>
                </c:pt>
                <c:pt idx="278">
                  <c:v>2011</c:v>
                </c:pt>
                <c:pt idx="279">
                  <c:v>2011</c:v>
                </c:pt>
                <c:pt idx="280">
                  <c:v>2011</c:v>
                </c:pt>
                <c:pt idx="281">
                  <c:v>2011</c:v>
                </c:pt>
                <c:pt idx="282">
                  <c:v>2011</c:v>
                </c:pt>
                <c:pt idx="283">
                  <c:v>2011</c:v>
                </c:pt>
                <c:pt idx="284">
                  <c:v>2011</c:v>
                </c:pt>
                <c:pt idx="285">
                  <c:v>2011</c:v>
                </c:pt>
                <c:pt idx="286">
                  <c:v>2011</c:v>
                </c:pt>
                <c:pt idx="287">
                  <c:v>2011</c:v>
                </c:pt>
                <c:pt idx="288">
                  <c:v>2011</c:v>
                </c:pt>
                <c:pt idx="289">
                  <c:v>2011</c:v>
                </c:pt>
                <c:pt idx="290">
                  <c:v>2011</c:v>
                </c:pt>
                <c:pt idx="291">
                  <c:v>2012</c:v>
                </c:pt>
                <c:pt idx="292">
                  <c:v>2012</c:v>
                </c:pt>
                <c:pt idx="293">
                  <c:v>2012</c:v>
                </c:pt>
                <c:pt idx="294">
                  <c:v>2012</c:v>
                </c:pt>
                <c:pt idx="295">
                  <c:v>2012</c:v>
                </c:pt>
                <c:pt idx="296">
                  <c:v>2012</c:v>
                </c:pt>
                <c:pt idx="297">
                  <c:v>2012</c:v>
                </c:pt>
                <c:pt idx="298">
                  <c:v>2012</c:v>
                </c:pt>
                <c:pt idx="299">
                  <c:v>2012</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2012</c:v>
                </c:pt>
                <c:pt idx="313">
                  <c:v>2012</c:v>
                </c:pt>
                <c:pt idx="314">
                  <c:v>2012</c:v>
                </c:pt>
                <c:pt idx="315">
                  <c:v>2012</c:v>
                </c:pt>
                <c:pt idx="316">
                  <c:v>2012</c:v>
                </c:pt>
                <c:pt idx="317">
                  <c:v>2012</c:v>
                </c:pt>
                <c:pt idx="318">
                  <c:v>2012</c:v>
                </c:pt>
                <c:pt idx="319">
                  <c:v>2012</c:v>
                </c:pt>
                <c:pt idx="320">
                  <c:v>2012</c:v>
                </c:pt>
                <c:pt idx="321">
                  <c:v>2012</c:v>
                </c:pt>
                <c:pt idx="322">
                  <c:v>2012</c:v>
                </c:pt>
                <c:pt idx="323">
                  <c:v>2012</c:v>
                </c:pt>
                <c:pt idx="324">
                  <c:v>2012</c:v>
                </c:pt>
                <c:pt idx="325">
                  <c:v>2012</c:v>
                </c:pt>
                <c:pt idx="326">
                  <c:v>2012</c:v>
                </c:pt>
                <c:pt idx="327">
                  <c:v>2012</c:v>
                </c:pt>
                <c:pt idx="328">
                  <c:v>2012</c:v>
                </c:pt>
                <c:pt idx="329">
                  <c:v>2012</c:v>
                </c:pt>
                <c:pt idx="330">
                  <c:v>2012</c:v>
                </c:pt>
                <c:pt idx="331">
                  <c:v>2012</c:v>
                </c:pt>
                <c:pt idx="332">
                  <c:v>2012</c:v>
                </c:pt>
                <c:pt idx="333">
                  <c:v>2012</c:v>
                </c:pt>
                <c:pt idx="334">
                  <c:v>2012</c:v>
                </c:pt>
                <c:pt idx="335">
                  <c:v>2012</c:v>
                </c:pt>
                <c:pt idx="336">
                  <c:v>2012</c:v>
                </c:pt>
                <c:pt idx="337">
                  <c:v>2012</c:v>
                </c:pt>
                <c:pt idx="338">
                  <c:v>2012</c:v>
                </c:pt>
                <c:pt idx="339">
                  <c:v>2012</c:v>
                </c:pt>
                <c:pt idx="340">
                  <c:v>2012</c:v>
                </c:pt>
                <c:pt idx="341">
                  <c:v>2012</c:v>
                </c:pt>
                <c:pt idx="342">
                  <c:v>2012</c:v>
                </c:pt>
                <c:pt idx="343">
                  <c:v>2012</c:v>
                </c:pt>
                <c:pt idx="344">
                  <c:v>2013</c:v>
                </c:pt>
                <c:pt idx="345">
                  <c:v>2013</c:v>
                </c:pt>
                <c:pt idx="346">
                  <c:v>2013</c:v>
                </c:pt>
                <c:pt idx="347">
                  <c:v>2013</c:v>
                </c:pt>
                <c:pt idx="348">
                  <c:v>2013</c:v>
                </c:pt>
                <c:pt idx="349">
                  <c:v>2013</c:v>
                </c:pt>
                <c:pt idx="350">
                  <c:v>2013</c:v>
                </c:pt>
                <c:pt idx="351">
                  <c:v>2013</c:v>
                </c:pt>
                <c:pt idx="352">
                  <c:v>2013</c:v>
                </c:pt>
                <c:pt idx="353">
                  <c:v>2013</c:v>
                </c:pt>
                <c:pt idx="354">
                  <c:v>2013</c:v>
                </c:pt>
                <c:pt idx="355">
                  <c:v>2013</c:v>
                </c:pt>
                <c:pt idx="356">
                  <c:v>2013</c:v>
                </c:pt>
                <c:pt idx="357">
                  <c:v>2013</c:v>
                </c:pt>
                <c:pt idx="358">
                  <c:v>2013</c:v>
                </c:pt>
                <c:pt idx="359">
                  <c:v>2013</c:v>
                </c:pt>
                <c:pt idx="360">
                  <c:v>2013</c:v>
                </c:pt>
                <c:pt idx="361">
                  <c:v>2013</c:v>
                </c:pt>
                <c:pt idx="362">
                  <c:v>2013</c:v>
                </c:pt>
                <c:pt idx="363">
                  <c:v>2013</c:v>
                </c:pt>
                <c:pt idx="364">
                  <c:v>2013</c:v>
                </c:pt>
                <c:pt idx="365">
                  <c:v>2013</c:v>
                </c:pt>
                <c:pt idx="366">
                  <c:v>2013</c:v>
                </c:pt>
                <c:pt idx="367">
                  <c:v>2013</c:v>
                </c:pt>
                <c:pt idx="368">
                  <c:v>2013</c:v>
                </c:pt>
                <c:pt idx="369">
                  <c:v>2013</c:v>
                </c:pt>
                <c:pt idx="370">
                  <c:v>2013</c:v>
                </c:pt>
                <c:pt idx="371">
                  <c:v>2013</c:v>
                </c:pt>
                <c:pt idx="372">
                  <c:v>2013</c:v>
                </c:pt>
                <c:pt idx="373">
                  <c:v>2013</c:v>
                </c:pt>
                <c:pt idx="374">
                  <c:v>2013</c:v>
                </c:pt>
                <c:pt idx="375">
                  <c:v>2013</c:v>
                </c:pt>
                <c:pt idx="376">
                  <c:v>2013</c:v>
                </c:pt>
                <c:pt idx="377">
                  <c:v>2013</c:v>
                </c:pt>
                <c:pt idx="378">
                  <c:v>2013</c:v>
                </c:pt>
                <c:pt idx="379">
                  <c:v>2013</c:v>
                </c:pt>
                <c:pt idx="380">
                  <c:v>2013</c:v>
                </c:pt>
                <c:pt idx="381">
                  <c:v>2013</c:v>
                </c:pt>
                <c:pt idx="382">
                  <c:v>2013</c:v>
                </c:pt>
                <c:pt idx="383">
                  <c:v>2013</c:v>
                </c:pt>
                <c:pt idx="384">
                  <c:v>2013</c:v>
                </c:pt>
                <c:pt idx="385">
                  <c:v>2013</c:v>
                </c:pt>
                <c:pt idx="386">
                  <c:v>2013</c:v>
                </c:pt>
                <c:pt idx="387">
                  <c:v>2013</c:v>
                </c:pt>
                <c:pt idx="388">
                  <c:v>2013</c:v>
                </c:pt>
                <c:pt idx="389">
                  <c:v>2013</c:v>
                </c:pt>
                <c:pt idx="390">
                  <c:v>2013</c:v>
                </c:pt>
                <c:pt idx="391">
                  <c:v>2013</c:v>
                </c:pt>
                <c:pt idx="392">
                  <c:v>2013</c:v>
                </c:pt>
                <c:pt idx="393">
                  <c:v>2013</c:v>
                </c:pt>
                <c:pt idx="394">
                  <c:v>2013</c:v>
                </c:pt>
                <c:pt idx="395">
                  <c:v>2013</c:v>
                </c:pt>
                <c:pt idx="396">
                  <c:v>2013</c:v>
                </c:pt>
                <c:pt idx="397">
                  <c:v>2014</c:v>
                </c:pt>
                <c:pt idx="398">
                  <c:v>2014</c:v>
                </c:pt>
                <c:pt idx="399">
                  <c:v>2014</c:v>
                </c:pt>
                <c:pt idx="400">
                  <c:v>2014</c:v>
                </c:pt>
                <c:pt idx="401">
                  <c:v>2014</c:v>
                </c:pt>
                <c:pt idx="402">
                  <c:v>2014</c:v>
                </c:pt>
                <c:pt idx="403">
                  <c:v>2014</c:v>
                </c:pt>
                <c:pt idx="404">
                  <c:v>2014</c:v>
                </c:pt>
                <c:pt idx="405">
                  <c:v>2014</c:v>
                </c:pt>
                <c:pt idx="406">
                  <c:v>2014</c:v>
                </c:pt>
                <c:pt idx="407">
                  <c:v>2014</c:v>
                </c:pt>
                <c:pt idx="408">
                  <c:v>2014</c:v>
                </c:pt>
                <c:pt idx="409">
                  <c:v>2014</c:v>
                </c:pt>
                <c:pt idx="410">
                  <c:v>2014</c:v>
                </c:pt>
                <c:pt idx="411">
                  <c:v>2014</c:v>
                </c:pt>
                <c:pt idx="412">
                  <c:v>2014</c:v>
                </c:pt>
                <c:pt idx="413">
                  <c:v>2014</c:v>
                </c:pt>
                <c:pt idx="414">
                  <c:v>2014</c:v>
                </c:pt>
                <c:pt idx="415">
                  <c:v>2014</c:v>
                </c:pt>
                <c:pt idx="416">
                  <c:v>2014</c:v>
                </c:pt>
                <c:pt idx="417">
                  <c:v>2014</c:v>
                </c:pt>
                <c:pt idx="418">
                  <c:v>2014</c:v>
                </c:pt>
                <c:pt idx="419">
                  <c:v>2014</c:v>
                </c:pt>
                <c:pt idx="420">
                  <c:v>2014</c:v>
                </c:pt>
                <c:pt idx="421">
                  <c:v>2014</c:v>
                </c:pt>
                <c:pt idx="422">
                  <c:v>2014</c:v>
                </c:pt>
                <c:pt idx="423">
                  <c:v>2014</c:v>
                </c:pt>
                <c:pt idx="424">
                  <c:v>2014</c:v>
                </c:pt>
                <c:pt idx="425">
                  <c:v>2014</c:v>
                </c:pt>
                <c:pt idx="426">
                  <c:v>2014</c:v>
                </c:pt>
                <c:pt idx="427">
                  <c:v>2014</c:v>
                </c:pt>
                <c:pt idx="428">
                  <c:v>2014</c:v>
                </c:pt>
                <c:pt idx="429">
                  <c:v>2014</c:v>
                </c:pt>
                <c:pt idx="430">
                  <c:v>2014</c:v>
                </c:pt>
                <c:pt idx="431">
                  <c:v>2014</c:v>
                </c:pt>
                <c:pt idx="432">
                  <c:v>2014</c:v>
                </c:pt>
                <c:pt idx="433">
                  <c:v>2014</c:v>
                </c:pt>
                <c:pt idx="434">
                  <c:v>2014</c:v>
                </c:pt>
                <c:pt idx="435">
                  <c:v>2014</c:v>
                </c:pt>
                <c:pt idx="436">
                  <c:v>2014</c:v>
                </c:pt>
                <c:pt idx="437">
                  <c:v>2014</c:v>
                </c:pt>
                <c:pt idx="438">
                  <c:v>2014</c:v>
                </c:pt>
                <c:pt idx="439">
                  <c:v>2014</c:v>
                </c:pt>
                <c:pt idx="440">
                  <c:v>2014</c:v>
                </c:pt>
                <c:pt idx="441">
                  <c:v>2014</c:v>
                </c:pt>
                <c:pt idx="442">
                  <c:v>2014</c:v>
                </c:pt>
                <c:pt idx="443">
                  <c:v>2014</c:v>
                </c:pt>
                <c:pt idx="444">
                  <c:v>2014</c:v>
                </c:pt>
                <c:pt idx="445">
                  <c:v>2014</c:v>
                </c:pt>
                <c:pt idx="446">
                  <c:v>2014</c:v>
                </c:pt>
                <c:pt idx="447">
                  <c:v>2014</c:v>
                </c:pt>
                <c:pt idx="448">
                  <c:v>2014</c:v>
                </c:pt>
                <c:pt idx="449">
                  <c:v>2014</c:v>
                </c:pt>
                <c:pt idx="450">
                  <c:v>2014</c:v>
                </c:pt>
                <c:pt idx="451">
                  <c:v>2015</c:v>
                </c:pt>
                <c:pt idx="452">
                  <c:v>2015</c:v>
                </c:pt>
                <c:pt idx="453">
                  <c:v>2015</c:v>
                </c:pt>
                <c:pt idx="454">
                  <c:v>2015</c:v>
                </c:pt>
                <c:pt idx="455">
                  <c:v>2015</c:v>
                </c:pt>
                <c:pt idx="456">
                  <c:v>2015</c:v>
                </c:pt>
                <c:pt idx="457">
                  <c:v>2015</c:v>
                </c:pt>
                <c:pt idx="458">
                  <c:v>2015</c:v>
                </c:pt>
                <c:pt idx="459">
                  <c:v>2015</c:v>
                </c:pt>
                <c:pt idx="460">
                  <c:v>2015</c:v>
                </c:pt>
                <c:pt idx="461">
                  <c:v>2015</c:v>
                </c:pt>
                <c:pt idx="462">
                  <c:v>2015</c:v>
                </c:pt>
                <c:pt idx="463">
                  <c:v>2015</c:v>
                </c:pt>
                <c:pt idx="464">
                  <c:v>2015</c:v>
                </c:pt>
                <c:pt idx="465">
                  <c:v>2015</c:v>
                </c:pt>
                <c:pt idx="466">
                  <c:v>2015</c:v>
                </c:pt>
                <c:pt idx="467">
                  <c:v>2015</c:v>
                </c:pt>
                <c:pt idx="468">
                  <c:v>2015</c:v>
                </c:pt>
                <c:pt idx="469">
                  <c:v>2015</c:v>
                </c:pt>
                <c:pt idx="470">
                  <c:v>2015</c:v>
                </c:pt>
                <c:pt idx="471">
                  <c:v>2015</c:v>
                </c:pt>
                <c:pt idx="472">
                  <c:v>2015</c:v>
                </c:pt>
                <c:pt idx="473">
                  <c:v>2015</c:v>
                </c:pt>
                <c:pt idx="474">
                  <c:v>2015</c:v>
                </c:pt>
                <c:pt idx="475">
                  <c:v>2015</c:v>
                </c:pt>
                <c:pt idx="476">
                  <c:v>2015</c:v>
                </c:pt>
                <c:pt idx="477">
                  <c:v>2015</c:v>
                </c:pt>
                <c:pt idx="478">
                  <c:v>2015</c:v>
                </c:pt>
                <c:pt idx="479">
                  <c:v>2015</c:v>
                </c:pt>
                <c:pt idx="480">
                  <c:v>2015</c:v>
                </c:pt>
                <c:pt idx="481">
                  <c:v>2015</c:v>
                </c:pt>
                <c:pt idx="482">
                  <c:v>2015</c:v>
                </c:pt>
                <c:pt idx="483">
                  <c:v>2015</c:v>
                </c:pt>
                <c:pt idx="484">
                  <c:v>2015</c:v>
                </c:pt>
                <c:pt idx="485">
                  <c:v>2015</c:v>
                </c:pt>
                <c:pt idx="486">
                  <c:v>2015</c:v>
                </c:pt>
                <c:pt idx="487">
                  <c:v>2015</c:v>
                </c:pt>
                <c:pt idx="488">
                  <c:v>2015</c:v>
                </c:pt>
                <c:pt idx="489">
                  <c:v>2015</c:v>
                </c:pt>
                <c:pt idx="490">
                  <c:v>2015</c:v>
                </c:pt>
                <c:pt idx="491">
                  <c:v>2015</c:v>
                </c:pt>
                <c:pt idx="492">
                  <c:v>2015</c:v>
                </c:pt>
                <c:pt idx="493">
                  <c:v>2015</c:v>
                </c:pt>
                <c:pt idx="494">
                  <c:v>2015</c:v>
                </c:pt>
                <c:pt idx="495">
                  <c:v>2015</c:v>
                </c:pt>
                <c:pt idx="496">
                  <c:v>2015</c:v>
                </c:pt>
                <c:pt idx="497">
                  <c:v>2015</c:v>
                </c:pt>
                <c:pt idx="498">
                  <c:v>2015</c:v>
                </c:pt>
                <c:pt idx="499">
                  <c:v>2015</c:v>
                </c:pt>
                <c:pt idx="500">
                  <c:v>2015</c:v>
                </c:pt>
                <c:pt idx="501">
                  <c:v>2015</c:v>
                </c:pt>
                <c:pt idx="502">
                  <c:v>2015</c:v>
                </c:pt>
                <c:pt idx="503">
                  <c:v>2015</c:v>
                </c:pt>
                <c:pt idx="504">
                  <c:v>2015</c:v>
                </c:pt>
                <c:pt idx="505">
                  <c:v>2016</c:v>
                </c:pt>
                <c:pt idx="506">
                  <c:v>2016</c:v>
                </c:pt>
                <c:pt idx="507">
                  <c:v>2016</c:v>
                </c:pt>
                <c:pt idx="508">
                  <c:v>2016</c:v>
                </c:pt>
                <c:pt idx="509">
                  <c:v>2016</c:v>
                </c:pt>
                <c:pt idx="510">
                  <c:v>2016</c:v>
                </c:pt>
                <c:pt idx="511">
                  <c:v>2016</c:v>
                </c:pt>
                <c:pt idx="512">
                  <c:v>2016</c:v>
                </c:pt>
                <c:pt idx="513">
                  <c:v>2016</c:v>
                </c:pt>
                <c:pt idx="514">
                  <c:v>2016</c:v>
                </c:pt>
                <c:pt idx="515">
                  <c:v>2016</c:v>
                </c:pt>
                <c:pt idx="516">
                  <c:v>2016</c:v>
                </c:pt>
                <c:pt idx="517">
                  <c:v>2016</c:v>
                </c:pt>
                <c:pt idx="518">
                  <c:v>2016</c:v>
                </c:pt>
                <c:pt idx="519">
                  <c:v>2016</c:v>
                </c:pt>
                <c:pt idx="520">
                  <c:v>2016</c:v>
                </c:pt>
                <c:pt idx="521">
                  <c:v>2016</c:v>
                </c:pt>
                <c:pt idx="522">
                  <c:v>2016</c:v>
                </c:pt>
                <c:pt idx="523">
                  <c:v>2016</c:v>
                </c:pt>
                <c:pt idx="524">
                  <c:v>2016</c:v>
                </c:pt>
                <c:pt idx="525">
                  <c:v>2016</c:v>
                </c:pt>
                <c:pt idx="526">
                  <c:v>2016</c:v>
                </c:pt>
                <c:pt idx="527">
                  <c:v>2016</c:v>
                </c:pt>
                <c:pt idx="528">
                  <c:v>2016</c:v>
                </c:pt>
                <c:pt idx="529">
                  <c:v>2016</c:v>
                </c:pt>
                <c:pt idx="530">
                  <c:v>2016</c:v>
                </c:pt>
                <c:pt idx="531">
                  <c:v>2016</c:v>
                </c:pt>
                <c:pt idx="532">
                  <c:v>2016</c:v>
                </c:pt>
                <c:pt idx="533">
                  <c:v>2016</c:v>
                </c:pt>
                <c:pt idx="534">
                  <c:v>2016</c:v>
                </c:pt>
                <c:pt idx="535">
                  <c:v>2016</c:v>
                </c:pt>
                <c:pt idx="536">
                  <c:v>2016</c:v>
                </c:pt>
                <c:pt idx="537">
                  <c:v>2016</c:v>
                </c:pt>
                <c:pt idx="538">
                  <c:v>2016</c:v>
                </c:pt>
                <c:pt idx="539">
                  <c:v>2016</c:v>
                </c:pt>
                <c:pt idx="540">
                  <c:v>2016</c:v>
                </c:pt>
                <c:pt idx="541">
                  <c:v>2016</c:v>
                </c:pt>
                <c:pt idx="542">
                  <c:v>2016</c:v>
                </c:pt>
                <c:pt idx="543">
                  <c:v>2016</c:v>
                </c:pt>
                <c:pt idx="544">
                  <c:v>2016</c:v>
                </c:pt>
                <c:pt idx="545">
                  <c:v>2016</c:v>
                </c:pt>
                <c:pt idx="546">
                  <c:v>2016</c:v>
                </c:pt>
                <c:pt idx="547">
                  <c:v>2016</c:v>
                </c:pt>
                <c:pt idx="548">
                  <c:v>2016</c:v>
                </c:pt>
                <c:pt idx="549">
                  <c:v>2016</c:v>
                </c:pt>
                <c:pt idx="550">
                  <c:v>2016</c:v>
                </c:pt>
                <c:pt idx="551">
                  <c:v>2016</c:v>
                </c:pt>
                <c:pt idx="552">
                  <c:v>2016</c:v>
                </c:pt>
                <c:pt idx="553">
                  <c:v>2016</c:v>
                </c:pt>
                <c:pt idx="554">
                  <c:v>2016</c:v>
                </c:pt>
                <c:pt idx="555">
                  <c:v>2016</c:v>
                </c:pt>
                <c:pt idx="556">
                  <c:v>2016</c:v>
                </c:pt>
                <c:pt idx="557">
                  <c:v>2016</c:v>
                </c:pt>
                <c:pt idx="558">
                  <c:v>2016</c:v>
                </c:pt>
                <c:pt idx="559">
                  <c:v>2017</c:v>
                </c:pt>
                <c:pt idx="560">
                  <c:v>2017</c:v>
                </c:pt>
                <c:pt idx="561">
                  <c:v>2017</c:v>
                </c:pt>
                <c:pt idx="562">
                  <c:v>2017</c:v>
                </c:pt>
                <c:pt idx="563">
                  <c:v>2017</c:v>
                </c:pt>
                <c:pt idx="564">
                  <c:v>2017</c:v>
                </c:pt>
                <c:pt idx="565">
                  <c:v>2017</c:v>
                </c:pt>
                <c:pt idx="566">
                  <c:v>2017</c:v>
                </c:pt>
                <c:pt idx="567">
                  <c:v>2017</c:v>
                </c:pt>
                <c:pt idx="568">
                  <c:v>2017</c:v>
                </c:pt>
                <c:pt idx="569">
                  <c:v>2017</c:v>
                </c:pt>
                <c:pt idx="570">
                  <c:v>2017</c:v>
                </c:pt>
                <c:pt idx="571">
                  <c:v>2017</c:v>
                </c:pt>
                <c:pt idx="572">
                  <c:v>2017</c:v>
                </c:pt>
                <c:pt idx="573">
                  <c:v>2017</c:v>
                </c:pt>
                <c:pt idx="574">
                  <c:v>2017</c:v>
                </c:pt>
                <c:pt idx="575">
                  <c:v>2017</c:v>
                </c:pt>
                <c:pt idx="576">
                  <c:v>2017</c:v>
                </c:pt>
                <c:pt idx="577">
                  <c:v>2017</c:v>
                </c:pt>
                <c:pt idx="578">
                  <c:v>2017</c:v>
                </c:pt>
                <c:pt idx="579">
                  <c:v>2017</c:v>
                </c:pt>
                <c:pt idx="580">
                  <c:v>2017</c:v>
                </c:pt>
                <c:pt idx="581">
                  <c:v>2017</c:v>
                </c:pt>
                <c:pt idx="582">
                  <c:v>2017</c:v>
                </c:pt>
                <c:pt idx="583">
                  <c:v>2017</c:v>
                </c:pt>
                <c:pt idx="584">
                  <c:v>2017</c:v>
                </c:pt>
                <c:pt idx="585">
                  <c:v>2017</c:v>
                </c:pt>
                <c:pt idx="586">
                  <c:v>2017</c:v>
                </c:pt>
                <c:pt idx="587">
                  <c:v>2017</c:v>
                </c:pt>
                <c:pt idx="588">
                  <c:v>2017</c:v>
                </c:pt>
                <c:pt idx="589">
                  <c:v>2017</c:v>
                </c:pt>
                <c:pt idx="590">
                  <c:v>2017</c:v>
                </c:pt>
                <c:pt idx="591">
                  <c:v>2017</c:v>
                </c:pt>
                <c:pt idx="592">
                  <c:v>2017</c:v>
                </c:pt>
                <c:pt idx="593">
                  <c:v>2017</c:v>
                </c:pt>
                <c:pt idx="594">
                  <c:v>2017</c:v>
                </c:pt>
                <c:pt idx="595">
                  <c:v>2017</c:v>
                </c:pt>
                <c:pt idx="596">
                  <c:v>2017</c:v>
                </c:pt>
                <c:pt idx="597">
                  <c:v>2017</c:v>
                </c:pt>
                <c:pt idx="598">
                  <c:v>2017</c:v>
                </c:pt>
                <c:pt idx="599">
                  <c:v>2017</c:v>
                </c:pt>
                <c:pt idx="600">
                  <c:v>2017</c:v>
                </c:pt>
                <c:pt idx="601">
                  <c:v>2017</c:v>
                </c:pt>
                <c:pt idx="602">
                  <c:v>2017</c:v>
                </c:pt>
                <c:pt idx="603">
                  <c:v>2017</c:v>
                </c:pt>
                <c:pt idx="604">
                  <c:v>2017</c:v>
                </c:pt>
                <c:pt idx="605">
                  <c:v>2017</c:v>
                </c:pt>
                <c:pt idx="606">
                  <c:v>2017</c:v>
                </c:pt>
                <c:pt idx="607">
                  <c:v>2017</c:v>
                </c:pt>
                <c:pt idx="608">
                  <c:v>2017</c:v>
                </c:pt>
                <c:pt idx="609">
                  <c:v>2017</c:v>
                </c:pt>
                <c:pt idx="610">
                  <c:v>2017</c:v>
                </c:pt>
                <c:pt idx="611">
                  <c:v>2017</c:v>
                </c:pt>
                <c:pt idx="612">
                  <c:v>2017</c:v>
                </c:pt>
                <c:pt idx="613">
                  <c:v>2017</c:v>
                </c:pt>
                <c:pt idx="614">
                  <c:v>2018</c:v>
                </c:pt>
                <c:pt idx="615">
                  <c:v>2018</c:v>
                </c:pt>
                <c:pt idx="616">
                  <c:v>2018</c:v>
                </c:pt>
                <c:pt idx="617">
                  <c:v>2018</c:v>
                </c:pt>
                <c:pt idx="618">
                  <c:v>2018</c:v>
                </c:pt>
                <c:pt idx="619">
                  <c:v>2018</c:v>
                </c:pt>
                <c:pt idx="620">
                  <c:v>2018</c:v>
                </c:pt>
                <c:pt idx="621">
                  <c:v>2018</c:v>
                </c:pt>
                <c:pt idx="622">
                  <c:v>2018</c:v>
                </c:pt>
                <c:pt idx="623">
                  <c:v>2018</c:v>
                </c:pt>
                <c:pt idx="624">
                  <c:v>2018</c:v>
                </c:pt>
                <c:pt idx="625">
                  <c:v>2018</c:v>
                </c:pt>
                <c:pt idx="626">
                  <c:v>2018</c:v>
                </c:pt>
                <c:pt idx="627">
                  <c:v>2018</c:v>
                </c:pt>
                <c:pt idx="628">
                  <c:v>2018</c:v>
                </c:pt>
                <c:pt idx="629">
                  <c:v>2018</c:v>
                </c:pt>
                <c:pt idx="630">
                  <c:v>2018</c:v>
                </c:pt>
                <c:pt idx="631">
                  <c:v>2018</c:v>
                </c:pt>
                <c:pt idx="632">
                  <c:v>2018</c:v>
                </c:pt>
                <c:pt idx="633">
                  <c:v>2018</c:v>
                </c:pt>
                <c:pt idx="634">
                  <c:v>2018</c:v>
                </c:pt>
                <c:pt idx="635">
                  <c:v>2018</c:v>
                </c:pt>
                <c:pt idx="636">
                  <c:v>2018</c:v>
                </c:pt>
                <c:pt idx="637">
                  <c:v>2018</c:v>
                </c:pt>
                <c:pt idx="638">
                  <c:v>2018</c:v>
                </c:pt>
                <c:pt idx="639">
                  <c:v>2018</c:v>
                </c:pt>
                <c:pt idx="640">
                  <c:v>2018</c:v>
                </c:pt>
                <c:pt idx="641">
                  <c:v>2018</c:v>
                </c:pt>
                <c:pt idx="642">
                  <c:v>2018</c:v>
                </c:pt>
                <c:pt idx="643">
                  <c:v>2018</c:v>
                </c:pt>
                <c:pt idx="644">
                  <c:v>2018</c:v>
                </c:pt>
                <c:pt idx="645">
                  <c:v>2018</c:v>
                </c:pt>
                <c:pt idx="646">
                  <c:v>2018</c:v>
                </c:pt>
                <c:pt idx="647">
                  <c:v>2018</c:v>
                </c:pt>
                <c:pt idx="648">
                  <c:v>2018</c:v>
                </c:pt>
                <c:pt idx="649">
                  <c:v>2018</c:v>
                </c:pt>
                <c:pt idx="650">
                  <c:v>2018</c:v>
                </c:pt>
                <c:pt idx="651">
                  <c:v>2018</c:v>
                </c:pt>
                <c:pt idx="652">
                  <c:v>2018</c:v>
                </c:pt>
                <c:pt idx="653">
                  <c:v>2018</c:v>
                </c:pt>
                <c:pt idx="654">
                  <c:v>2018</c:v>
                </c:pt>
                <c:pt idx="655">
                  <c:v>2018</c:v>
                </c:pt>
                <c:pt idx="656">
                  <c:v>2018</c:v>
                </c:pt>
                <c:pt idx="657">
                  <c:v>2018</c:v>
                </c:pt>
                <c:pt idx="658">
                  <c:v>2018</c:v>
                </c:pt>
                <c:pt idx="659">
                  <c:v>2018</c:v>
                </c:pt>
                <c:pt idx="660">
                  <c:v>2018</c:v>
                </c:pt>
                <c:pt idx="661">
                  <c:v>2018</c:v>
                </c:pt>
                <c:pt idx="662">
                  <c:v>2018</c:v>
                </c:pt>
                <c:pt idx="663">
                  <c:v>2018</c:v>
                </c:pt>
                <c:pt idx="664">
                  <c:v>2018</c:v>
                </c:pt>
                <c:pt idx="665">
                  <c:v>2018</c:v>
                </c:pt>
                <c:pt idx="666">
                  <c:v>2018</c:v>
                </c:pt>
                <c:pt idx="667">
                  <c:v>2018</c:v>
                </c:pt>
                <c:pt idx="668">
                  <c:v>2018</c:v>
                </c:pt>
                <c:pt idx="669">
                  <c:v>2019</c:v>
                </c:pt>
                <c:pt idx="670">
                  <c:v>2019</c:v>
                </c:pt>
                <c:pt idx="671">
                  <c:v>2019</c:v>
                </c:pt>
                <c:pt idx="672">
                  <c:v>2019</c:v>
                </c:pt>
                <c:pt idx="673">
                  <c:v>2019</c:v>
                </c:pt>
                <c:pt idx="674">
                  <c:v>2019</c:v>
                </c:pt>
                <c:pt idx="675">
                  <c:v>2019</c:v>
                </c:pt>
                <c:pt idx="676">
                  <c:v>2019</c:v>
                </c:pt>
                <c:pt idx="677">
                  <c:v>2019</c:v>
                </c:pt>
                <c:pt idx="678">
                  <c:v>2019</c:v>
                </c:pt>
                <c:pt idx="679">
                  <c:v>2019</c:v>
                </c:pt>
                <c:pt idx="680">
                  <c:v>2019</c:v>
                </c:pt>
                <c:pt idx="681">
                  <c:v>2019</c:v>
                </c:pt>
                <c:pt idx="682">
                  <c:v>2019</c:v>
                </c:pt>
                <c:pt idx="683">
                  <c:v>2019</c:v>
                </c:pt>
                <c:pt idx="684">
                  <c:v>2019</c:v>
                </c:pt>
                <c:pt idx="685">
                  <c:v>2019</c:v>
                </c:pt>
                <c:pt idx="686">
                  <c:v>2019</c:v>
                </c:pt>
                <c:pt idx="687">
                  <c:v>2019</c:v>
                </c:pt>
                <c:pt idx="688">
                  <c:v>2019</c:v>
                </c:pt>
                <c:pt idx="689">
                  <c:v>2019</c:v>
                </c:pt>
                <c:pt idx="690">
                  <c:v>2019</c:v>
                </c:pt>
                <c:pt idx="691">
                  <c:v>2019</c:v>
                </c:pt>
                <c:pt idx="692">
                  <c:v>2019</c:v>
                </c:pt>
                <c:pt idx="693">
                  <c:v>2019</c:v>
                </c:pt>
                <c:pt idx="694">
                  <c:v>2019</c:v>
                </c:pt>
                <c:pt idx="695">
                  <c:v>2019</c:v>
                </c:pt>
                <c:pt idx="696">
                  <c:v>2019</c:v>
                </c:pt>
                <c:pt idx="697">
                  <c:v>2019</c:v>
                </c:pt>
                <c:pt idx="698">
                  <c:v>2019</c:v>
                </c:pt>
                <c:pt idx="699">
                  <c:v>2019</c:v>
                </c:pt>
                <c:pt idx="700">
                  <c:v>2019</c:v>
                </c:pt>
                <c:pt idx="701">
                  <c:v>2019</c:v>
                </c:pt>
                <c:pt idx="702">
                  <c:v>2019</c:v>
                </c:pt>
                <c:pt idx="703">
                  <c:v>2019</c:v>
                </c:pt>
                <c:pt idx="704">
                  <c:v>2019</c:v>
                </c:pt>
                <c:pt idx="705">
                  <c:v>2019</c:v>
                </c:pt>
                <c:pt idx="706">
                  <c:v>2019</c:v>
                </c:pt>
                <c:pt idx="707">
                  <c:v>2019</c:v>
                </c:pt>
                <c:pt idx="708">
                  <c:v>2019</c:v>
                </c:pt>
                <c:pt idx="709">
                  <c:v>2019</c:v>
                </c:pt>
                <c:pt idx="710">
                  <c:v>2019</c:v>
                </c:pt>
                <c:pt idx="711">
                  <c:v>2019</c:v>
                </c:pt>
                <c:pt idx="712">
                  <c:v>2019</c:v>
                </c:pt>
                <c:pt idx="713">
                  <c:v>2019</c:v>
                </c:pt>
                <c:pt idx="714">
                  <c:v>2019</c:v>
                </c:pt>
                <c:pt idx="715">
                  <c:v>2019</c:v>
                </c:pt>
                <c:pt idx="716">
                  <c:v>2019</c:v>
                </c:pt>
                <c:pt idx="717">
                  <c:v>2019</c:v>
                </c:pt>
                <c:pt idx="718">
                  <c:v>2019</c:v>
                </c:pt>
                <c:pt idx="719">
                  <c:v>2019</c:v>
                </c:pt>
                <c:pt idx="720">
                  <c:v>2019</c:v>
                </c:pt>
                <c:pt idx="721">
                  <c:v>2019</c:v>
                </c:pt>
                <c:pt idx="722">
                  <c:v>2019</c:v>
                </c:pt>
                <c:pt idx="723">
                  <c:v>2019</c:v>
                </c:pt>
                <c:pt idx="724">
                  <c:v>2020</c:v>
                </c:pt>
                <c:pt idx="725">
                  <c:v>2020</c:v>
                </c:pt>
                <c:pt idx="726">
                  <c:v>2020</c:v>
                </c:pt>
                <c:pt idx="727">
                  <c:v>2020</c:v>
                </c:pt>
                <c:pt idx="728">
                  <c:v>2020</c:v>
                </c:pt>
                <c:pt idx="729">
                  <c:v>2020</c:v>
                </c:pt>
                <c:pt idx="730">
                  <c:v>2020</c:v>
                </c:pt>
                <c:pt idx="731">
                  <c:v>2020</c:v>
                </c:pt>
                <c:pt idx="732">
                  <c:v>2020</c:v>
                </c:pt>
                <c:pt idx="733">
                  <c:v>2020</c:v>
                </c:pt>
                <c:pt idx="734">
                  <c:v>2020</c:v>
                </c:pt>
                <c:pt idx="735">
                  <c:v>2020</c:v>
                </c:pt>
                <c:pt idx="736">
                  <c:v>2020</c:v>
                </c:pt>
                <c:pt idx="737">
                  <c:v>2020</c:v>
                </c:pt>
                <c:pt idx="738">
                  <c:v>2020</c:v>
                </c:pt>
                <c:pt idx="739">
                  <c:v>2020</c:v>
                </c:pt>
                <c:pt idx="740">
                  <c:v>2020</c:v>
                </c:pt>
                <c:pt idx="741">
                  <c:v>2020</c:v>
                </c:pt>
                <c:pt idx="742">
                  <c:v>2020</c:v>
                </c:pt>
                <c:pt idx="743">
                  <c:v>2020</c:v>
                </c:pt>
                <c:pt idx="744">
                  <c:v>2020</c:v>
                </c:pt>
                <c:pt idx="745">
                  <c:v>2020</c:v>
                </c:pt>
                <c:pt idx="746">
                  <c:v>2020</c:v>
                </c:pt>
              </c:numCache>
            </c:numRef>
          </c:xVal>
          <c:yVal>
            <c:numRef>
              <c:f>AB_Facilities!$F$30:$F$776</c:f>
              <c:numCache>
                <c:formatCode>#,##0</c:formatCode>
                <c:ptCount val="747"/>
                <c:pt idx="0">
                  <c:v>3183651</c:v>
                </c:pt>
                <c:pt idx="1">
                  <c:v>2778497</c:v>
                </c:pt>
                <c:pt idx="2" formatCode="General">
                  <c:v>55497</c:v>
                </c:pt>
                <c:pt idx="3" formatCode="General">
                  <c:v>129997</c:v>
                </c:pt>
                <c:pt idx="4" formatCode="General">
                  <c:v>72991</c:v>
                </c:pt>
                <c:pt idx="5" formatCode="General">
                  <c:v>8374</c:v>
                </c:pt>
                <c:pt idx="6" formatCode="General">
                  <c:v>38345</c:v>
                </c:pt>
                <c:pt idx="7" formatCode="General">
                  <c:v>307346</c:v>
                </c:pt>
                <c:pt idx="8">
                  <c:v>2717</c:v>
                </c:pt>
                <c:pt idx="9">
                  <c:v>29499</c:v>
                </c:pt>
                <c:pt idx="10" formatCode="General">
                  <c:v>0</c:v>
                </c:pt>
                <c:pt idx="11">
                  <c:v>27118</c:v>
                </c:pt>
                <c:pt idx="12">
                  <c:v>524245</c:v>
                </c:pt>
                <c:pt idx="13">
                  <c:v>311860</c:v>
                </c:pt>
                <c:pt idx="14">
                  <c:v>197321</c:v>
                </c:pt>
                <c:pt idx="15">
                  <c:v>2315811</c:v>
                </c:pt>
                <c:pt idx="16">
                  <c:v>2340781</c:v>
                </c:pt>
                <c:pt idx="17">
                  <c:v>1103602</c:v>
                </c:pt>
                <c:pt idx="18">
                  <c:v>432577</c:v>
                </c:pt>
                <c:pt idx="19">
                  <c:v>562171</c:v>
                </c:pt>
                <c:pt idx="20">
                  <c:v>562459</c:v>
                </c:pt>
                <c:pt idx="21">
                  <c:v>219412</c:v>
                </c:pt>
                <c:pt idx="22">
                  <c:v>672402</c:v>
                </c:pt>
                <c:pt idx="23">
                  <c:v>990847</c:v>
                </c:pt>
                <c:pt idx="24">
                  <c:v>6916</c:v>
                </c:pt>
                <c:pt idx="25" formatCode="General">
                  <c:v>0</c:v>
                </c:pt>
                <c:pt idx="26">
                  <c:v>91685</c:v>
                </c:pt>
                <c:pt idx="27">
                  <c:v>2913204</c:v>
                </c:pt>
                <c:pt idx="28" formatCode="General">
                  <c:v>0</c:v>
                </c:pt>
                <c:pt idx="29" formatCode="General">
                  <c:v>0</c:v>
                </c:pt>
                <c:pt idx="30" formatCode="General">
                  <c:v>0</c:v>
                </c:pt>
                <c:pt idx="31" formatCode="General">
                  <c:v>0</c:v>
                </c:pt>
                <c:pt idx="32">
                  <c:v>2953951</c:v>
                </c:pt>
                <c:pt idx="33">
                  <c:v>2867608</c:v>
                </c:pt>
                <c:pt idx="34">
                  <c:v>3125247</c:v>
                </c:pt>
                <c:pt idx="35">
                  <c:v>3224960</c:v>
                </c:pt>
                <c:pt idx="36">
                  <c:v>3549649</c:v>
                </c:pt>
                <c:pt idx="37" formatCode="General">
                  <c:v>0</c:v>
                </c:pt>
                <c:pt idx="38" formatCode="General">
                  <c:v>0</c:v>
                </c:pt>
                <c:pt idx="39" formatCode="General">
                  <c:v>0</c:v>
                </c:pt>
                <c:pt idx="40">
                  <c:v>971133</c:v>
                </c:pt>
                <c:pt idx="41">
                  <c:v>1136733</c:v>
                </c:pt>
                <c:pt idx="42">
                  <c:v>2801188</c:v>
                </c:pt>
                <c:pt idx="43">
                  <c:v>932793</c:v>
                </c:pt>
                <c:pt idx="44">
                  <c:v>1913678</c:v>
                </c:pt>
                <c:pt idx="45">
                  <c:v>1962904</c:v>
                </c:pt>
                <c:pt idx="46">
                  <c:v>2654107</c:v>
                </c:pt>
                <c:pt idx="47">
                  <c:v>2378255</c:v>
                </c:pt>
                <c:pt idx="48">
                  <c:v>2610760</c:v>
                </c:pt>
                <c:pt idx="49">
                  <c:v>3138535</c:v>
                </c:pt>
                <c:pt idx="50">
                  <c:v>1691906</c:v>
                </c:pt>
                <c:pt idx="51">
                  <c:v>3145483</c:v>
                </c:pt>
                <c:pt idx="52">
                  <c:v>3108276</c:v>
                </c:pt>
                <c:pt idx="53">
                  <c:v>55665</c:v>
                </c:pt>
                <c:pt idx="54" formatCode="General">
                  <c:v>0</c:v>
                </c:pt>
                <c:pt idx="55" formatCode="General">
                  <c:v>0</c:v>
                </c:pt>
                <c:pt idx="56">
                  <c:v>160453</c:v>
                </c:pt>
                <c:pt idx="57">
                  <c:v>149145</c:v>
                </c:pt>
                <c:pt idx="58">
                  <c:v>273377</c:v>
                </c:pt>
                <c:pt idx="59" formatCode="General">
                  <c:v>0</c:v>
                </c:pt>
                <c:pt idx="60">
                  <c:v>11744</c:v>
                </c:pt>
                <c:pt idx="61" formatCode="General">
                  <c:v>0</c:v>
                </c:pt>
                <c:pt idx="62">
                  <c:v>28669</c:v>
                </c:pt>
                <c:pt idx="63">
                  <c:v>549605</c:v>
                </c:pt>
                <c:pt idx="64">
                  <c:v>338059</c:v>
                </c:pt>
                <c:pt idx="65">
                  <c:v>172990</c:v>
                </c:pt>
                <c:pt idx="66">
                  <c:v>586094</c:v>
                </c:pt>
                <c:pt idx="67">
                  <c:v>588619</c:v>
                </c:pt>
                <c:pt idx="68">
                  <c:v>858921</c:v>
                </c:pt>
                <c:pt idx="69">
                  <c:v>355034</c:v>
                </c:pt>
                <c:pt idx="70">
                  <c:v>267939</c:v>
                </c:pt>
                <c:pt idx="71">
                  <c:v>268991</c:v>
                </c:pt>
                <c:pt idx="72">
                  <c:v>268589</c:v>
                </c:pt>
                <c:pt idx="73">
                  <c:v>680888</c:v>
                </c:pt>
                <c:pt idx="74">
                  <c:v>490339</c:v>
                </c:pt>
                <c:pt idx="75">
                  <c:v>3901</c:v>
                </c:pt>
                <c:pt idx="76" formatCode="General">
                  <c:v>0</c:v>
                </c:pt>
                <c:pt idx="77">
                  <c:v>220533</c:v>
                </c:pt>
                <c:pt idx="78">
                  <c:v>2454746</c:v>
                </c:pt>
                <c:pt idx="79" formatCode="General">
                  <c:v>0</c:v>
                </c:pt>
                <c:pt idx="80" formatCode="General">
                  <c:v>0</c:v>
                </c:pt>
                <c:pt idx="81" formatCode="General">
                  <c:v>0</c:v>
                </c:pt>
                <c:pt idx="82" formatCode="General">
                  <c:v>0</c:v>
                </c:pt>
                <c:pt idx="83">
                  <c:v>2900559</c:v>
                </c:pt>
                <c:pt idx="84">
                  <c:v>2979201</c:v>
                </c:pt>
                <c:pt idx="85">
                  <c:v>2960849</c:v>
                </c:pt>
                <c:pt idx="86">
                  <c:v>2962156</c:v>
                </c:pt>
                <c:pt idx="87">
                  <c:v>2994301</c:v>
                </c:pt>
                <c:pt idx="88" formatCode="General">
                  <c:v>0</c:v>
                </c:pt>
                <c:pt idx="89" formatCode="General">
                  <c:v>0</c:v>
                </c:pt>
                <c:pt idx="90" formatCode="General">
                  <c:v>0</c:v>
                </c:pt>
                <c:pt idx="91">
                  <c:v>1170970</c:v>
                </c:pt>
                <c:pt idx="92">
                  <c:v>1030053</c:v>
                </c:pt>
                <c:pt idx="93">
                  <c:v>2688786</c:v>
                </c:pt>
                <c:pt idx="94">
                  <c:v>719541</c:v>
                </c:pt>
                <c:pt idx="95">
                  <c:v>2080707</c:v>
                </c:pt>
                <c:pt idx="96">
                  <c:v>1701827</c:v>
                </c:pt>
                <c:pt idx="97">
                  <c:v>2533629</c:v>
                </c:pt>
                <c:pt idx="98">
                  <c:v>2935635</c:v>
                </c:pt>
                <c:pt idx="99">
                  <c:v>2522372</c:v>
                </c:pt>
                <c:pt idx="100">
                  <c:v>2309311</c:v>
                </c:pt>
                <c:pt idx="101">
                  <c:v>2103007</c:v>
                </c:pt>
                <c:pt idx="102">
                  <c:v>2864333</c:v>
                </c:pt>
                <c:pt idx="103">
                  <c:v>2840886</c:v>
                </c:pt>
                <c:pt idx="104">
                  <c:v>125223</c:v>
                </c:pt>
                <c:pt idx="105" formatCode="General">
                  <c:v>0</c:v>
                </c:pt>
                <c:pt idx="106" formatCode="General">
                  <c:v>0</c:v>
                </c:pt>
                <c:pt idx="107">
                  <c:v>171070</c:v>
                </c:pt>
                <c:pt idx="108">
                  <c:v>119682</c:v>
                </c:pt>
                <c:pt idx="109">
                  <c:v>358125</c:v>
                </c:pt>
                <c:pt idx="110" formatCode="General">
                  <c:v>0</c:v>
                </c:pt>
                <c:pt idx="111">
                  <c:v>27043</c:v>
                </c:pt>
                <c:pt idx="112" formatCode="General">
                  <c:v>0</c:v>
                </c:pt>
                <c:pt idx="113">
                  <c:v>29256</c:v>
                </c:pt>
                <c:pt idx="114">
                  <c:v>566935</c:v>
                </c:pt>
                <c:pt idx="115">
                  <c:v>303626</c:v>
                </c:pt>
                <c:pt idx="116">
                  <c:v>179242</c:v>
                </c:pt>
                <c:pt idx="117">
                  <c:v>581899</c:v>
                </c:pt>
                <c:pt idx="118">
                  <c:v>590661</c:v>
                </c:pt>
                <c:pt idx="119">
                  <c:v>800452</c:v>
                </c:pt>
                <c:pt idx="120">
                  <c:v>351611</c:v>
                </c:pt>
                <c:pt idx="121">
                  <c:v>264221</c:v>
                </c:pt>
                <c:pt idx="122">
                  <c:v>259666</c:v>
                </c:pt>
                <c:pt idx="123">
                  <c:v>319159</c:v>
                </c:pt>
                <c:pt idx="124">
                  <c:v>680166</c:v>
                </c:pt>
                <c:pt idx="125">
                  <c:v>675264</c:v>
                </c:pt>
                <c:pt idx="126">
                  <c:v>7551</c:v>
                </c:pt>
                <c:pt idx="127">
                  <c:v>3526</c:v>
                </c:pt>
                <c:pt idx="128">
                  <c:v>190528</c:v>
                </c:pt>
                <c:pt idx="129">
                  <c:v>3332070</c:v>
                </c:pt>
                <c:pt idx="130" formatCode="General">
                  <c:v>0</c:v>
                </c:pt>
                <c:pt idx="131" formatCode="General">
                  <c:v>0</c:v>
                </c:pt>
                <c:pt idx="132" formatCode="General">
                  <c:v>0</c:v>
                </c:pt>
                <c:pt idx="133" formatCode="General">
                  <c:v>0</c:v>
                </c:pt>
                <c:pt idx="134">
                  <c:v>2567965</c:v>
                </c:pt>
                <c:pt idx="135">
                  <c:v>2209521</c:v>
                </c:pt>
                <c:pt idx="136">
                  <c:v>3064077</c:v>
                </c:pt>
                <c:pt idx="137">
                  <c:v>3259600</c:v>
                </c:pt>
                <c:pt idx="138">
                  <c:v>3804475</c:v>
                </c:pt>
                <c:pt idx="139">
                  <c:v>15204</c:v>
                </c:pt>
                <c:pt idx="140">
                  <c:v>27638</c:v>
                </c:pt>
                <c:pt idx="141">
                  <c:v>7717</c:v>
                </c:pt>
                <c:pt idx="142">
                  <c:v>1077812</c:v>
                </c:pt>
                <c:pt idx="143">
                  <c:v>1111919</c:v>
                </c:pt>
                <c:pt idx="144">
                  <c:v>2854468</c:v>
                </c:pt>
                <c:pt idx="145">
                  <c:v>935951</c:v>
                </c:pt>
                <c:pt idx="146">
                  <c:v>1900702</c:v>
                </c:pt>
                <c:pt idx="147">
                  <c:v>1917691</c:v>
                </c:pt>
                <c:pt idx="148">
                  <c:v>2011280</c:v>
                </c:pt>
                <c:pt idx="149">
                  <c:v>2390516</c:v>
                </c:pt>
                <c:pt idx="150">
                  <c:v>1903487</c:v>
                </c:pt>
                <c:pt idx="151">
                  <c:v>2799259</c:v>
                </c:pt>
                <c:pt idx="152">
                  <c:v>1864816</c:v>
                </c:pt>
                <c:pt idx="153">
                  <c:v>2719877</c:v>
                </c:pt>
                <c:pt idx="154">
                  <c:v>2724431</c:v>
                </c:pt>
                <c:pt idx="155">
                  <c:v>30163</c:v>
                </c:pt>
                <c:pt idx="156" formatCode="General">
                  <c:v>0</c:v>
                </c:pt>
                <c:pt idx="157" formatCode="General">
                  <c:v>0</c:v>
                </c:pt>
                <c:pt idx="158">
                  <c:v>168074</c:v>
                </c:pt>
                <c:pt idx="159">
                  <c:v>186043</c:v>
                </c:pt>
                <c:pt idx="160">
                  <c:v>316993</c:v>
                </c:pt>
                <c:pt idx="161">
                  <c:v>4671</c:v>
                </c:pt>
                <c:pt idx="162" formatCode="General">
                  <c:v>0</c:v>
                </c:pt>
                <c:pt idx="163">
                  <c:v>26761</c:v>
                </c:pt>
                <c:pt idx="164" formatCode="General">
                  <c:v>0</c:v>
                </c:pt>
                <c:pt idx="165">
                  <c:v>23931</c:v>
                </c:pt>
                <c:pt idx="166">
                  <c:v>584938</c:v>
                </c:pt>
                <c:pt idx="167">
                  <c:v>275243</c:v>
                </c:pt>
                <c:pt idx="168">
                  <c:v>158595</c:v>
                </c:pt>
                <c:pt idx="169">
                  <c:v>626623</c:v>
                </c:pt>
                <c:pt idx="170">
                  <c:v>647367</c:v>
                </c:pt>
                <c:pt idx="171">
                  <c:v>848620</c:v>
                </c:pt>
                <c:pt idx="172">
                  <c:v>389826</c:v>
                </c:pt>
                <c:pt idx="173">
                  <c:v>264618</c:v>
                </c:pt>
                <c:pt idx="174">
                  <c:v>269950</c:v>
                </c:pt>
                <c:pt idx="175">
                  <c:v>395012</c:v>
                </c:pt>
                <c:pt idx="176">
                  <c:v>717384</c:v>
                </c:pt>
                <c:pt idx="177">
                  <c:v>814428</c:v>
                </c:pt>
                <c:pt idx="178">
                  <c:v>3379</c:v>
                </c:pt>
                <c:pt idx="179" formatCode="General">
                  <c:v>2497.46</c:v>
                </c:pt>
                <c:pt idx="180">
                  <c:v>45569</c:v>
                </c:pt>
                <c:pt idx="181">
                  <c:v>3803518</c:v>
                </c:pt>
                <c:pt idx="182" formatCode="General">
                  <c:v>13050</c:v>
                </c:pt>
                <c:pt idx="183" formatCode="General">
                  <c:v>8381</c:v>
                </c:pt>
                <c:pt idx="184" formatCode="General">
                  <c:v>7084</c:v>
                </c:pt>
                <c:pt idx="185" formatCode="General">
                  <c:v>3098</c:v>
                </c:pt>
                <c:pt idx="186">
                  <c:v>2299087</c:v>
                </c:pt>
                <c:pt idx="187">
                  <c:v>2495436</c:v>
                </c:pt>
                <c:pt idx="188">
                  <c:v>3292443</c:v>
                </c:pt>
                <c:pt idx="189">
                  <c:v>3049828</c:v>
                </c:pt>
                <c:pt idx="190">
                  <c:v>3314480</c:v>
                </c:pt>
                <c:pt idx="191">
                  <c:v>59670</c:v>
                </c:pt>
                <c:pt idx="192">
                  <c:v>90675</c:v>
                </c:pt>
                <c:pt idx="193">
                  <c:v>213383</c:v>
                </c:pt>
                <c:pt idx="194">
                  <c:v>1111868</c:v>
                </c:pt>
                <c:pt idx="195">
                  <c:v>1202485</c:v>
                </c:pt>
                <c:pt idx="196">
                  <c:v>2509758</c:v>
                </c:pt>
                <c:pt idx="197">
                  <c:v>794391</c:v>
                </c:pt>
                <c:pt idx="198">
                  <c:v>1618856</c:v>
                </c:pt>
                <c:pt idx="199">
                  <c:v>1925524</c:v>
                </c:pt>
                <c:pt idx="200">
                  <c:v>2320738</c:v>
                </c:pt>
                <c:pt idx="201">
                  <c:v>2559103</c:v>
                </c:pt>
                <c:pt idx="202">
                  <c:v>3167729</c:v>
                </c:pt>
                <c:pt idx="203">
                  <c:v>2822717</c:v>
                </c:pt>
                <c:pt idx="204">
                  <c:v>473627</c:v>
                </c:pt>
                <c:pt idx="205">
                  <c:v>3069740</c:v>
                </c:pt>
                <c:pt idx="206">
                  <c:v>3019071</c:v>
                </c:pt>
                <c:pt idx="207" formatCode="General">
                  <c:v>0</c:v>
                </c:pt>
                <c:pt idx="208" formatCode="General">
                  <c:v>0</c:v>
                </c:pt>
                <c:pt idx="209" formatCode="General">
                  <c:v>0</c:v>
                </c:pt>
                <c:pt idx="210">
                  <c:v>131859</c:v>
                </c:pt>
                <c:pt idx="211">
                  <c:v>110231</c:v>
                </c:pt>
                <c:pt idx="212">
                  <c:v>276292</c:v>
                </c:pt>
                <c:pt idx="213">
                  <c:v>249617</c:v>
                </c:pt>
                <c:pt idx="214" formatCode="General">
                  <c:v>0</c:v>
                </c:pt>
                <c:pt idx="215">
                  <c:v>8831</c:v>
                </c:pt>
                <c:pt idx="216" formatCode="General">
                  <c:v>0</c:v>
                </c:pt>
                <c:pt idx="217">
                  <c:v>11001</c:v>
                </c:pt>
                <c:pt idx="218">
                  <c:v>581417</c:v>
                </c:pt>
                <c:pt idx="219">
                  <c:v>308651</c:v>
                </c:pt>
                <c:pt idx="220">
                  <c:v>123407</c:v>
                </c:pt>
                <c:pt idx="221">
                  <c:v>591354</c:v>
                </c:pt>
                <c:pt idx="222">
                  <c:v>607081</c:v>
                </c:pt>
                <c:pt idx="223">
                  <c:v>865257</c:v>
                </c:pt>
                <c:pt idx="224">
                  <c:v>473325</c:v>
                </c:pt>
                <c:pt idx="225">
                  <c:v>262771</c:v>
                </c:pt>
                <c:pt idx="226">
                  <c:v>261477</c:v>
                </c:pt>
                <c:pt idx="227">
                  <c:v>514080</c:v>
                </c:pt>
                <c:pt idx="228">
                  <c:v>720536</c:v>
                </c:pt>
                <c:pt idx="229">
                  <c:v>697092</c:v>
                </c:pt>
                <c:pt idx="230">
                  <c:v>3763</c:v>
                </c:pt>
                <c:pt idx="231">
                  <c:v>1396</c:v>
                </c:pt>
                <c:pt idx="232">
                  <c:v>94053</c:v>
                </c:pt>
                <c:pt idx="233">
                  <c:v>3854616</c:v>
                </c:pt>
                <c:pt idx="234">
                  <c:v>68587</c:v>
                </c:pt>
                <c:pt idx="235">
                  <c:v>55229</c:v>
                </c:pt>
                <c:pt idx="236">
                  <c:v>58585</c:v>
                </c:pt>
                <c:pt idx="237">
                  <c:v>64772</c:v>
                </c:pt>
                <c:pt idx="238">
                  <c:v>2814720</c:v>
                </c:pt>
                <c:pt idx="239">
                  <c:v>2612444</c:v>
                </c:pt>
                <c:pt idx="240">
                  <c:v>3131266</c:v>
                </c:pt>
                <c:pt idx="241">
                  <c:v>3317957</c:v>
                </c:pt>
                <c:pt idx="242">
                  <c:v>3307133</c:v>
                </c:pt>
                <c:pt idx="243">
                  <c:v>65575</c:v>
                </c:pt>
                <c:pt idx="244">
                  <c:v>222902</c:v>
                </c:pt>
                <c:pt idx="245">
                  <c:v>104029</c:v>
                </c:pt>
                <c:pt idx="246">
                  <c:v>1060437</c:v>
                </c:pt>
                <c:pt idx="247">
                  <c:v>1057615</c:v>
                </c:pt>
                <c:pt idx="248">
                  <c:v>2962328</c:v>
                </c:pt>
                <c:pt idx="249">
                  <c:v>767281</c:v>
                </c:pt>
                <c:pt idx="250" formatCode="General">
                  <c:v>0</c:v>
                </c:pt>
                <c:pt idx="251" formatCode="General">
                  <c:v>0</c:v>
                </c:pt>
                <c:pt idx="252">
                  <c:v>2288608</c:v>
                </c:pt>
                <c:pt idx="253">
                  <c:v>2805431</c:v>
                </c:pt>
                <c:pt idx="254">
                  <c:v>2878166</c:v>
                </c:pt>
                <c:pt idx="255">
                  <c:v>2442705</c:v>
                </c:pt>
                <c:pt idx="256" formatCode="General">
                  <c:v>0</c:v>
                </c:pt>
                <c:pt idx="257">
                  <c:v>3073048</c:v>
                </c:pt>
                <c:pt idx="258">
                  <c:v>3002795</c:v>
                </c:pt>
                <c:pt idx="259">
                  <c:v>1281952</c:v>
                </c:pt>
                <c:pt idx="260" formatCode="General">
                  <c:v>0</c:v>
                </c:pt>
                <c:pt idx="261" formatCode="General">
                  <c:v>0</c:v>
                </c:pt>
                <c:pt idx="262" formatCode="General">
                  <c:v>0</c:v>
                </c:pt>
                <c:pt idx="263">
                  <c:v>135043</c:v>
                </c:pt>
                <c:pt idx="264">
                  <c:v>90571</c:v>
                </c:pt>
                <c:pt idx="265">
                  <c:v>230729</c:v>
                </c:pt>
                <c:pt idx="266">
                  <c:v>302231</c:v>
                </c:pt>
                <c:pt idx="267" formatCode="General">
                  <c:v>0</c:v>
                </c:pt>
                <c:pt idx="268">
                  <c:v>40482</c:v>
                </c:pt>
                <c:pt idx="269" formatCode="General">
                  <c:v>0</c:v>
                </c:pt>
                <c:pt idx="270">
                  <c:v>25490</c:v>
                </c:pt>
                <c:pt idx="271">
                  <c:v>547734</c:v>
                </c:pt>
                <c:pt idx="272">
                  <c:v>291783</c:v>
                </c:pt>
                <c:pt idx="273">
                  <c:v>195586</c:v>
                </c:pt>
                <c:pt idx="274">
                  <c:v>645429</c:v>
                </c:pt>
                <c:pt idx="275">
                  <c:v>659649</c:v>
                </c:pt>
                <c:pt idx="276">
                  <c:v>884694</c:v>
                </c:pt>
                <c:pt idx="277">
                  <c:v>427177</c:v>
                </c:pt>
                <c:pt idx="278">
                  <c:v>263754</c:v>
                </c:pt>
                <c:pt idx="279">
                  <c:v>267707</c:v>
                </c:pt>
                <c:pt idx="280">
                  <c:v>460984</c:v>
                </c:pt>
                <c:pt idx="281">
                  <c:v>726131</c:v>
                </c:pt>
                <c:pt idx="282">
                  <c:v>1071955</c:v>
                </c:pt>
                <c:pt idx="283">
                  <c:v>7039</c:v>
                </c:pt>
                <c:pt idx="284">
                  <c:v>4226</c:v>
                </c:pt>
                <c:pt idx="285">
                  <c:v>100602</c:v>
                </c:pt>
                <c:pt idx="286">
                  <c:v>3651145</c:v>
                </c:pt>
                <c:pt idx="287">
                  <c:v>167685</c:v>
                </c:pt>
                <c:pt idx="288">
                  <c:v>83224</c:v>
                </c:pt>
                <c:pt idx="289">
                  <c:v>82552</c:v>
                </c:pt>
                <c:pt idx="290">
                  <c:v>83869</c:v>
                </c:pt>
                <c:pt idx="291">
                  <c:v>2313467</c:v>
                </c:pt>
                <c:pt idx="292">
                  <c:v>2489768</c:v>
                </c:pt>
                <c:pt idx="293">
                  <c:v>3171442</c:v>
                </c:pt>
                <c:pt idx="294">
                  <c:v>3019602</c:v>
                </c:pt>
                <c:pt idx="295">
                  <c:v>3030952</c:v>
                </c:pt>
                <c:pt idx="296">
                  <c:v>50579</c:v>
                </c:pt>
                <c:pt idx="297">
                  <c:v>200714</c:v>
                </c:pt>
                <c:pt idx="298">
                  <c:v>220082</c:v>
                </c:pt>
                <c:pt idx="299">
                  <c:v>1087734</c:v>
                </c:pt>
                <c:pt idx="300">
                  <c:v>1140266</c:v>
                </c:pt>
                <c:pt idx="301">
                  <c:v>2376921</c:v>
                </c:pt>
                <c:pt idx="302">
                  <c:v>633967</c:v>
                </c:pt>
                <c:pt idx="303" formatCode="General">
                  <c:v>0</c:v>
                </c:pt>
                <c:pt idx="304" formatCode="General">
                  <c:v>0</c:v>
                </c:pt>
                <c:pt idx="305">
                  <c:v>1898939</c:v>
                </c:pt>
                <c:pt idx="306">
                  <c:v>2397816</c:v>
                </c:pt>
                <c:pt idx="307">
                  <c:v>2208232</c:v>
                </c:pt>
                <c:pt idx="308">
                  <c:v>3006438</c:v>
                </c:pt>
                <c:pt idx="309" formatCode="General">
                  <c:v>0</c:v>
                </c:pt>
                <c:pt idx="310">
                  <c:v>2575176</c:v>
                </c:pt>
                <c:pt idx="311">
                  <c:v>2680295</c:v>
                </c:pt>
                <c:pt idx="312">
                  <c:v>3576899</c:v>
                </c:pt>
                <c:pt idx="313" formatCode="General">
                  <c:v>0</c:v>
                </c:pt>
                <c:pt idx="314" formatCode="General">
                  <c:v>0</c:v>
                </c:pt>
                <c:pt idx="315" formatCode="General">
                  <c:v>0</c:v>
                </c:pt>
                <c:pt idx="316">
                  <c:v>102881</c:v>
                </c:pt>
                <c:pt idx="317">
                  <c:v>65431</c:v>
                </c:pt>
                <c:pt idx="318">
                  <c:v>323830</c:v>
                </c:pt>
                <c:pt idx="319">
                  <c:v>278580</c:v>
                </c:pt>
                <c:pt idx="320" formatCode="General">
                  <c:v>0</c:v>
                </c:pt>
                <c:pt idx="321">
                  <c:v>12084</c:v>
                </c:pt>
                <c:pt idx="322" formatCode="General">
                  <c:v>0</c:v>
                </c:pt>
                <c:pt idx="323">
                  <c:v>43652</c:v>
                </c:pt>
                <c:pt idx="324">
                  <c:v>533254</c:v>
                </c:pt>
                <c:pt idx="325">
                  <c:v>301645</c:v>
                </c:pt>
                <c:pt idx="326">
                  <c:v>155216</c:v>
                </c:pt>
                <c:pt idx="327">
                  <c:v>679055</c:v>
                </c:pt>
                <c:pt idx="328">
                  <c:v>687028</c:v>
                </c:pt>
                <c:pt idx="329">
                  <c:v>897627</c:v>
                </c:pt>
                <c:pt idx="330">
                  <c:v>695454</c:v>
                </c:pt>
                <c:pt idx="331">
                  <c:v>272668</c:v>
                </c:pt>
                <c:pt idx="332">
                  <c:v>280393</c:v>
                </c:pt>
                <c:pt idx="333">
                  <c:v>579138</c:v>
                </c:pt>
                <c:pt idx="334">
                  <c:v>684801</c:v>
                </c:pt>
                <c:pt idx="335">
                  <c:v>1115128</c:v>
                </c:pt>
                <c:pt idx="336">
                  <c:v>8893</c:v>
                </c:pt>
                <c:pt idx="337">
                  <c:v>6035</c:v>
                </c:pt>
                <c:pt idx="338">
                  <c:v>85521</c:v>
                </c:pt>
                <c:pt idx="339">
                  <c:v>3424205</c:v>
                </c:pt>
                <c:pt idx="340">
                  <c:v>158426</c:v>
                </c:pt>
                <c:pt idx="341">
                  <c:v>66867</c:v>
                </c:pt>
                <c:pt idx="342">
                  <c:v>52644</c:v>
                </c:pt>
                <c:pt idx="343">
                  <c:v>69393</c:v>
                </c:pt>
                <c:pt idx="344">
                  <c:v>2452444</c:v>
                </c:pt>
                <c:pt idx="345">
                  <c:v>2210187</c:v>
                </c:pt>
                <c:pt idx="346">
                  <c:v>2954030</c:v>
                </c:pt>
                <c:pt idx="347">
                  <c:v>3137512</c:v>
                </c:pt>
                <c:pt idx="348">
                  <c:v>3830505</c:v>
                </c:pt>
                <c:pt idx="349">
                  <c:v>38061</c:v>
                </c:pt>
                <c:pt idx="350">
                  <c:v>141959</c:v>
                </c:pt>
                <c:pt idx="351">
                  <c:v>167427</c:v>
                </c:pt>
                <c:pt idx="352">
                  <c:v>876143</c:v>
                </c:pt>
                <c:pt idx="353">
                  <c:v>827699</c:v>
                </c:pt>
                <c:pt idx="354">
                  <c:v>2553268</c:v>
                </c:pt>
                <c:pt idx="355">
                  <c:v>637460</c:v>
                </c:pt>
                <c:pt idx="356">
                  <c:v>627137</c:v>
                </c:pt>
                <c:pt idx="357">
                  <c:v>370065</c:v>
                </c:pt>
                <c:pt idx="358">
                  <c:v>2659644</c:v>
                </c:pt>
                <c:pt idx="359">
                  <c:v>2487223</c:v>
                </c:pt>
                <c:pt idx="360">
                  <c:v>2842743</c:v>
                </c:pt>
                <c:pt idx="361">
                  <c:v>2460630</c:v>
                </c:pt>
                <c:pt idx="362" formatCode="General">
                  <c:v>0</c:v>
                </c:pt>
                <c:pt idx="363">
                  <c:v>1246195</c:v>
                </c:pt>
                <c:pt idx="364">
                  <c:v>3056000</c:v>
                </c:pt>
                <c:pt idx="365">
                  <c:v>3289793</c:v>
                </c:pt>
                <c:pt idx="366" formatCode="General">
                  <c:v>0</c:v>
                </c:pt>
                <c:pt idx="367" formatCode="General">
                  <c:v>0</c:v>
                </c:pt>
                <c:pt idx="368" formatCode="General">
                  <c:v>0</c:v>
                </c:pt>
                <c:pt idx="369">
                  <c:v>86321</c:v>
                </c:pt>
                <c:pt idx="370">
                  <c:v>84632</c:v>
                </c:pt>
                <c:pt idx="371">
                  <c:v>320313</c:v>
                </c:pt>
                <c:pt idx="372">
                  <c:v>337479</c:v>
                </c:pt>
                <c:pt idx="373" formatCode="General">
                  <c:v>0</c:v>
                </c:pt>
                <c:pt idx="374" formatCode="General">
                  <c:v>0</c:v>
                </c:pt>
                <c:pt idx="375" formatCode="General">
                  <c:v>0</c:v>
                </c:pt>
                <c:pt idx="376">
                  <c:v>42607</c:v>
                </c:pt>
                <c:pt idx="377">
                  <c:v>583110</c:v>
                </c:pt>
                <c:pt idx="378">
                  <c:v>298173</c:v>
                </c:pt>
                <c:pt idx="379">
                  <c:v>151871</c:v>
                </c:pt>
                <c:pt idx="380">
                  <c:v>674769</c:v>
                </c:pt>
                <c:pt idx="381">
                  <c:v>697679</c:v>
                </c:pt>
                <c:pt idx="382">
                  <c:v>963149</c:v>
                </c:pt>
                <c:pt idx="383">
                  <c:v>658608</c:v>
                </c:pt>
                <c:pt idx="384">
                  <c:v>249474</c:v>
                </c:pt>
                <c:pt idx="385">
                  <c:v>247773</c:v>
                </c:pt>
                <c:pt idx="386">
                  <c:v>588982</c:v>
                </c:pt>
                <c:pt idx="387">
                  <c:v>695554</c:v>
                </c:pt>
                <c:pt idx="388">
                  <c:v>1000529</c:v>
                </c:pt>
                <c:pt idx="389">
                  <c:v>19758</c:v>
                </c:pt>
                <c:pt idx="390">
                  <c:v>11060</c:v>
                </c:pt>
                <c:pt idx="391">
                  <c:v>74671</c:v>
                </c:pt>
                <c:pt idx="392">
                  <c:v>3664596</c:v>
                </c:pt>
                <c:pt idx="393">
                  <c:v>199663</c:v>
                </c:pt>
                <c:pt idx="394">
                  <c:v>94205</c:v>
                </c:pt>
                <c:pt idx="395">
                  <c:v>87194</c:v>
                </c:pt>
                <c:pt idx="396">
                  <c:v>91667</c:v>
                </c:pt>
                <c:pt idx="397">
                  <c:v>2589480</c:v>
                </c:pt>
                <c:pt idx="398">
                  <c:v>2579330</c:v>
                </c:pt>
                <c:pt idx="399">
                  <c:v>3159783</c:v>
                </c:pt>
                <c:pt idx="400">
                  <c:v>3075224</c:v>
                </c:pt>
                <c:pt idx="401">
                  <c:v>3475380</c:v>
                </c:pt>
                <c:pt idx="402">
                  <c:v>40065</c:v>
                </c:pt>
                <c:pt idx="403">
                  <c:v>146726</c:v>
                </c:pt>
                <c:pt idx="404">
                  <c:v>109082</c:v>
                </c:pt>
                <c:pt idx="405">
                  <c:v>702847</c:v>
                </c:pt>
                <c:pt idx="406">
                  <c:v>905535</c:v>
                </c:pt>
                <c:pt idx="407">
                  <c:v>2478698</c:v>
                </c:pt>
                <c:pt idx="408">
                  <c:v>672550</c:v>
                </c:pt>
                <c:pt idx="409">
                  <c:v>1917473</c:v>
                </c:pt>
                <c:pt idx="410">
                  <c:v>1908522</c:v>
                </c:pt>
                <c:pt idx="411">
                  <c:v>2188024</c:v>
                </c:pt>
                <c:pt idx="412">
                  <c:v>2486580</c:v>
                </c:pt>
                <c:pt idx="413">
                  <c:v>2919139</c:v>
                </c:pt>
                <c:pt idx="414">
                  <c:v>2375040</c:v>
                </c:pt>
                <c:pt idx="415" formatCode="General">
                  <c:v>0</c:v>
                </c:pt>
                <c:pt idx="416">
                  <c:v>3049513</c:v>
                </c:pt>
                <c:pt idx="417">
                  <c:v>2736535</c:v>
                </c:pt>
                <c:pt idx="418">
                  <c:v>3330839</c:v>
                </c:pt>
                <c:pt idx="419" formatCode="General">
                  <c:v>0</c:v>
                </c:pt>
                <c:pt idx="420" formatCode="General">
                  <c:v>0</c:v>
                </c:pt>
                <c:pt idx="421" formatCode="General">
                  <c:v>0</c:v>
                </c:pt>
                <c:pt idx="422">
                  <c:v>86350</c:v>
                </c:pt>
                <c:pt idx="423">
                  <c:v>59157</c:v>
                </c:pt>
                <c:pt idx="424">
                  <c:v>293254</c:v>
                </c:pt>
                <c:pt idx="425">
                  <c:v>254884</c:v>
                </c:pt>
                <c:pt idx="426" formatCode="General">
                  <c:v>0</c:v>
                </c:pt>
                <c:pt idx="427" formatCode="General">
                  <c:v>0</c:v>
                </c:pt>
                <c:pt idx="428" formatCode="General">
                  <c:v>0</c:v>
                </c:pt>
                <c:pt idx="429">
                  <c:v>42235</c:v>
                </c:pt>
                <c:pt idx="430">
                  <c:v>537885</c:v>
                </c:pt>
                <c:pt idx="431">
                  <c:v>297973</c:v>
                </c:pt>
                <c:pt idx="432">
                  <c:v>41193</c:v>
                </c:pt>
                <c:pt idx="433">
                  <c:v>703419</c:v>
                </c:pt>
                <c:pt idx="434">
                  <c:v>704437</c:v>
                </c:pt>
                <c:pt idx="435">
                  <c:v>921331</c:v>
                </c:pt>
                <c:pt idx="436">
                  <c:v>390234</c:v>
                </c:pt>
                <c:pt idx="437">
                  <c:v>253286</c:v>
                </c:pt>
                <c:pt idx="438">
                  <c:v>272669</c:v>
                </c:pt>
                <c:pt idx="439">
                  <c:v>329187</c:v>
                </c:pt>
                <c:pt idx="440">
                  <c:v>789383</c:v>
                </c:pt>
                <c:pt idx="441">
                  <c:v>969463</c:v>
                </c:pt>
                <c:pt idx="442">
                  <c:v>5583</c:v>
                </c:pt>
                <c:pt idx="443">
                  <c:v>2830</c:v>
                </c:pt>
                <c:pt idx="444">
                  <c:v>74671</c:v>
                </c:pt>
                <c:pt idx="445">
                  <c:v>3507792</c:v>
                </c:pt>
                <c:pt idx="446">
                  <c:v>114022</c:v>
                </c:pt>
                <c:pt idx="447">
                  <c:v>35347</c:v>
                </c:pt>
                <c:pt idx="448">
                  <c:v>32991</c:v>
                </c:pt>
                <c:pt idx="449">
                  <c:v>35317</c:v>
                </c:pt>
                <c:pt idx="450">
                  <c:v>24892</c:v>
                </c:pt>
                <c:pt idx="451">
                  <c:v>2063786</c:v>
                </c:pt>
                <c:pt idx="452">
                  <c:v>2160661</c:v>
                </c:pt>
                <c:pt idx="453">
                  <c:v>3130344</c:v>
                </c:pt>
                <c:pt idx="454">
                  <c:v>3378166</c:v>
                </c:pt>
                <c:pt idx="455">
                  <c:v>3954966</c:v>
                </c:pt>
                <c:pt idx="456">
                  <c:v>40832</c:v>
                </c:pt>
                <c:pt idx="457">
                  <c:v>106273</c:v>
                </c:pt>
                <c:pt idx="458">
                  <c:v>101009</c:v>
                </c:pt>
                <c:pt idx="459">
                  <c:v>142548</c:v>
                </c:pt>
                <c:pt idx="460">
                  <c:v>841132</c:v>
                </c:pt>
                <c:pt idx="461">
                  <c:v>1778115</c:v>
                </c:pt>
                <c:pt idx="462">
                  <c:v>303446</c:v>
                </c:pt>
                <c:pt idx="463">
                  <c:v>1759412</c:v>
                </c:pt>
                <c:pt idx="464">
                  <c:v>1715000</c:v>
                </c:pt>
                <c:pt idx="465">
                  <c:v>1979448</c:v>
                </c:pt>
                <c:pt idx="466">
                  <c:v>2294630</c:v>
                </c:pt>
                <c:pt idx="467">
                  <c:v>2506612</c:v>
                </c:pt>
                <c:pt idx="468">
                  <c:v>2692392</c:v>
                </c:pt>
                <c:pt idx="469" formatCode="General">
                  <c:v>0</c:v>
                </c:pt>
                <c:pt idx="470">
                  <c:v>2478175</c:v>
                </c:pt>
                <c:pt idx="471">
                  <c:v>2939241</c:v>
                </c:pt>
                <c:pt idx="472">
                  <c:v>3275473</c:v>
                </c:pt>
                <c:pt idx="473" formatCode="General">
                  <c:v>0</c:v>
                </c:pt>
                <c:pt idx="474" formatCode="General">
                  <c:v>0</c:v>
                </c:pt>
                <c:pt idx="475" formatCode="General">
                  <c:v>0</c:v>
                </c:pt>
                <c:pt idx="476">
                  <c:v>49035</c:v>
                </c:pt>
                <c:pt idx="477">
                  <c:v>51749</c:v>
                </c:pt>
                <c:pt idx="478">
                  <c:v>292765</c:v>
                </c:pt>
                <c:pt idx="479">
                  <c:v>328091</c:v>
                </c:pt>
                <c:pt idx="480" formatCode="General">
                  <c:v>0</c:v>
                </c:pt>
                <c:pt idx="481" formatCode="General">
                  <c:v>0</c:v>
                </c:pt>
                <c:pt idx="482" formatCode="General">
                  <c:v>0</c:v>
                </c:pt>
                <c:pt idx="483">
                  <c:v>63774</c:v>
                </c:pt>
                <c:pt idx="484">
                  <c:v>420688</c:v>
                </c:pt>
                <c:pt idx="485">
                  <c:v>318567</c:v>
                </c:pt>
                <c:pt idx="486">
                  <c:v>39226</c:v>
                </c:pt>
                <c:pt idx="487">
                  <c:v>661015</c:v>
                </c:pt>
                <c:pt idx="488">
                  <c:v>650526</c:v>
                </c:pt>
                <c:pt idx="489">
                  <c:v>886710</c:v>
                </c:pt>
                <c:pt idx="490">
                  <c:v>305779</c:v>
                </c:pt>
                <c:pt idx="491">
                  <c:v>265546</c:v>
                </c:pt>
                <c:pt idx="492">
                  <c:v>259651</c:v>
                </c:pt>
                <c:pt idx="493">
                  <c:v>358025</c:v>
                </c:pt>
                <c:pt idx="494">
                  <c:v>763922</c:v>
                </c:pt>
                <c:pt idx="495">
                  <c:v>904780</c:v>
                </c:pt>
                <c:pt idx="496">
                  <c:v>17736</c:v>
                </c:pt>
                <c:pt idx="497">
                  <c:v>4052</c:v>
                </c:pt>
                <c:pt idx="498">
                  <c:v>31670</c:v>
                </c:pt>
                <c:pt idx="499">
                  <c:v>3801342</c:v>
                </c:pt>
                <c:pt idx="500">
                  <c:v>102158</c:v>
                </c:pt>
                <c:pt idx="501">
                  <c:v>28076</c:v>
                </c:pt>
                <c:pt idx="502">
                  <c:v>26797</c:v>
                </c:pt>
                <c:pt idx="503">
                  <c:v>25254</c:v>
                </c:pt>
                <c:pt idx="504">
                  <c:v>3353360</c:v>
                </c:pt>
                <c:pt idx="505">
                  <c:v>2563020</c:v>
                </c:pt>
                <c:pt idx="506">
                  <c:v>2361529</c:v>
                </c:pt>
                <c:pt idx="507">
                  <c:v>3332390</c:v>
                </c:pt>
                <c:pt idx="508">
                  <c:v>3136948</c:v>
                </c:pt>
                <c:pt idx="509">
                  <c:v>3954966</c:v>
                </c:pt>
                <c:pt idx="510">
                  <c:v>23209</c:v>
                </c:pt>
                <c:pt idx="511">
                  <c:v>149587</c:v>
                </c:pt>
                <c:pt idx="512">
                  <c:v>154558</c:v>
                </c:pt>
                <c:pt idx="513">
                  <c:v>18679</c:v>
                </c:pt>
                <c:pt idx="514">
                  <c:v>325380</c:v>
                </c:pt>
                <c:pt idx="515">
                  <c:v>1609775</c:v>
                </c:pt>
                <c:pt idx="516">
                  <c:v>312115</c:v>
                </c:pt>
                <c:pt idx="517">
                  <c:v>1507123</c:v>
                </c:pt>
                <c:pt idx="518">
                  <c:v>1547173</c:v>
                </c:pt>
                <c:pt idx="519">
                  <c:v>2033947</c:v>
                </c:pt>
                <c:pt idx="520">
                  <c:v>1839232</c:v>
                </c:pt>
                <c:pt idx="521">
                  <c:v>2521686</c:v>
                </c:pt>
                <c:pt idx="522">
                  <c:v>2683494</c:v>
                </c:pt>
                <c:pt idx="523" formatCode="General">
                  <c:v>0</c:v>
                </c:pt>
                <c:pt idx="524">
                  <c:v>2691360</c:v>
                </c:pt>
                <c:pt idx="525">
                  <c:v>2731252</c:v>
                </c:pt>
                <c:pt idx="526">
                  <c:v>3658177</c:v>
                </c:pt>
                <c:pt idx="527" formatCode="General">
                  <c:v>0</c:v>
                </c:pt>
                <c:pt idx="528" formatCode="General">
                  <c:v>0</c:v>
                </c:pt>
                <c:pt idx="529" formatCode="General">
                  <c:v>0</c:v>
                </c:pt>
                <c:pt idx="530">
                  <c:v>36966</c:v>
                </c:pt>
                <c:pt idx="531">
                  <c:v>77218</c:v>
                </c:pt>
                <c:pt idx="532">
                  <c:v>284146</c:v>
                </c:pt>
                <c:pt idx="533">
                  <c:v>303200</c:v>
                </c:pt>
                <c:pt idx="534" formatCode="General">
                  <c:v>0</c:v>
                </c:pt>
                <c:pt idx="535" formatCode="General">
                  <c:v>0</c:v>
                </c:pt>
                <c:pt idx="536" formatCode="General">
                  <c:v>0</c:v>
                </c:pt>
                <c:pt idx="537">
                  <c:v>60580</c:v>
                </c:pt>
                <c:pt idx="538">
                  <c:v>557662</c:v>
                </c:pt>
                <c:pt idx="539">
                  <c:v>289436</c:v>
                </c:pt>
                <c:pt idx="540">
                  <c:v>36331</c:v>
                </c:pt>
                <c:pt idx="541">
                  <c:v>679065</c:v>
                </c:pt>
                <c:pt idx="542">
                  <c:v>708080</c:v>
                </c:pt>
                <c:pt idx="543">
                  <c:v>981542</c:v>
                </c:pt>
                <c:pt idx="544">
                  <c:v>376484</c:v>
                </c:pt>
                <c:pt idx="545">
                  <c:v>285560</c:v>
                </c:pt>
                <c:pt idx="546">
                  <c:v>290722</c:v>
                </c:pt>
                <c:pt idx="547">
                  <c:v>192136</c:v>
                </c:pt>
                <c:pt idx="548">
                  <c:v>735405</c:v>
                </c:pt>
                <c:pt idx="549">
                  <c:v>724443</c:v>
                </c:pt>
                <c:pt idx="550">
                  <c:v>12917</c:v>
                </c:pt>
                <c:pt idx="551" formatCode="General">
                  <c:v>948</c:v>
                </c:pt>
                <c:pt idx="552">
                  <c:v>236822</c:v>
                </c:pt>
                <c:pt idx="553">
                  <c:v>3466190</c:v>
                </c:pt>
                <c:pt idx="554">
                  <c:v>70933</c:v>
                </c:pt>
                <c:pt idx="555">
                  <c:v>10859</c:v>
                </c:pt>
                <c:pt idx="556">
                  <c:v>11171</c:v>
                </c:pt>
                <c:pt idx="557">
                  <c:v>6042</c:v>
                </c:pt>
                <c:pt idx="558">
                  <c:v>4518080</c:v>
                </c:pt>
                <c:pt idx="559">
                  <c:v>2438714</c:v>
                </c:pt>
                <c:pt idx="560">
                  <c:v>2993533</c:v>
                </c:pt>
                <c:pt idx="561">
                  <c:v>3112154</c:v>
                </c:pt>
                <c:pt idx="562">
                  <c:v>3322773</c:v>
                </c:pt>
                <c:pt idx="563">
                  <c:v>3938171</c:v>
                </c:pt>
                <c:pt idx="564">
                  <c:v>20280</c:v>
                </c:pt>
                <c:pt idx="565">
                  <c:v>130613</c:v>
                </c:pt>
                <c:pt idx="566">
                  <c:v>141313</c:v>
                </c:pt>
                <c:pt idx="567">
                  <c:v>23047</c:v>
                </c:pt>
                <c:pt idx="568">
                  <c:v>246036</c:v>
                </c:pt>
                <c:pt idx="569">
                  <c:v>1563053</c:v>
                </c:pt>
                <c:pt idx="570">
                  <c:v>84972</c:v>
                </c:pt>
                <c:pt idx="571">
                  <c:v>1534971</c:v>
                </c:pt>
                <c:pt idx="572">
                  <c:v>1694630</c:v>
                </c:pt>
                <c:pt idx="573">
                  <c:v>1901298</c:v>
                </c:pt>
                <c:pt idx="574">
                  <c:v>1846831</c:v>
                </c:pt>
                <c:pt idx="575">
                  <c:v>2199703</c:v>
                </c:pt>
                <c:pt idx="576">
                  <c:v>1951260</c:v>
                </c:pt>
                <c:pt idx="577" formatCode="General">
                  <c:v>0</c:v>
                </c:pt>
                <c:pt idx="578">
                  <c:v>2821387</c:v>
                </c:pt>
                <c:pt idx="579">
                  <c:v>2284466</c:v>
                </c:pt>
                <c:pt idx="580">
                  <c:v>3180652</c:v>
                </c:pt>
                <c:pt idx="581" formatCode="General">
                  <c:v>0</c:v>
                </c:pt>
                <c:pt idx="582" formatCode="General">
                  <c:v>0</c:v>
                </c:pt>
                <c:pt idx="583" formatCode="General">
                  <c:v>0</c:v>
                </c:pt>
                <c:pt idx="584">
                  <c:v>112577</c:v>
                </c:pt>
                <c:pt idx="585">
                  <c:v>104647</c:v>
                </c:pt>
                <c:pt idx="586">
                  <c:v>291127</c:v>
                </c:pt>
                <c:pt idx="587">
                  <c:v>338701</c:v>
                </c:pt>
                <c:pt idx="588">
                  <c:v>9314</c:v>
                </c:pt>
                <c:pt idx="589" formatCode="General">
                  <c:v>0</c:v>
                </c:pt>
                <c:pt idx="590" formatCode="General">
                  <c:v>0</c:v>
                </c:pt>
                <c:pt idx="591" formatCode="General">
                  <c:v>0</c:v>
                </c:pt>
                <c:pt idx="592">
                  <c:v>86596</c:v>
                </c:pt>
                <c:pt idx="593">
                  <c:v>590189</c:v>
                </c:pt>
                <c:pt idx="594" formatCode="General">
                  <c:v>0</c:v>
                </c:pt>
                <c:pt idx="595">
                  <c:v>141792</c:v>
                </c:pt>
                <c:pt idx="596">
                  <c:v>723211</c:v>
                </c:pt>
                <c:pt idx="597">
                  <c:v>711594</c:v>
                </c:pt>
                <c:pt idx="598">
                  <c:v>886710</c:v>
                </c:pt>
                <c:pt idx="599">
                  <c:v>435033</c:v>
                </c:pt>
                <c:pt idx="600">
                  <c:v>376484</c:v>
                </c:pt>
                <c:pt idx="601">
                  <c:v>435033</c:v>
                </c:pt>
                <c:pt idx="602">
                  <c:v>169954</c:v>
                </c:pt>
                <c:pt idx="603">
                  <c:v>731049</c:v>
                </c:pt>
                <c:pt idx="604">
                  <c:v>1135014</c:v>
                </c:pt>
                <c:pt idx="605">
                  <c:v>28265</c:v>
                </c:pt>
                <c:pt idx="606">
                  <c:v>4116</c:v>
                </c:pt>
                <c:pt idx="607">
                  <c:v>308087</c:v>
                </c:pt>
                <c:pt idx="608">
                  <c:v>3724679</c:v>
                </c:pt>
                <c:pt idx="609">
                  <c:v>122496</c:v>
                </c:pt>
                <c:pt idx="610">
                  <c:v>17487</c:v>
                </c:pt>
                <c:pt idx="611">
                  <c:v>33144</c:v>
                </c:pt>
                <c:pt idx="612">
                  <c:v>43667</c:v>
                </c:pt>
                <c:pt idx="613">
                  <c:v>5314341</c:v>
                </c:pt>
                <c:pt idx="614">
                  <c:v>2199876</c:v>
                </c:pt>
                <c:pt idx="615">
                  <c:v>2735094</c:v>
                </c:pt>
                <c:pt idx="616">
                  <c:v>3528197</c:v>
                </c:pt>
                <c:pt idx="617">
                  <c:v>3202432</c:v>
                </c:pt>
                <c:pt idx="618">
                  <c:v>3525698</c:v>
                </c:pt>
                <c:pt idx="619">
                  <c:v>95486</c:v>
                </c:pt>
                <c:pt idx="620">
                  <c:v>278819</c:v>
                </c:pt>
                <c:pt idx="621">
                  <c:v>482775</c:v>
                </c:pt>
                <c:pt idx="622">
                  <c:v>101617</c:v>
                </c:pt>
                <c:pt idx="623">
                  <c:v>505225</c:v>
                </c:pt>
                <c:pt idx="624">
                  <c:v>1506649</c:v>
                </c:pt>
                <c:pt idx="625">
                  <c:v>304711</c:v>
                </c:pt>
                <c:pt idx="626" formatCode="General">
                  <c:v>0</c:v>
                </c:pt>
                <c:pt idx="627" formatCode="General">
                  <c:v>0</c:v>
                </c:pt>
                <c:pt idx="628">
                  <c:v>344221</c:v>
                </c:pt>
                <c:pt idx="629">
                  <c:v>1222941</c:v>
                </c:pt>
                <c:pt idx="630">
                  <c:v>288818</c:v>
                </c:pt>
                <c:pt idx="631">
                  <c:v>1269083</c:v>
                </c:pt>
                <c:pt idx="632" formatCode="General">
                  <c:v>0</c:v>
                </c:pt>
                <c:pt idx="633">
                  <c:v>2515739</c:v>
                </c:pt>
                <c:pt idx="634">
                  <c:v>2646123</c:v>
                </c:pt>
                <c:pt idx="635">
                  <c:v>3563577</c:v>
                </c:pt>
                <c:pt idx="636" formatCode="General">
                  <c:v>0</c:v>
                </c:pt>
                <c:pt idx="637" formatCode="General">
                  <c:v>0</c:v>
                </c:pt>
                <c:pt idx="638" formatCode="General">
                  <c:v>0</c:v>
                </c:pt>
                <c:pt idx="639">
                  <c:v>156070</c:v>
                </c:pt>
                <c:pt idx="640">
                  <c:v>155064</c:v>
                </c:pt>
                <c:pt idx="641">
                  <c:v>340420</c:v>
                </c:pt>
                <c:pt idx="642">
                  <c:v>347376</c:v>
                </c:pt>
                <c:pt idx="643">
                  <c:v>278981</c:v>
                </c:pt>
                <c:pt idx="644" formatCode="General">
                  <c:v>0</c:v>
                </c:pt>
                <c:pt idx="645" formatCode="General">
                  <c:v>0</c:v>
                </c:pt>
                <c:pt idx="646" formatCode="General">
                  <c:v>0</c:v>
                </c:pt>
                <c:pt idx="647">
                  <c:v>222255</c:v>
                </c:pt>
                <c:pt idx="648">
                  <c:v>569712</c:v>
                </c:pt>
                <c:pt idx="649">
                  <c:v>215323</c:v>
                </c:pt>
                <c:pt idx="650">
                  <c:v>323544</c:v>
                </c:pt>
                <c:pt idx="651">
                  <c:v>712529</c:v>
                </c:pt>
                <c:pt idx="652">
                  <c:v>701230</c:v>
                </c:pt>
                <c:pt idx="653">
                  <c:v>1047183</c:v>
                </c:pt>
                <c:pt idx="654">
                  <c:v>662884</c:v>
                </c:pt>
                <c:pt idx="655">
                  <c:v>311043</c:v>
                </c:pt>
                <c:pt idx="656">
                  <c:v>310617</c:v>
                </c:pt>
                <c:pt idx="657">
                  <c:v>488984</c:v>
                </c:pt>
                <c:pt idx="658">
                  <c:v>800783</c:v>
                </c:pt>
                <c:pt idx="659">
                  <c:v>1743944</c:v>
                </c:pt>
                <c:pt idx="660">
                  <c:v>85418</c:v>
                </c:pt>
                <c:pt idx="661">
                  <c:v>107415</c:v>
                </c:pt>
                <c:pt idx="662">
                  <c:v>648572</c:v>
                </c:pt>
                <c:pt idx="663">
                  <c:v>4251705</c:v>
                </c:pt>
                <c:pt idx="664">
                  <c:v>568059</c:v>
                </c:pt>
                <c:pt idx="665">
                  <c:v>73890</c:v>
                </c:pt>
                <c:pt idx="666">
                  <c:v>93544</c:v>
                </c:pt>
                <c:pt idx="667">
                  <c:v>65806</c:v>
                </c:pt>
                <c:pt idx="668">
                  <c:v>5707382</c:v>
                </c:pt>
                <c:pt idx="669">
                  <c:v>2316474</c:v>
                </c:pt>
                <c:pt idx="670">
                  <c:v>2372273</c:v>
                </c:pt>
                <c:pt idx="671">
                  <c:v>3044268</c:v>
                </c:pt>
                <c:pt idx="672">
                  <c:v>3166251</c:v>
                </c:pt>
                <c:pt idx="673">
                  <c:v>3928396</c:v>
                </c:pt>
                <c:pt idx="674">
                  <c:v>125653</c:v>
                </c:pt>
                <c:pt idx="675">
                  <c:v>407929</c:v>
                </c:pt>
                <c:pt idx="676">
                  <c:v>512599</c:v>
                </c:pt>
                <c:pt idx="677">
                  <c:v>170273</c:v>
                </c:pt>
                <c:pt idx="678">
                  <c:v>596367</c:v>
                </c:pt>
                <c:pt idx="679">
                  <c:v>1423148</c:v>
                </c:pt>
                <c:pt idx="680">
                  <c:v>442570</c:v>
                </c:pt>
                <c:pt idx="681" formatCode="General">
                  <c:v>0</c:v>
                </c:pt>
                <c:pt idx="682" formatCode="General">
                  <c:v>0</c:v>
                </c:pt>
                <c:pt idx="683" formatCode="General">
                  <c:v>0</c:v>
                </c:pt>
                <c:pt idx="684">
                  <c:v>972963</c:v>
                </c:pt>
                <c:pt idx="685" formatCode="General">
                  <c:v>0</c:v>
                </c:pt>
                <c:pt idx="686">
                  <c:v>1378282</c:v>
                </c:pt>
                <c:pt idx="687" formatCode="General">
                  <c:v>0</c:v>
                </c:pt>
                <c:pt idx="688">
                  <c:v>2304903</c:v>
                </c:pt>
                <c:pt idx="689">
                  <c:v>2338163</c:v>
                </c:pt>
                <c:pt idx="690">
                  <c:v>3454050</c:v>
                </c:pt>
                <c:pt idx="691" formatCode="General">
                  <c:v>0</c:v>
                </c:pt>
                <c:pt idx="692" formatCode="General">
                  <c:v>0</c:v>
                </c:pt>
                <c:pt idx="693" formatCode="General">
                  <c:v>0</c:v>
                </c:pt>
                <c:pt idx="694">
                  <c:v>259199</c:v>
                </c:pt>
                <c:pt idx="695">
                  <c:v>215746</c:v>
                </c:pt>
                <c:pt idx="696">
                  <c:v>392926</c:v>
                </c:pt>
                <c:pt idx="697">
                  <c:v>421580</c:v>
                </c:pt>
                <c:pt idx="698">
                  <c:v>326135</c:v>
                </c:pt>
                <c:pt idx="699" formatCode="General">
                  <c:v>0</c:v>
                </c:pt>
                <c:pt idx="700" formatCode="General">
                  <c:v>0</c:v>
                </c:pt>
                <c:pt idx="701" formatCode="General">
                  <c:v>0</c:v>
                </c:pt>
                <c:pt idx="702">
                  <c:v>247117</c:v>
                </c:pt>
                <c:pt idx="703">
                  <c:v>676669</c:v>
                </c:pt>
                <c:pt idx="704">
                  <c:v>249775</c:v>
                </c:pt>
                <c:pt idx="705">
                  <c:v>306917</c:v>
                </c:pt>
                <c:pt idx="706">
                  <c:v>732962</c:v>
                </c:pt>
                <c:pt idx="707">
                  <c:v>752523</c:v>
                </c:pt>
                <c:pt idx="708">
                  <c:v>1293267</c:v>
                </c:pt>
                <c:pt idx="709">
                  <c:v>663119</c:v>
                </c:pt>
                <c:pt idx="710">
                  <c:v>312747</c:v>
                </c:pt>
                <c:pt idx="711">
                  <c:v>304076</c:v>
                </c:pt>
                <c:pt idx="712">
                  <c:v>456429</c:v>
                </c:pt>
                <c:pt idx="713">
                  <c:v>754341</c:v>
                </c:pt>
                <c:pt idx="714">
                  <c:v>1919116</c:v>
                </c:pt>
                <c:pt idx="715">
                  <c:v>155641</c:v>
                </c:pt>
                <c:pt idx="716">
                  <c:v>64386</c:v>
                </c:pt>
                <c:pt idx="717">
                  <c:v>464349</c:v>
                </c:pt>
                <c:pt idx="718">
                  <c:v>3154620</c:v>
                </c:pt>
                <c:pt idx="719">
                  <c:v>582758</c:v>
                </c:pt>
                <c:pt idx="720">
                  <c:v>57570</c:v>
                </c:pt>
                <c:pt idx="721">
                  <c:v>73692</c:v>
                </c:pt>
                <c:pt idx="722">
                  <c:v>69304</c:v>
                </c:pt>
                <c:pt idx="723">
                  <c:v>5791293</c:v>
                </c:pt>
                <c:pt idx="724">
                  <c:v>1720948</c:v>
                </c:pt>
                <c:pt idx="725">
                  <c:v>1328755</c:v>
                </c:pt>
                <c:pt idx="726">
                  <c:v>3026534</c:v>
                </c:pt>
                <c:pt idx="727">
                  <c:v>2878368</c:v>
                </c:pt>
                <c:pt idx="728">
                  <c:v>3781289</c:v>
                </c:pt>
                <c:pt idx="729">
                  <c:v>41643</c:v>
                </c:pt>
                <c:pt idx="730">
                  <c:v>174461</c:v>
                </c:pt>
                <c:pt idx="731">
                  <c:v>269258</c:v>
                </c:pt>
                <c:pt idx="732" formatCode="General">
                  <c:v>0</c:v>
                </c:pt>
                <c:pt idx="733">
                  <c:v>186445</c:v>
                </c:pt>
                <c:pt idx="734">
                  <c:v>932269</c:v>
                </c:pt>
                <c:pt idx="735">
                  <c:v>47340</c:v>
                </c:pt>
                <c:pt idx="736">
                  <c:v>838651</c:v>
                </c:pt>
                <c:pt idx="737" formatCode="General">
                  <c:v>0</c:v>
                </c:pt>
                <c:pt idx="738" formatCode="General">
                  <c:v>0</c:v>
                </c:pt>
                <c:pt idx="739" formatCode="General">
                  <c:v>0</c:v>
                </c:pt>
                <c:pt idx="740">
                  <c:v>669780</c:v>
                </c:pt>
                <c:pt idx="741" formatCode="General">
                  <c:v>0</c:v>
                </c:pt>
                <c:pt idx="742">
                  <c:v>496677</c:v>
                </c:pt>
                <c:pt idx="743" formatCode="General">
                  <c:v>0</c:v>
                </c:pt>
                <c:pt idx="744">
                  <c:v>2195340</c:v>
                </c:pt>
                <c:pt idx="745">
                  <c:v>2147708</c:v>
                </c:pt>
                <c:pt idx="746">
                  <c:v>3002537</c:v>
                </c:pt>
              </c:numCache>
            </c:numRef>
          </c:yVal>
          <c:smooth val="0"/>
          <c:extLst>
            <c:ext xmlns:c16="http://schemas.microsoft.com/office/drawing/2014/chart" uri="{C3380CC4-5D6E-409C-BE32-E72D297353CC}">
              <c16:uniqueId val="{00000000-187A-456C-BD69-11442F4ABF7C}"/>
            </c:ext>
          </c:extLst>
        </c:ser>
        <c:dLbls>
          <c:showLegendKey val="0"/>
          <c:showVal val="0"/>
          <c:showCatName val="0"/>
          <c:showSerName val="0"/>
          <c:showPercent val="0"/>
          <c:showBubbleSize val="0"/>
        </c:dLbls>
        <c:axId val="740807520"/>
        <c:axId val="740811784"/>
      </c:scatterChart>
      <c:valAx>
        <c:axId val="740807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0811784"/>
        <c:crosses val="autoZero"/>
        <c:crossBetween val="midCat"/>
      </c:valAx>
      <c:valAx>
        <c:axId val="740811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08075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Emissions Scenarios AB </a:t>
            </a:r>
          </a:p>
        </c:rich>
      </c:tx>
      <c:overlay val="0"/>
      <c:spPr>
        <a:noFill/>
        <a:ln>
          <a:noFill/>
        </a:ln>
        <a:effectLst/>
      </c:spPr>
    </c:title>
    <c:autoTitleDeleted val="0"/>
    <c:plotArea>
      <c:layout>
        <c:manualLayout>
          <c:layoutTarget val="inner"/>
          <c:xMode val="edge"/>
          <c:yMode val="edge"/>
          <c:x val="6.5160606060606058E-2"/>
          <c:y val="6.3931481481481478E-2"/>
          <c:w val="0.8942164983164983"/>
          <c:h val="0.83952839506172838"/>
        </c:manualLayout>
      </c:layout>
      <c:scatterChart>
        <c:scatterStyle val="lineMarker"/>
        <c:varyColors val="0"/>
        <c:ser>
          <c:idx val="1"/>
          <c:order val="0"/>
          <c:tx>
            <c:strRef>
              <c:f>'AB Data'!$A$139:$C$139</c:f>
              <c:strCache>
                <c:ptCount val="3"/>
                <c:pt idx="0">
                  <c:v>Historical AB Coal Emissions (Mt CO2e)</c:v>
                </c:pt>
              </c:strCache>
            </c:strRef>
          </c:tx>
          <c:spPr>
            <a:ln w="19050" cap="rnd">
              <a:solidFill>
                <a:srgbClr val="00B0F0"/>
              </a:solidFill>
              <a:round/>
            </a:ln>
            <a:effectLst/>
          </c:spPr>
          <c:marker>
            <c:symbol val="none"/>
          </c:marker>
          <c:xVal>
            <c:numRef>
              <c:f>'AB Data'!$B$140:$O$140</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'AB Data'!$B$147:$O$147</c:f>
              <c:numCache>
                <c:formatCode>0.00</c:formatCode>
                <c:ptCount val="14"/>
                <c:pt idx="0">
                  <c:v>44.186918606844003</c:v>
                </c:pt>
                <c:pt idx="1">
                  <c:v>43.484802204167003</c:v>
                </c:pt>
                <c:pt idx="2">
                  <c:v>41.244555896373001</c:v>
                </c:pt>
                <c:pt idx="3">
                  <c:v>41.129876483179004</c:v>
                </c:pt>
                <c:pt idx="4">
                  <c:v>42.664541724292</c:v>
                </c:pt>
                <c:pt idx="5">
                  <c:v>40.560852660271003</c:v>
                </c:pt>
                <c:pt idx="6">
                  <c:v>37.990924253540996</c:v>
                </c:pt>
                <c:pt idx="7">
                  <c:v>38.744393860256999</c:v>
                </c:pt>
                <c:pt idx="8">
                  <c:v>44.103415963235996</c:v>
                </c:pt>
                <c:pt idx="9">
                  <c:v>40.735934105915</c:v>
                </c:pt>
                <c:pt idx="10">
                  <c:v>39.839108512682003</c:v>
                </c:pt>
                <c:pt idx="11">
                  <c:v>38.577796743076</c:v>
                </c:pt>
                <c:pt idx="12">
                  <c:v>28.193455384261995</c:v>
                </c:pt>
                <c:pt idx="13">
                  <c:v>26.059783647694999</c:v>
                </c:pt>
              </c:numCache>
            </c:numRef>
          </c:yVal>
          <c:smooth val="0"/>
          <c:extLst>
            <c:ext xmlns:c16="http://schemas.microsoft.com/office/drawing/2014/chart" uri="{C3380CC4-5D6E-409C-BE32-E72D297353CC}">
              <c16:uniqueId val="{00000006-8089-47F3-A6C3-96303C27AA4F}"/>
            </c:ext>
          </c:extLst>
        </c:ser>
        <c:ser>
          <c:idx val="3"/>
          <c:order val="1"/>
          <c:tx>
            <c:strRef>
              <c:f>'AB Data'!$A$171</c:f>
              <c:strCache>
                <c:ptCount val="1"/>
                <c:pt idx="0">
                  <c:v>2012 Federal Regulations </c:v>
                </c:pt>
              </c:strCache>
            </c:strRef>
          </c:tx>
          <c:spPr>
            <a:ln w="19050" cap="rnd">
              <a:solidFill>
                <a:srgbClr val="00B050"/>
              </a:solidFill>
              <a:round/>
            </a:ln>
            <a:effectLst/>
          </c:spPr>
          <c:marker>
            <c:symbol val="none"/>
          </c:marker>
          <c:xVal>
            <c:numRef>
              <c:f>'AB Data'!$G$152:$AK$152</c:f>
              <c:numCache>
                <c:formatCode>General</c:formatCode>
                <c:ptCount val="3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numCache>
            </c:numRef>
          </c:xVal>
          <c:yVal>
            <c:numRef>
              <c:f>'AB Data'!$G$171:$AK$171</c:f>
              <c:numCache>
                <c:formatCode>0.00</c:formatCode>
                <c:ptCount val="31"/>
                <c:pt idx="0">
                  <c:v>44.103415963235996</c:v>
                </c:pt>
                <c:pt idx="1">
                  <c:v>44.103415963235996</c:v>
                </c:pt>
                <c:pt idx="2">
                  <c:v>44.103415963235996</c:v>
                </c:pt>
                <c:pt idx="3">
                  <c:v>44.103415963235996</c:v>
                </c:pt>
                <c:pt idx="4">
                  <c:v>44.103415963235996</c:v>
                </c:pt>
                <c:pt idx="5">
                  <c:v>38.967790518653231</c:v>
                </c:pt>
                <c:pt idx="6">
                  <c:v>38.967790518653231</c:v>
                </c:pt>
                <c:pt idx="7">
                  <c:v>38.967790518653231</c:v>
                </c:pt>
                <c:pt idx="8">
                  <c:v>38.967790518653231</c:v>
                </c:pt>
                <c:pt idx="9">
                  <c:v>38.967790518653231</c:v>
                </c:pt>
                <c:pt idx="10">
                  <c:v>38.967790518653231</c:v>
                </c:pt>
                <c:pt idx="11">
                  <c:v>37.649767512269854</c:v>
                </c:pt>
                <c:pt idx="12">
                  <c:v>35.341843689346781</c:v>
                </c:pt>
                <c:pt idx="13">
                  <c:v>32.666435574663318</c:v>
                </c:pt>
                <c:pt idx="14">
                  <c:v>29.743868500597795</c:v>
                </c:pt>
                <c:pt idx="15">
                  <c:v>17.117941748760998</c:v>
                </c:pt>
                <c:pt idx="16">
                  <c:v>17.117941748760998</c:v>
                </c:pt>
                <c:pt idx="17">
                  <c:v>17.117941748760998</c:v>
                </c:pt>
                <c:pt idx="18">
                  <c:v>17.117941748760998</c:v>
                </c:pt>
                <c:pt idx="19">
                  <c:v>17.117941748760998</c:v>
                </c:pt>
                <c:pt idx="20">
                  <c:v>17.117941748760998</c:v>
                </c:pt>
                <c:pt idx="21">
                  <c:v>17.117941748760998</c:v>
                </c:pt>
                <c:pt idx="22">
                  <c:v>14.567799436104419</c:v>
                </c:pt>
                <c:pt idx="23">
                  <c:v>14.567799436104419</c:v>
                </c:pt>
                <c:pt idx="24">
                  <c:v>14.567799436104419</c:v>
                </c:pt>
                <c:pt idx="25">
                  <c:v>11.409373051337919</c:v>
                </c:pt>
                <c:pt idx="26">
                  <c:v>8.7395259647665</c:v>
                </c:pt>
                <c:pt idx="27">
                  <c:v>8.7395259647665</c:v>
                </c:pt>
                <c:pt idx="28">
                  <c:v>8.7395259647665</c:v>
                </c:pt>
                <c:pt idx="29">
                  <c:v>8.7395259647665</c:v>
                </c:pt>
                <c:pt idx="30">
                  <c:v>5.5810995800000001</c:v>
                </c:pt>
              </c:numCache>
            </c:numRef>
          </c:yVal>
          <c:smooth val="0"/>
          <c:extLst>
            <c:ext xmlns:c16="http://schemas.microsoft.com/office/drawing/2014/chart" uri="{C3380CC4-5D6E-409C-BE32-E72D297353CC}">
              <c16:uniqueId val="{00000008-8089-47F3-A6C3-96303C27AA4F}"/>
            </c:ext>
          </c:extLst>
        </c:ser>
        <c:ser>
          <c:idx val="2"/>
          <c:order val="2"/>
          <c:tx>
            <c:v>ECCC 2030 Phaseout</c:v>
          </c:tx>
          <c:spPr>
            <a:ln w="19050" cap="rnd">
              <a:solidFill>
                <a:schemeClr val="accent4"/>
              </a:solidFill>
              <a:round/>
            </a:ln>
            <a:effectLst/>
          </c:spPr>
          <c:marker>
            <c:symbol val="none"/>
          </c:marker>
          <c:xVal>
            <c:numRef>
              <c:f>'AB Data'!$J$172:$AE$172</c:f>
              <c:numCache>
                <c:formatCode>General</c:formatCode>
                <c:ptCount val="2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numCache>
            </c:numRef>
          </c:xVal>
          <c:yVal>
            <c:numRef>
              <c:f>'AB Data'!$J$191:$AE$191</c:f>
              <c:numCache>
                <c:formatCode>0.000</c:formatCode>
                <c:ptCount val="22"/>
                <c:pt idx="0">
                  <c:v>44.103415963235996</c:v>
                </c:pt>
                <c:pt idx="1">
                  <c:v>44.103415963235996</c:v>
                </c:pt>
                <c:pt idx="2">
                  <c:v>38.967790518653231</c:v>
                </c:pt>
                <c:pt idx="3">
                  <c:v>38.967790518653231</c:v>
                </c:pt>
                <c:pt idx="4">
                  <c:v>38.967790518653231</c:v>
                </c:pt>
                <c:pt idx="5">
                  <c:v>38.967790518653231</c:v>
                </c:pt>
                <c:pt idx="6">
                  <c:v>38.967790518653231</c:v>
                </c:pt>
                <c:pt idx="7">
                  <c:v>38.967790518653231</c:v>
                </c:pt>
                <c:pt idx="8">
                  <c:v>37.649767512269854</c:v>
                </c:pt>
                <c:pt idx="9">
                  <c:v>35.341843689346781</c:v>
                </c:pt>
                <c:pt idx="10">
                  <c:v>32.666435574663318</c:v>
                </c:pt>
                <c:pt idx="11">
                  <c:v>29.743868500597795</c:v>
                </c:pt>
                <c:pt idx="12">
                  <c:v>0</c:v>
                </c:pt>
                <c:pt idx="13">
                  <c:v>0</c:v>
                </c:pt>
                <c:pt idx="14">
                  <c:v>0</c:v>
                </c:pt>
                <c:pt idx="15">
                  <c:v>0</c:v>
                </c:pt>
                <c:pt idx="16">
                  <c:v>0</c:v>
                </c:pt>
                <c:pt idx="17">
                  <c:v>0</c:v>
                </c:pt>
                <c:pt idx="18">
                  <c:v>0</c:v>
                </c:pt>
                <c:pt idx="19">
                  <c:v>0</c:v>
                </c:pt>
                <c:pt idx="20">
                  <c:v>0</c:v>
                </c:pt>
                <c:pt idx="21">
                  <c:v>0</c:v>
                </c:pt>
              </c:numCache>
            </c:numRef>
          </c:yVal>
          <c:smooth val="0"/>
          <c:extLst>
            <c:ext xmlns:c16="http://schemas.microsoft.com/office/drawing/2014/chart" uri="{C3380CC4-5D6E-409C-BE32-E72D297353CC}">
              <c16:uniqueId val="{0000000A-8089-47F3-A6C3-96303C27AA4F}"/>
            </c:ext>
          </c:extLst>
        </c:ser>
        <c:ser>
          <c:idx val="0"/>
          <c:order val="3"/>
          <c:tx>
            <c:v>Current Status Quo</c:v>
          </c:tx>
          <c:spPr>
            <a:ln w="19050" cap="rnd">
              <a:solidFill>
                <a:schemeClr val="bg1">
                  <a:lumMod val="50000"/>
                </a:schemeClr>
              </a:solidFill>
              <a:round/>
            </a:ln>
            <a:effectLst/>
          </c:spPr>
          <c:marker>
            <c:symbol val="none"/>
          </c:marker>
          <c:xVal>
            <c:numRef>
              <c:f>'AB Data'!$K$192:$AE$192</c:f>
              <c:numCache>
                <c:formatCode>General</c:formatCode>
                <c:ptCount val="2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numCache>
            </c:numRef>
          </c:xVal>
          <c:yVal>
            <c:numRef>
              <c:f>'AB Data'!$K$211:$AE$211</c:f>
              <c:numCache>
                <c:formatCode>0.000</c:formatCode>
                <c:ptCount val="21"/>
                <c:pt idx="0">
                  <c:v>26.059783647694999</c:v>
                </c:pt>
                <c:pt idx="1">
                  <c:v>26.059783647694999</c:v>
                </c:pt>
                <c:pt idx="2">
                  <c:v>25.683918926495</c:v>
                </c:pt>
                <c:pt idx="3">
                  <c:v>8.8562444399999993</c:v>
                </c:pt>
                <c:pt idx="4">
                  <c:v>8.8562444399999993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C-8089-47F3-A6C3-96303C27AA4F}"/>
            </c:ext>
          </c:extLst>
        </c:ser>
        <c:dLbls>
          <c:showLegendKey val="0"/>
          <c:showVal val="0"/>
          <c:showCatName val="0"/>
          <c:showSerName val="0"/>
          <c:showPercent val="0"/>
          <c:showBubbleSize val="0"/>
        </c:dLbls>
        <c:axId val="189455623"/>
        <c:axId val="189455951"/>
      </c:scatterChart>
      <c:valAx>
        <c:axId val="189455623"/>
        <c:scaling>
          <c:orientation val="minMax"/>
          <c:max val="2045"/>
          <c:min val="2005"/>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89455951"/>
        <c:crosses val="autoZero"/>
        <c:crossBetween val="midCat"/>
      </c:valAx>
      <c:valAx>
        <c:axId val="189455951"/>
        <c:scaling>
          <c:orientation val="minMax"/>
          <c:min val="0"/>
        </c:scaling>
        <c:delete val="0"/>
        <c:axPos val="l"/>
        <c:title>
          <c:tx>
            <c:strRef>
              <c:f>Summary!$D$6</c:f>
              <c:strCache>
                <c:ptCount val="1"/>
                <c:pt idx="0">
                  <c:v>Mt CO2e</c:v>
                </c:pt>
              </c:strCache>
            </c:strRef>
          </c:tx>
          <c:overlay val="0"/>
          <c:spPr>
            <a:noFill/>
            <a:ln>
              <a:noFill/>
            </a:ln>
            <a:effectLst/>
          </c:spPr>
          <c:txPr>
            <a:bodyPr rot="-5400000" vert="horz"/>
            <a:lstStyle/>
            <a:p>
              <a:pPr>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89455623"/>
        <c:crossesAt val="2005"/>
        <c:crossBetween val="midCat"/>
      </c:valAx>
      <c:spPr>
        <a:noFill/>
        <a:ln w="19050">
          <a:noFill/>
        </a:ln>
        <a:effectLst/>
      </c:spPr>
    </c:plotArea>
    <c:legend>
      <c:legendPos val="b"/>
      <c:layout>
        <c:manualLayout>
          <c:xMode val="edge"/>
          <c:yMode val="edge"/>
          <c:x val="0.59952604983052615"/>
          <c:y val="0.12434382716049383"/>
          <c:w val="0.37451107519837268"/>
          <c:h val="0.31121011510312491"/>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2020-2040 AB Cumulative Coal Emissions</a:t>
            </a:r>
          </a:p>
        </c:rich>
      </c:tx>
      <c:layout>
        <c:manualLayout>
          <c:xMode val="edge"/>
          <c:yMode val="edge"/>
          <c:x val="0.36757438640252532"/>
          <c:y val="3.9038089186971853E-2"/>
        </c:manualLayout>
      </c:layout>
      <c:overlay val="0"/>
      <c:spPr>
        <a:noFill/>
        <a:ln>
          <a:noFill/>
        </a:ln>
        <a:effectLst/>
      </c:spPr>
    </c:title>
    <c:autoTitleDeleted val="0"/>
    <c:plotArea>
      <c:layout>
        <c:manualLayout>
          <c:layoutTarget val="inner"/>
          <c:xMode val="edge"/>
          <c:yMode val="edge"/>
          <c:x val="9.2296960671267733E-2"/>
          <c:y val="4.0248577338297009E-2"/>
          <c:w val="0.88422144305082584"/>
          <c:h val="0.86106712922191575"/>
        </c:manualLayout>
      </c:layout>
      <c:barChart>
        <c:barDir val="col"/>
        <c:grouping val="clustered"/>
        <c:varyColors val="0"/>
        <c:ser>
          <c:idx val="0"/>
          <c:order val="0"/>
          <c:tx>
            <c:strRef>
              <c:f>'AB Data'!$A$171</c:f>
              <c:strCache>
                <c:ptCount val="1"/>
                <c:pt idx="0">
                  <c:v>2012 Federal Regulations </c:v>
                </c:pt>
              </c:strCache>
            </c:strRef>
          </c:tx>
          <c:spPr>
            <a:solidFill>
              <a:schemeClr val="tx1">
                <a:lumMod val="50000"/>
                <a:lumOff val="50000"/>
              </a:schemeClr>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'AB Data'!$AN$171</c:f>
              <c:numCache>
                <c:formatCode>_-* #,##0_-;\-* #,##0_-;_-* "-"??_-;_-@_-</c:formatCode>
                <c:ptCount val="1"/>
                <c:pt idx="0">
                  <c:v>544.14702198977511</c:v>
                </c:pt>
              </c:numCache>
            </c:numRef>
          </c:val>
          <c:extLst>
            <c:ext xmlns:c16="http://schemas.microsoft.com/office/drawing/2014/chart" uri="{C3380CC4-5D6E-409C-BE32-E72D297353CC}">
              <c16:uniqueId val="{00000005-8748-4F98-AB85-F84C7B4002DE}"/>
            </c:ext>
          </c:extLst>
        </c:ser>
        <c:ser>
          <c:idx val="1"/>
          <c:order val="1"/>
          <c:tx>
            <c:v>ECCC 2030</c:v>
          </c:tx>
          <c:spPr>
            <a:solidFill>
              <a:schemeClr val="accent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'AB Data'!$AN$191</c:f>
              <c:numCache>
                <c:formatCode>_(* #,##0_);_(* \(#,##0\);_(* "-"??_);_(@_)</c:formatCode>
                <c:ptCount val="1"/>
                <c:pt idx="0">
                  <c:v>369.20865838879712</c:v>
                </c:pt>
              </c:numCache>
            </c:numRef>
          </c:val>
          <c:extLst>
            <c:ext xmlns:c16="http://schemas.microsoft.com/office/drawing/2014/chart" uri="{C3380CC4-5D6E-409C-BE32-E72D297353CC}">
              <c16:uniqueId val="{00000006-8748-4F98-AB85-F84C7B4002DE}"/>
            </c:ext>
          </c:extLst>
        </c:ser>
        <c:ser>
          <c:idx val="2"/>
          <c:order val="2"/>
          <c:tx>
            <c:v>Current Status Quo</c:v>
          </c:tx>
          <c:spPr>
            <a:solidFill>
              <a:schemeClr val="accent4"/>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'AB Data'!$AN$211</c:f>
              <c:numCache>
                <c:formatCode>_(* #,##0_);_(* \(#,##0\);_(* "-"??_);_(@_)</c:formatCode>
                <c:ptCount val="1"/>
                <c:pt idx="0">
                  <c:v>69.456191454189991</c:v>
                </c:pt>
              </c:numCache>
            </c:numRef>
          </c:val>
          <c:extLst>
            <c:ext xmlns:c16="http://schemas.microsoft.com/office/drawing/2014/chart" uri="{C3380CC4-5D6E-409C-BE32-E72D297353CC}">
              <c16:uniqueId val="{00000007-8748-4F98-AB85-F84C7B4002DE}"/>
            </c:ext>
          </c:extLst>
        </c:ser>
        <c:dLbls>
          <c:dLblPos val="outEnd"/>
          <c:showLegendKey val="0"/>
          <c:showVal val="1"/>
          <c:showCatName val="0"/>
          <c:showSerName val="0"/>
          <c:showPercent val="0"/>
          <c:showBubbleSize val="0"/>
        </c:dLbls>
        <c:gapWidth val="80"/>
        <c:overlap val="-50"/>
        <c:axId val="1064225880"/>
        <c:axId val="1064378488"/>
      </c:barChart>
      <c:catAx>
        <c:axId val="1064225880"/>
        <c:scaling>
          <c:orientation val="minMax"/>
        </c:scaling>
        <c:delete val="1"/>
        <c:axPos val="b"/>
        <c:numFmt formatCode="General" sourceLinked="1"/>
        <c:majorTickMark val="none"/>
        <c:minorTickMark val="none"/>
        <c:tickLblPos val="nextTo"/>
        <c:crossAx val="1064378488"/>
        <c:crosses val="autoZero"/>
        <c:auto val="1"/>
        <c:lblAlgn val="ctr"/>
        <c:lblOffset val="100"/>
        <c:noMultiLvlLbl val="0"/>
      </c:catAx>
      <c:valAx>
        <c:axId val="1064378488"/>
        <c:scaling>
          <c:orientation val="minMax"/>
        </c:scaling>
        <c:delete val="0"/>
        <c:axPos val="l"/>
        <c:majorGridlines>
          <c:spPr>
            <a:ln w="6350" cap="flat" cmpd="sng" algn="ctr">
              <a:solidFill>
                <a:schemeClr val="bg1">
                  <a:lumMod val="95000"/>
                </a:schemeClr>
              </a:solidFill>
              <a:round/>
            </a:ln>
            <a:effectLst/>
          </c:spPr>
        </c:majorGridlines>
        <c:title>
          <c:tx>
            <c:rich>
              <a:bodyPr/>
              <a:lstStyle/>
              <a:p>
                <a:pPr>
                  <a:defRPr/>
                </a:pPr>
                <a:r>
                  <a:rPr lang="en-CA"/>
                  <a:t>Mt CO2e </a:t>
                </a:r>
              </a:p>
            </c:rich>
          </c:tx>
          <c:overlay val="0"/>
        </c:title>
        <c:numFmt formatCode="_-* #,##0_-;\-* #,##0_-;_-* &quot;-&quot;??_-;_-@_-" sourceLinked="1"/>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legend>
      <c:legendPos val="b"/>
      <c:overlay val="0"/>
    </c:legend>
    <c:plotVisOnly val="1"/>
    <c:dispBlanksAs val="gap"/>
    <c:showDLblsOverMax val="0"/>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Emissions NS (Mt CO2e) </a:t>
            </a:r>
          </a:p>
        </c:rich>
      </c:tx>
      <c:layout>
        <c:manualLayout>
          <c:xMode val="edge"/>
          <c:yMode val="edge"/>
          <c:x val="0.15724756409476184"/>
          <c:y val="1.561524047470331E-2"/>
        </c:manualLayout>
      </c:layout>
      <c:overlay val="0"/>
      <c:spPr>
        <a:noFill/>
        <a:ln>
          <a:noFill/>
        </a:ln>
        <a:effectLst/>
      </c:spPr>
    </c:title>
    <c:autoTitleDeleted val="0"/>
    <c:plotArea>
      <c:layout>
        <c:manualLayout>
          <c:layoutTarget val="inner"/>
          <c:xMode val="edge"/>
          <c:yMode val="edge"/>
          <c:x val="7.5744977306128711E-2"/>
          <c:y val="5.1960020066198771E-2"/>
          <c:w val="0.88368882413838434"/>
          <c:h val="0.81080076674519375"/>
        </c:manualLayout>
      </c:layout>
      <c:scatterChart>
        <c:scatterStyle val="lineMarker"/>
        <c:varyColors val="0"/>
        <c:ser>
          <c:idx val="1"/>
          <c:order val="0"/>
          <c:tx>
            <c:strRef>
              <c:f>'NS Data'!$B$84</c:f>
              <c:strCache>
                <c:ptCount val="1"/>
                <c:pt idx="0">
                  <c:v>2015 Coal CAP</c:v>
                </c:pt>
              </c:strCache>
            </c:strRef>
          </c:tx>
          <c:spPr>
            <a:ln w="19050" cap="rnd">
              <a:solidFill>
                <a:srgbClr val="00B0F0"/>
              </a:solidFill>
              <a:round/>
            </a:ln>
            <a:effectLst/>
          </c:spPr>
          <c:marker>
            <c:symbol val="none"/>
          </c:marker>
          <c:xVal>
            <c:numRef>
              <c:f>'NS Data'!$K$74:$T$74</c:f>
              <c:numCache>
                <c:formatCode>General</c:formatCode>
                <c:ptCount val="10"/>
                <c:pt idx="0">
                  <c:v>2020</c:v>
                </c:pt>
                <c:pt idx="1">
                  <c:v>2021</c:v>
                </c:pt>
                <c:pt idx="2">
                  <c:v>2022</c:v>
                </c:pt>
                <c:pt idx="3">
                  <c:v>2023</c:v>
                </c:pt>
                <c:pt idx="4">
                  <c:v>2024</c:v>
                </c:pt>
                <c:pt idx="5">
                  <c:v>2025</c:v>
                </c:pt>
                <c:pt idx="6">
                  <c:v>2026</c:v>
                </c:pt>
                <c:pt idx="7">
                  <c:v>2027</c:v>
                </c:pt>
                <c:pt idx="8">
                  <c:v>2028</c:v>
                </c:pt>
                <c:pt idx="9">
                  <c:v>2029</c:v>
                </c:pt>
              </c:numCache>
            </c:numRef>
          </c:xVal>
          <c:yVal>
            <c:numRef>
              <c:f>'NS Data'!$K$84:$T$84</c:f>
              <c:numCache>
                <c:formatCode>_(* #,##0.00_);_(* \(#,##0.00\);_(* "-"??_);_(@_)</c:formatCode>
                <c:ptCount val="10"/>
                <c:pt idx="0">
                  <c:v>5.9131713060128286</c:v>
                </c:pt>
                <c:pt idx="1">
                  <c:v>5.9131713060128286</c:v>
                </c:pt>
                <c:pt idx="2">
                  <c:v>5.9131713060128286</c:v>
                </c:pt>
                <c:pt idx="3">
                  <c:v>5.9131713060128286</c:v>
                </c:pt>
                <c:pt idx="4">
                  <c:v>5.1605858670657412</c:v>
                </c:pt>
                <c:pt idx="5">
                  <c:v>4.6230248392463933</c:v>
                </c:pt>
                <c:pt idx="6">
                  <c:v>4.6230248392463933</c:v>
                </c:pt>
                <c:pt idx="7">
                  <c:v>4.6230248392463933</c:v>
                </c:pt>
                <c:pt idx="8">
                  <c:v>4.6230248392463933</c:v>
                </c:pt>
                <c:pt idx="9">
                  <c:v>3.8704394002993063</c:v>
                </c:pt>
              </c:numCache>
            </c:numRef>
          </c:yVal>
          <c:smooth val="0"/>
          <c:extLst>
            <c:ext xmlns:c16="http://schemas.microsoft.com/office/drawing/2014/chart" uri="{C3380CC4-5D6E-409C-BE32-E72D297353CC}">
              <c16:uniqueId val="{00000002-7DDE-41B6-B477-793584348E65}"/>
            </c:ext>
          </c:extLst>
        </c:ser>
        <c:ser>
          <c:idx val="3"/>
          <c:order val="1"/>
          <c:tx>
            <c:strRef>
              <c:f>'NS Data'!$A$85:$B$85</c:f>
              <c:strCache>
                <c:ptCount val="2"/>
                <c:pt idx="0">
                  <c:v>2012 Federal Regulations </c:v>
                </c:pt>
                <c:pt idx="1">
                  <c:v>(with 2015 EA Cap)</c:v>
                </c:pt>
              </c:strCache>
            </c:strRef>
          </c:tx>
          <c:spPr>
            <a:ln w="19050" cap="rnd">
              <a:solidFill>
                <a:srgbClr val="00B050"/>
              </a:solidFill>
              <a:round/>
            </a:ln>
            <a:effectLst/>
          </c:spPr>
          <c:marker>
            <c:symbol val="none"/>
          </c:marker>
          <c:xVal>
            <c:numRef>
              <c:f>'NS Data'!$K$74:$AE$74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'NS Data'!$K$85:$AE$85</c:f>
              <c:numCache>
                <c:formatCode>_(* #,##0.00_);_(* \(#,##0.00\);_(* "-"??_);_(@_)</c:formatCode>
                <c:ptCount val="21"/>
                <c:pt idx="0">
                  <c:v>5.9131713060128286</c:v>
                </c:pt>
                <c:pt idx="1">
                  <c:v>5.9131713060128286</c:v>
                </c:pt>
                <c:pt idx="2">
                  <c:v>5.9131713060128286</c:v>
                </c:pt>
                <c:pt idx="3">
                  <c:v>5.9131713060128286</c:v>
                </c:pt>
                <c:pt idx="4">
                  <c:v>5.1605858670657412</c:v>
                </c:pt>
                <c:pt idx="5">
                  <c:v>4.6230248392463933</c:v>
                </c:pt>
                <c:pt idx="6">
                  <c:v>4.6230248392463933</c:v>
                </c:pt>
                <c:pt idx="7">
                  <c:v>4.6230248392463933</c:v>
                </c:pt>
                <c:pt idx="8">
                  <c:v>4.6230248392463933</c:v>
                </c:pt>
                <c:pt idx="9">
                  <c:v>3.8704394002993063</c:v>
                </c:pt>
                <c:pt idx="10">
                  <c:v>3.8704394002993063</c:v>
                </c:pt>
                <c:pt idx="11">
                  <c:v>3.8704394002993063</c:v>
                </c:pt>
                <c:pt idx="12">
                  <c:v>3.8704394002993063</c:v>
                </c:pt>
                <c:pt idx="13">
                  <c:v>3.8704394002993063</c:v>
                </c:pt>
                <c:pt idx="14">
                  <c:v>3.8704394002993063</c:v>
                </c:pt>
                <c:pt idx="15">
                  <c:v>3.8704394002993063</c:v>
                </c:pt>
                <c:pt idx="16">
                  <c:v>3.8704394002993063</c:v>
                </c:pt>
                <c:pt idx="17">
                  <c:v>3.8704394002993063</c:v>
                </c:pt>
                <c:pt idx="18">
                  <c:v>3.8704394002993063</c:v>
                </c:pt>
                <c:pt idx="19">
                  <c:v>3.8704394002993063</c:v>
                </c:pt>
                <c:pt idx="20">
                  <c:v>3.8704394002993063</c:v>
                </c:pt>
              </c:numCache>
            </c:numRef>
          </c:yVal>
          <c:smooth val="0"/>
          <c:extLst>
            <c:ext xmlns:c16="http://schemas.microsoft.com/office/drawing/2014/chart" uri="{C3380CC4-5D6E-409C-BE32-E72D297353CC}">
              <c16:uniqueId val="{00000004-7DDE-41B6-B477-793584348E65}"/>
            </c:ext>
          </c:extLst>
        </c:ser>
        <c:ser>
          <c:idx val="2"/>
          <c:order val="2"/>
          <c:tx>
            <c:strRef>
              <c:f>'NS Data'!$A$100:$B$100</c:f>
              <c:strCache>
                <c:ptCount val="2"/>
                <c:pt idx="0">
                  <c:v>ECCC 2030 phaseout</c:v>
                </c:pt>
                <c:pt idx="1">
                  <c:v>(with 2020 EA CAP)</c:v>
                </c:pt>
              </c:strCache>
            </c:strRef>
          </c:tx>
          <c:spPr>
            <a:ln w="19050" cap="rnd">
              <a:solidFill>
                <a:schemeClr val="accent4"/>
              </a:solidFill>
              <a:round/>
            </a:ln>
            <a:effectLst/>
          </c:spPr>
          <c:marker>
            <c:symbol val="none"/>
          </c:marker>
          <c:xVal>
            <c:numRef>
              <c:f>'NS Data'!$K$90:$AE$90</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'NS Data'!$K$100:$AE$100</c:f>
              <c:numCache>
                <c:formatCode>_(* #,##0.00_);_(* \(#,##0.00\);_(* "-"??_);_(@_)</c:formatCode>
                <c:ptCount val="21"/>
                <c:pt idx="0">
                  <c:v>5.9131713060128286</c:v>
                </c:pt>
                <c:pt idx="1">
                  <c:v>5.9131713060128286</c:v>
                </c:pt>
                <c:pt idx="2">
                  <c:v>5.9131713060128286</c:v>
                </c:pt>
                <c:pt idx="3">
                  <c:v>5.9131713060128286</c:v>
                </c:pt>
                <c:pt idx="4">
                  <c:v>5.1605858670657412</c:v>
                </c:pt>
                <c:pt idx="5">
                  <c:v>4.6230248392463933</c:v>
                </c:pt>
                <c:pt idx="6">
                  <c:v>4.6230248392463933</c:v>
                </c:pt>
                <c:pt idx="7">
                  <c:v>4.6230248392463933</c:v>
                </c:pt>
                <c:pt idx="8">
                  <c:v>4.6230248392463933</c:v>
                </c:pt>
                <c:pt idx="9">
                  <c:v>3.8704394002993063</c:v>
                </c:pt>
                <c:pt idx="10">
                  <c:v>1.8399999999999999</c:v>
                </c:pt>
                <c:pt idx="11">
                  <c:v>1.8399999999999999</c:v>
                </c:pt>
                <c:pt idx="12">
                  <c:v>1.8399999999999999</c:v>
                </c:pt>
                <c:pt idx="13">
                  <c:v>1.8399999999999999</c:v>
                </c:pt>
                <c:pt idx="14">
                  <c:v>1.8399999999999999</c:v>
                </c:pt>
                <c:pt idx="15">
                  <c:v>1.8399999999999999</c:v>
                </c:pt>
                <c:pt idx="16">
                  <c:v>1.8399999999999999</c:v>
                </c:pt>
                <c:pt idx="17">
                  <c:v>1.8399999999999999</c:v>
                </c:pt>
                <c:pt idx="18">
                  <c:v>1.8399999999999999</c:v>
                </c:pt>
                <c:pt idx="19">
                  <c:v>1.8399999999999999</c:v>
                </c:pt>
                <c:pt idx="20">
                  <c:v>0</c:v>
                </c:pt>
              </c:numCache>
            </c:numRef>
          </c:yVal>
          <c:smooth val="0"/>
          <c:extLst>
            <c:ext xmlns:c16="http://schemas.microsoft.com/office/drawing/2014/chart" uri="{C3380CC4-5D6E-409C-BE32-E72D297353CC}">
              <c16:uniqueId val="{00000006-7DDE-41B6-B477-793584348E65}"/>
            </c:ext>
          </c:extLst>
        </c:ser>
        <c:ser>
          <c:idx val="4"/>
          <c:order val="3"/>
          <c:tx>
            <c:strRef>
              <c:f>'NS Data'!$A$29</c:f>
              <c:strCache>
                <c:ptCount val="1"/>
                <c:pt idx="0">
                  <c:v>Historical (Mt CO2e) </c:v>
                </c:pt>
              </c:strCache>
            </c:strRef>
          </c:tx>
          <c:spPr>
            <a:ln w="19050" cap="rnd">
              <a:solidFill>
                <a:schemeClr val="bg1">
                  <a:lumMod val="50000"/>
                </a:schemeClr>
              </a:solidFill>
              <a:round/>
            </a:ln>
            <a:effectLst/>
          </c:spPr>
          <c:marker>
            <c:symbol val="none"/>
          </c:marker>
          <c:xVal>
            <c:numRef>
              <c:f>'NS Data'!$B$24:$O$24</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'NS Data'!$B$29:$O$29</c:f>
              <c:numCache>
                <c:formatCode>_(* #,##0.00_);_(* \(#,##0.00\);_(* "-"??_);_(@_)</c:formatCode>
                <c:ptCount val="14"/>
                <c:pt idx="0">
                  <c:v>9.1788730000000012</c:v>
                </c:pt>
                <c:pt idx="1">
                  <c:v>9.1665458000000015</c:v>
                </c:pt>
                <c:pt idx="2">
                  <c:v>8.7870335081090012</c:v>
                </c:pt>
                <c:pt idx="3">
                  <c:v>8.2179017626939999</c:v>
                </c:pt>
                <c:pt idx="4">
                  <c:v>7.933780235403999</c:v>
                </c:pt>
                <c:pt idx="5">
                  <c:v>7.1668979263999999</c:v>
                </c:pt>
                <c:pt idx="6">
                  <c:v>6.3477288462800008</c:v>
                </c:pt>
                <c:pt idx="7">
                  <c:v>7.043260998319</c:v>
                </c:pt>
                <c:pt idx="8">
                  <c:v>6.2013040169239995</c:v>
                </c:pt>
                <c:pt idx="9">
                  <c:v>6.0327603948839998</c:v>
                </c:pt>
                <c:pt idx="10">
                  <c:v>6.208709100528</c:v>
                </c:pt>
                <c:pt idx="11">
                  <c:v>5.8503069131609999</c:v>
                </c:pt>
                <c:pt idx="12">
                  <c:v>5.9566339529000008</c:v>
                </c:pt>
                <c:pt idx="13">
                  <c:v>5.813656383384</c:v>
                </c:pt>
              </c:numCache>
            </c:numRef>
          </c:yVal>
          <c:smooth val="0"/>
          <c:extLst>
            <c:ext xmlns:c16="http://schemas.microsoft.com/office/drawing/2014/chart" uri="{C3380CC4-5D6E-409C-BE32-E72D297353CC}">
              <c16:uniqueId val="{00000009-7DDE-41B6-B477-793584348E65}"/>
            </c:ext>
          </c:extLst>
        </c:ser>
        <c:ser>
          <c:idx val="5"/>
          <c:order val="4"/>
          <c:tx>
            <c:strRef>
              <c:f>'NS Data'!$A$122</c:f>
              <c:strCache>
                <c:ptCount val="1"/>
                <c:pt idx="0">
                  <c:v>Accelerated transition</c:v>
                </c:pt>
              </c:strCache>
            </c:strRef>
          </c:tx>
          <c:spPr>
            <a:ln>
              <a:solidFill>
                <a:sysClr val="windowText" lastClr="000000"/>
              </a:solidFill>
            </a:ln>
          </c:spPr>
          <c:marker>
            <c:symbol val="none"/>
          </c:marker>
          <c:xVal>
            <c:numRef>
              <c:f>'NS Data'!$J$112:$AE$112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xVal>
          <c:yVal>
            <c:numRef>
              <c:f>'NS Data'!$J$122:$AE$122</c:f>
              <c:numCache>
                <c:formatCode>_(* #,##0.00_);_(* \(#,##0.00\);_(* "-"??_);_(@_)</c:formatCode>
                <c:ptCount val="22"/>
                <c:pt idx="0">
                  <c:v>5.813656383384</c:v>
                </c:pt>
                <c:pt idx="1">
                  <c:v>5.813656383384</c:v>
                </c:pt>
                <c:pt idx="2">
                  <c:v>5.813656383384</c:v>
                </c:pt>
                <c:pt idx="3">
                  <c:v>5.2773903047931956</c:v>
                </c:pt>
                <c:pt idx="4">
                  <c:v>5.2773903047931956</c:v>
                </c:pt>
                <c:pt idx="5">
                  <c:v>4.691637598288465</c:v>
                </c:pt>
                <c:pt idx="6">
                  <c:v>4.6230248392463933</c:v>
                </c:pt>
                <c:pt idx="7">
                  <c:v>4.6230248392463933</c:v>
                </c:pt>
                <c:pt idx="8">
                  <c:v>4.6230248392463933</c:v>
                </c:pt>
                <c:pt idx="9">
                  <c:v>4.6230248392463933</c:v>
                </c:pt>
                <c:pt idx="10">
                  <c:v>3.8704394002993063</c:v>
                </c:pt>
                <c:pt idx="11" formatCode="_(* #,##0.000_);_(* \(#,##0.000\);_(* &quot;-&quot;??_);_(@_)">
                  <c:v>0</c:v>
                </c:pt>
                <c:pt idx="12" formatCode="_(* #,##0.000_);_(* \(#,##0.000\);_(* &quot;-&quot;??_);_(@_)">
                  <c:v>0</c:v>
                </c:pt>
                <c:pt idx="13" formatCode="_(* #,##0.000_);_(* \(#,##0.000\);_(* &quot;-&quot;??_);_(@_)">
                  <c:v>0</c:v>
                </c:pt>
                <c:pt idx="14" formatCode="_(* #,##0.000_);_(* \(#,##0.000\);_(* &quot;-&quot;??_);_(@_)">
                  <c:v>0</c:v>
                </c:pt>
                <c:pt idx="15" formatCode="_(* #,##0.000_);_(* \(#,##0.000\);_(* &quot;-&quot;??_);_(@_)">
                  <c:v>0</c:v>
                </c:pt>
                <c:pt idx="16" formatCode="_(* #,##0.000_);_(* \(#,##0.000\);_(* &quot;-&quot;??_);_(@_)">
                  <c:v>0</c:v>
                </c:pt>
                <c:pt idx="17" formatCode="_(* #,##0.000_);_(* \(#,##0.000\);_(* &quot;-&quot;??_);_(@_)">
                  <c:v>0</c:v>
                </c:pt>
                <c:pt idx="18" formatCode="_(* #,##0.000_);_(* \(#,##0.000\);_(* &quot;-&quot;??_);_(@_)">
                  <c:v>0</c:v>
                </c:pt>
                <c:pt idx="19" formatCode="_(* #,##0.000_);_(* \(#,##0.000\);_(* &quot;-&quot;??_);_(@_)">
                  <c:v>0</c:v>
                </c:pt>
                <c:pt idx="20" formatCode="_(* #,##0.000_);_(* \(#,##0.000\);_(* &quot;-&quot;??_);_(@_)">
                  <c:v>0</c:v>
                </c:pt>
                <c:pt idx="21" formatCode="_(* #,##0.000_);_(* \(#,##0.000\);_(* &quot;-&quot;??_);_(@_)">
                  <c:v>0</c:v>
                </c:pt>
              </c:numCache>
            </c:numRef>
          </c:yVal>
          <c:smooth val="0"/>
          <c:extLst>
            <c:ext xmlns:c16="http://schemas.microsoft.com/office/drawing/2014/chart" uri="{C3380CC4-5D6E-409C-BE32-E72D297353CC}">
              <c16:uniqueId val="{0000000A-7DDE-41B6-B477-793584348E65}"/>
            </c:ext>
          </c:extLst>
        </c:ser>
        <c:ser>
          <c:idx val="6"/>
          <c:order val="5"/>
          <c:tx>
            <c:strRef>
              <c:f>'NS Data'!$A$134</c:f>
              <c:strCache>
                <c:ptCount val="1"/>
                <c:pt idx="0">
                  <c:v>No EA Scenario </c:v>
                </c:pt>
              </c:strCache>
            </c:strRef>
          </c:tx>
          <c:spPr>
            <a:ln>
              <a:solidFill>
                <a:srgbClr val="FF0000"/>
              </a:solidFill>
            </a:ln>
          </c:spPr>
          <c:marker>
            <c:symbol val="none"/>
          </c:marker>
          <c:xVal>
            <c:numRef>
              <c:f>'NS Data'!$K$125:$AE$125</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'NS Data'!$K$134:$AE$134</c:f>
              <c:numCache>
                <c:formatCode>_(* #,##0.00_);_(* \(#,##0.00\);_(* "-"??_);_(@_)</c:formatCode>
                <c:ptCount val="21"/>
                <c:pt idx="0">
                  <c:v>4.4187325126792691</c:v>
                </c:pt>
                <c:pt idx="1">
                  <c:v>4.4187325126792691</c:v>
                </c:pt>
                <c:pt idx="2">
                  <c:v>4.4187325126792691</c:v>
                </c:pt>
                <c:pt idx="3">
                  <c:v>4.4187325126792691</c:v>
                </c:pt>
                <c:pt idx="4">
                  <c:v>4.4187325126792691</c:v>
                </c:pt>
                <c:pt idx="5">
                  <c:v>4.4187325126792691</c:v>
                </c:pt>
                <c:pt idx="6">
                  <c:v>4.4187325126792691</c:v>
                </c:pt>
                <c:pt idx="7">
                  <c:v>4.4187325126792691</c:v>
                </c:pt>
                <c:pt idx="8">
                  <c:v>4.4187325126792691</c:v>
                </c:pt>
                <c:pt idx="9">
                  <c:v>4.4187325126792691</c:v>
                </c:pt>
                <c:pt idx="10">
                  <c:v>0</c:v>
                </c:pt>
                <c:pt idx="11">
                  <c:v>0</c:v>
                </c:pt>
                <c:pt idx="12">
                  <c:v>0</c:v>
                </c:pt>
                <c:pt idx="13">
                  <c:v>0</c:v>
                </c:pt>
                <c:pt idx="14">
                  <c:v>0</c:v>
                </c:pt>
                <c:pt idx="15">
                  <c:v>0</c:v>
                </c:pt>
                <c:pt idx="16">
                  <c:v>0</c:v>
                </c:pt>
                <c:pt idx="17" formatCode="_(* #,##0.000_);_(* \(#,##0.000\);_(* &quot;-&quot;??_);_(@_)">
                  <c:v>0</c:v>
                </c:pt>
                <c:pt idx="18" formatCode="_(* #,##0.000_);_(* \(#,##0.000\);_(* &quot;-&quot;??_);_(@_)">
                  <c:v>0</c:v>
                </c:pt>
                <c:pt idx="19" formatCode="_(* #,##0.000_);_(* \(#,##0.000\);_(* &quot;-&quot;??_);_(@_)">
                  <c:v>0</c:v>
                </c:pt>
                <c:pt idx="20" formatCode="_(* #,##0.000_);_(* \(#,##0.000\);_(* &quot;-&quot;??_);_(@_)">
                  <c:v>0</c:v>
                </c:pt>
              </c:numCache>
            </c:numRef>
          </c:yVal>
          <c:smooth val="0"/>
          <c:extLst>
            <c:ext xmlns:c16="http://schemas.microsoft.com/office/drawing/2014/chart" uri="{C3380CC4-5D6E-409C-BE32-E72D297353CC}">
              <c16:uniqueId val="{0000000B-7DDE-41B6-B477-793584348E65}"/>
            </c:ext>
          </c:extLst>
        </c:ser>
        <c:dLbls>
          <c:showLegendKey val="0"/>
          <c:showVal val="0"/>
          <c:showCatName val="0"/>
          <c:showSerName val="0"/>
          <c:showPercent val="0"/>
          <c:showBubbleSize val="0"/>
        </c:dLbls>
        <c:axId val="189455623"/>
        <c:axId val="189455951"/>
      </c:scatterChart>
      <c:valAx>
        <c:axId val="189455623"/>
        <c:scaling>
          <c:orientation val="minMax"/>
          <c:min val="2005"/>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89455951"/>
        <c:crosses val="autoZero"/>
        <c:crossBetween val="midCat"/>
      </c:valAx>
      <c:valAx>
        <c:axId val="189455951"/>
        <c:scaling>
          <c:orientation val="minMax"/>
          <c:min val="0"/>
        </c:scaling>
        <c:delete val="0"/>
        <c:axPos val="l"/>
        <c:title>
          <c:tx>
            <c:strRef>
              <c:f>Summary!$D$6</c:f>
              <c:strCache>
                <c:ptCount val="1"/>
                <c:pt idx="0">
                  <c:v>Mt CO2e</c:v>
                </c:pt>
              </c:strCache>
            </c:strRef>
          </c:tx>
          <c:overlay val="0"/>
          <c:spPr>
            <a:noFill/>
            <a:ln>
              <a:noFill/>
            </a:ln>
            <a:effectLst/>
          </c:spPr>
          <c:txPr>
            <a:bodyPr rot="-5400000" vert="horz"/>
            <a:lstStyle/>
            <a:p>
              <a:pPr>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89455623"/>
        <c:crosses val="autoZero"/>
        <c:crossBetween val="midCat"/>
      </c:valAx>
      <c:spPr>
        <a:noFill/>
        <a:ln w="19050">
          <a:noFill/>
        </a:ln>
        <a:effectLst/>
      </c:spPr>
    </c:plotArea>
    <c:legend>
      <c:legendPos val="b"/>
      <c:layout>
        <c:manualLayout>
          <c:xMode val="edge"/>
          <c:yMode val="edge"/>
          <c:x val="0.42602548025371206"/>
          <c:y val="0.12079335210017196"/>
          <c:w val="0.54728348049667264"/>
          <c:h val="0.222211941847369"/>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2020-2040 NS Cumulative Coal Emissions</a:t>
            </a:r>
          </a:p>
        </c:rich>
      </c:tx>
      <c:layout>
        <c:manualLayout>
          <c:xMode val="edge"/>
          <c:yMode val="edge"/>
          <c:x val="0.35946476826496032"/>
          <c:y val="3.1230490549241662E-2"/>
        </c:manualLayout>
      </c:layout>
      <c:overlay val="0"/>
      <c:spPr>
        <a:noFill/>
        <a:ln>
          <a:noFill/>
        </a:ln>
        <a:effectLst/>
      </c:spPr>
    </c:title>
    <c:autoTitleDeleted val="0"/>
    <c:plotArea>
      <c:layout>
        <c:manualLayout>
          <c:layoutTarget val="inner"/>
          <c:xMode val="edge"/>
          <c:yMode val="edge"/>
          <c:x val="0.11793382380383512"/>
          <c:y val="4.4152413400708405E-2"/>
          <c:w val="0.85858048229561978"/>
          <c:h val="0.86106704380967725"/>
        </c:manualLayout>
      </c:layout>
      <c:barChart>
        <c:barDir val="col"/>
        <c:grouping val="clustered"/>
        <c:varyColors val="0"/>
        <c:ser>
          <c:idx val="0"/>
          <c:order val="0"/>
          <c:tx>
            <c:strRef>
              <c:f>'NS Data'!$A$85</c:f>
              <c:strCache>
                <c:ptCount val="1"/>
                <c:pt idx="0">
                  <c:v>2012 Federal Regulations </c:v>
                </c:pt>
              </c:strCache>
            </c:strRef>
          </c:tx>
          <c:spPr>
            <a:solidFill>
              <a:schemeClr val="tx1">
                <a:lumMod val="50000"/>
                <a:lumOff val="50000"/>
              </a:schemeClr>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1"/>
              <c:pt idx="0">
                <c:v>1</c:v>
              </c:pt>
            </c:numLit>
          </c:cat>
          <c:val>
            <c:numRef>
              <c:f>'NS Data'!$AH$85</c:f>
              <c:numCache>
                <c:formatCode>_(* #,##0_);_(* \(#,##0\);_(* "-"??_);_(@_)</c:formatCode>
                <c:ptCount val="1"/>
                <c:pt idx="0">
                  <c:v>93.750643251694271</c:v>
                </c:pt>
              </c:numCache>
            </c:numRef>
          </c:val>
          <c:extLst>
            <c:ext xmlns:c16="http://schemas.microsoft.com/office/drawing/2014/chart" uri="{C3380CC4-5D6E-409C-BE32-E72D297353CC}">
              <c16:uniqueId val="{00000007-8917-41AE-8C87-984EDD1470D9}"/>
            </c:ext>
          </c:extLst>
        </c:ser>
        <c:ser>
          <c:idx val="1"/>
          <c:order val="1"/>
          <c:tx>
            <c:v>ECCC 2030 Phase-out</c:v>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1"/>
              <c:pt idx="0">
                <c:v>1</c:v>
              </c:pt>
            </c:numLit>
          </c:cat>
          <c:val>
            <c:numRef>
              <c:f>'NS Data'!$AH$100</c:f>
              <c:numCache>
                <c:formatCode>_(* #,##0_);_(* \(#,##0\);_(* "-"??_);_(@_)</c:formatCode>
                <c:ptCount val="1"/>
                <c:pt idx="0">
                  <c:v>69.57580984840196</c:v>
                </c:pt>
              </c:numCache>
            </c:numRef>
          </c:val>
          <c:extLst>
            <c:ext xmlns:c16="http://schemas.microsoft.com/office/drawing/2014/chart" uri="{C3380CC4-5D6E-409C-BE32-E72D297353CC}">
              <c16:uniqueId val="{00000009-8917-41AE-8C87-984EDD1470D9}"/>
            </c:ext>
          </c:extLst>
        </c:ser>
        <c:ser>
          <c:idx val="3"/>
          <c:order val="2"/>
          <c:tx>
            <c:v>Accelerated Transition</c:v>
          </c:tx>
          <c:spPr>
            <a:solidFill>
              <a:schemeClr val="accent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'NS Data'!$AH$122</c:f>
              <c:numCache>
                <c:formatCode>_(* #,##0_);_(* \(#,##0\);_(* "-"??_);_(@_)</c:formatCode>
                <c:ptCount val="1"/>
                <c:pt idx="0">
                  <c:v>49.236269731927727</c:v>
                </c:pt>
              </c:numCache>
            </c:numRef>
          </c:val>
          <c:extLst>
            <c:ext xmlns:c16="http://schemas.microsoft.com/office/drawing/2014/chart" uri="{C3380CC4-5D6E-409C-BE32-E72D297353CC}">
              <c16:uniqueId val="{0000000C-8917-41AE-8C87-984EDD1470D9}"/>
            </c:ext>
          </c:extLst>
        </c:ser>
        <c:ser>
          <c:idx val="4"/>
          <c:order val="3"/>
          <c:tx>
            <c:v>No EA</c:v>
          </c:tx>
          <c:spPr>
            <a:solidFill>
              <a:schemeClr val="accent4"/>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'NS Data'!$AH$134</c:f>
              <c:numCache>
                <c:formatCode>_(* #,##0_);_(* \(#,##0\);_(* "-"??_);_(@_)</c:formatCode>
                <c:ptCount val="1"/>
                <c:pt idx="0">
                  <c:v>44.187325126792693</c:v>
                </c:pt>
              </c:numCache>
            </c:numRef>
          </c:val>
          <c:extLst>
            <c:ext xmlns:c16="http://schemas.microsoft.com/office/drawing/2014/chart" uri="{C3380CC4-5D6E-409C-BE32-E72D297353CC}">
              <c16:uniqueId val="{0000000D-8917-41AE-8C87-984EDD1470D9}"/>
            </c:ext>
          </c:extLst>
        </c:ser>
        <c:dLbls>
          <c:dLblPos val="outEnd"/>
          <c:showLegendKey val="0"/>
          <c:showVal val="1"/>
          <c:showCatName val="0"/>
          <c:showSerName val="0"/>
          <c:showPercent val="0"/>
          <c:showBubbleSize val="0"/>
        </c:dLbls>
        <c:gapWidth val="80"/>
        <c:overlap val="-50"/>
        <c:axId val="1064225880"/>
        <c:axId val="1064378488"/>
      </c:barChart>
      <c:catAx>
        <c:axId val="1064225880"/>
        <c:scaling>
          <c:orientation val="minMax"/>
        </c:scaling>
        <c:delete val="1"/>
        <c:axPos val="b"/>
        <c:numFmt formatCode="General" sourceLinked="1"/>
        <c:majorTickMark val="none"/>
        <c:minorTickMark val="none"/>
        <c:tickLblPos val="nextTo"/>
        <c:crossAx val="1064378488"/>
        <c:crosses val="autoZero"/>
        <c:auto val="1"/>
        <c:lblAlgn val="ctr"/>
        <c:lblOffset val="100"/>
        <c:noMultiLvlLbl val="0"/>
      </c:catAx>
      <c:valAx>
        <c:axId val="1064378488"/>
        <c:scaling>
          <c:orientation val="minMax"/>
        </c:scaling>
        <c:delete val="0"/>
        <c:axPos val="l"/>
        <c:majorGridlines>
          <c:spPr>
            <a:ln w="6350" cap="flat" cmpd="sng" algn="ctr">
              <a:solidFill>
                <a:schemeClr val="bg1">
                  <a:lumMod val="95000"/>
                </a:schemeClr>
              </a:solidFill>
              <a:round/>
            </a:ln>
            <a:effectLst/>
          </c:spPr>
        </c:majorGridlines>
        <c:title>
          <c:tx>
            <c:rich>
              <a:bodyPr/>
              <a:lstStyle/>
              <a:p>
                <a:pPr>
                  <a:defRPr/>
                </a:pPr>
                <a:r>
                  <a:rPr lang="en-CA"/>
                  <a:t>Mt CO2e </a:t>
                </a:r>
              </a:p>
            </c:rich>
          </c:tx>
          <c:overlay val="0"/>
        </c:title>
        <c:numFmt formatCode="_(* #,##0_);_(* \(#,##0\);_(* &quot;-&quot;??_);_(@_)" sourceLinked="1"/>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legend>
      <c:legendPos val="b"/>
      <c:overlay val="0"/>
    </c:legend>
    <c:plotVisOnly val="1"/>
    <c:dispBlanksAs val="gap"/>
    <c:showDLblsOverMax val="0"/>
  </c:chart>
  <c:spPr>
    <a:ln>
      <a:solidFill>
        <a:schemeClr val="bg1">
          <a:lumMod val="95000"/>
        </a:schemeClr>
      </a:solid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Emissions Scenarios SK  </a:t>
            </a:r>
          </a:p>
        </c:rich>
      </c:tx>
      <c:overlay val="0"/>
      <c:spPr>
        <a:noFill/>
        <a:ln>
          <a:noFill/>
        </a:ln>
        <a:effectLst/>
      </c:spPr>
    </c:title>
    <c:autoTitleDeleted val="0"/>
    <c:plotArea>
      <c:layout>
        <c:manualLayout>
          <c:layoutTarget val="inner"/>
          <c:xMode val="edge"/>
          <c:yMode val="edge"/>
          <c:x val="8.4285229633599634E-2"/>
          <c:y val="7.9286690896929579E-2"/>
          <c:w val="0.8815537610565165"/>
          <c:h val="0.78162393582750933"/>
        </c:manualLayout>
      </c:layout>
      <c:scatterChart>
        <c:scatterStyle val="lineMarker"/>
        <c:varyColors val="0"/>
        <c:ser>
          <c:idx val="1"/>
          <c:order val="0"/>
          <c:tx>
            <c:strRef>
              <c:f>'SK Data'!$A$59:$B$59</c:f>
              <c:strCache>
                <c:ptCount val="2"/>
                <c:pt idx="0">
                  <c:v>Historical Emissions (Mt CO2e) Source: SaskPower</c:v>
                </c:pt>
              </c:strCache>
            </c:strRef>
          </c:tx>
          <c:spPr>
            <a:ln w="19050" cap="rnd">
              <a:solidFill>
                <a:srgbClr val="00B0F0"/>
              </a:solidFill>
              <a:round/>
            </a:ln>
            <a:effectLst/>
          </c:spPr>
          <c:marker>
            <c:symbol val="none"/>
          </c:marker>
          <c:xVal>
            <c:numRef>
              <c:f>'SK Data'!$B$60:$P$60</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xVal>
          <c:yVal>
            <c:numRef>
              <c:f>'SK Data'!$B$70:$P$70</c:f>
              <c:numCache>
                <c:formatCode>General</c:formatCode>
                <c:ptCount val="15"/>
                <c:pt idx="0">
                  <c:v>12.349999999999998</c:v>
                </c:pt>
                <c:pt idx="1">
                  <c:v>13</c:v>
                </c:pt>
                <c:pt idx="2">
                  <c:v>12.9</c:v>
                </c:pt>
                <c:pt idx="3">
                  <c:v>13.71</c:v>
                </c:pt>
                <c:pt idx="4">
                  <c:v>13.43</c:v>
                </c:pt>
                <c:pt idx="5">
                  <c:v>12.81</c:v>
                </c:pt>
                <c:pt idx="6">
                  <c:v>12.98</c:v>
                </c:pt>
                <c:pt idx="7">
                  <c:v>11.86</c:v>
                </c:pt>
                <c:pt idx="8">
                  <c:v>11.53</c:v>
                </c:pt>
                <c:pt idx="9">
                  <c:v>11.759999999999998</c:v>
                </c:pt>
                <c:pt idx="10">
                  <c:v>11.19</c:v>
                </c:pt>
                <c:pt idx="11">
                  <c:v>11.75</c:v>
                </c:pt>
                <c:pt idx="12">
                  <c:v>10.969999999999999</c:v>
                </c:pt>
                <c:pt idx="13">
                  <c:v>10.959999999999999</c:v>
                </c:pt>
                <c:pt idx="14">
                  <c:v>8.14</c:v>
                </c:pt>
              </c:numCache>
            </c:numRef>
          </c:yVal>
          <c:smooth val="0"/>
          <c:extLst>
            <c:ext xmlns:c16="http://schemas.microsoft.com/office/drawing/2014/chart" uri="{C3380CC4-5D6E-409C-BE32-E72D297353CC}">
              <c16:uniqueId val="{00000002-6C38-4123-AC2F-3AACF65F28D7}"/>
            </c:ext>
          </c:extLst>
        </c:ser>
        <c:ser>
          <c:idx val="3"/>
          <c:order val="1"/>
          <c:tx>
            <c:strRef>
              <c:f>'SK Data'!$A$75</c:f>
              <c:strCache>
                <c:ptCount val="1"/>
                <c:pt idx="0">
                  <c:v>EA Total elecricity Limit </c:v>
                </c:pt>
              </c:strCache>
            </c:strRef>
          </c:tx>
          <c:spPr>
            <a:ln w="19050" cap="rnd">
              <a:solidFill>
                <a:srgbClr val="00B050"/>
              </a:solidFill>
              <a:round/>
            </a:ln>
            <a:effectLst/>
          </c:spPr>
          <c:marker>
            <c:symbol val="none"/>
          </c:marker>
          <c:xVal>
            <c:numRef>
              <c:f>'SK Data'!$B$74:$M$74</c:f>
              <c:numCache>
                <c:formatCode>General</c:formatCode>
                <c:ptCount val="12"/>
                <c:pt idx="0">
                  <c:v>2018</c:v>
                </c:pt>
                <c:pt idx="1">
                  <c:v>2019</c:v>
                </c:pt>
                <c:pt idx="2">
                  <c:v>2020</c:v>
                </c:pt>
                <c:pt idx="3">
                  <c:v>2021</c:v>
                </c:pt>
                <c:pt idx="4">
                  <c:v>2022</c:v>
                </c:pt>
                <c:pt idx="5">
                  <c:v>2023</c:v>
                </c:pt>
                <c:pt idx="6">
                  <c:v>2024</c:v>
                </c:pt>
                <c:pt idx="7">
                  <c:v>2025</c:v>
                </c:pt>
                <c:pt idx="8">
                  <c:v>2026</c:v>
                </c:pt>
                <c:pt idx="9">
                  <c:v>2027</c:v>
                </c:pt>
                <c:pt idx="10">
                  <c:v>2028</c:v>
                </c:pt>
                <c:pt idx="11">
                  <c:v>2029</c:v>
                </c:pt>
              </c:numCache>
            </c:numRef>
          </c:xVal>
          <c:yVal>
            <c:numRef>
              <c:f>'SK Data'!$B$75:$M$75</c:f>
              <c:numCache>
                <c:formatCode>General</c:formatCode>
                <c:ptCount val="12"/>
                <c:pt idx="0">
                  <c:v>16.75</c:v>
                </c:pt>
                <c:pt idx="1">
                  <c:v>16.75</c:v>
                </c:pt>
                <c:pt idx="2">
                  <c:v>15.4</c:v>
                </c:pt>
                <c:pt idx="3">
                  <c:v>15.4</c:v>
                </c:pt>
                <c:pt idx="4">
                  <c:v>15.4</c:v>
                </c:pt>
                <c:pt idx="5">
                  <c:v>15.4</c:v>
                </c:pt>
                <c:pt idx="6">
                  <c:v>15.4</c:v>
                </c:pt>
                <c:pt idx="7">
                  <c:v>12.9</c:v>
                </c:pt>
                <c:pt idx="8">
                  <c:v>12.9</c:v>
                </c:pt>
                <c:pt idx="9">
                  <c:v>12.9</c:v>
                </c:pt>
                <c:pt idx="10">
                  <c:v>12.9</c:v>
                </c:pt>
                <c:pt idx="11">
                  <c:v>12.9</c:v>
                </c:pt>
              </c:numCache>
            </c:numRef>
          </c:yVal>
          <c:smooth val="0"/>
          <c:extLst>
            <c:ext xmlns:c16="http://schemas.microsoft.com/office/drawing/2014/chart" uri="{C3380CC4-5D6E-409C-BE32-E72D297353CC}">
              <c16:uniqueId val="{00000004-6C38-4123-AC2F-3AACF65F28D7}"/>
            </c:ext>
          </c:extLst>
        </c:ser>
        <c:ser>
          <c:idx val="2"/>
          <c:order val="2"/>
          <c:tx>
            <c:strRef>
              <c:f>'SK Data'!$A$85</c:f>
              <c:strCache>
                <c:ptCount val="1"/>
                <c:pt idx="0">
                  <c:v>2012 Federal Regulations *</c:v>
                </c:pt>
              </c:strCache>
            </c:strRef>
          </c:tx>
          <c:spPr>
            <a:ln w="19050" cap="rnd">
              <a:solidFill>
                <a:schemeClr val="accent4"/>
              </a:solidFill>
              <a:round/>
            </a:ln>
            <a:effectLst/>
          </c:spPr>
          <c:marker>
            <c:symbol val="none"/>
          </c:marker>
          <c:xVal>
            <c:numRef>
              <c:f>'SK Data'!$F$77:$AJ$77</c:f>
              <c:numCache>
                <c:formatCode>General</c:formatCode>
                <c:ptCount val="3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numCache>
            </c:numRef>
          </c:xVal>
          <c:yVal>
            <c:numRef>
              <c:f>'SK Data'!$F$85:$AJ$85</c:f>
              <c:numCache>
                <c:formatCode>0.00</c:formatCode>
                <c:ptCount val="31"/>
                <c:pt idx="0">
                  <c:v>11.411999999999997</c:v>
                </c:pt>
                <c:pt idx="1">
                  <c:v>11.411999999999997</c:v>
                </c:pt>
                <c:pt idx="2">
                  <c:v>11.411999999999997</c:v>
                </c:pt>
                <c:pt idx="3">
                  <c:v>11.411999999999997</c:v>
                </c:pt>
                <c:pt idx="4">
                  <c:v>11.411999999999997</c:v>
                </c:pt>
                <c:pt idx="5">
                  <c:v>9.3119999999999994</c:v>
                </c:pt>
                <c:pt idx="6">
                  <c:v>9.3119999999999994</c:v>
                </c:pt>
                <c:pt idx="7">
                  <c:v>9.3119999999999994</c:v>
                </c:pt>
                <c:pt idx="8">
                  <c:v>9.3119999999999994</c:v>
                </c:pt>
                <c:pt idx="9">
                  <c:v>9.3119999999999994</c:v>
                </c:pt>
                <c:pt idx="10">
                  <c:v>9.3119999999999994</c:v>
                </c:pt>
                <c:pt idx="11">
                  <c:v>9.3119999999999994</c:v>
                </c:pt>
                <c:pt idx="12">
                  <c:v>9.3119999999999994</c:v>
                </c:pt>
                <c:pt idx="13">
                  <c:v>9.3119999999999994</c:v>
                </c:pt>
                <c:pt idx="14">
                  <c:v>7.3019999999999996</c:v>
                </c:pt>
                <c:pt idx="15">
                  <c:v>2.6619999999999999</c:v>
                </c:pt>
                <c:pt idx="16">
                  <c:v>2.6619999999999999</c:v>
                </c:pt>
                <c:pt idx="17">
                  <c:v>2.6619999999999999</c:v>
                </c:pt>
                <c:pt idx="18">
                  <c:v>2.6619999999999999</c:v>
                </c:pt>
                <c:pt idx="19">
                  <c:v>2.6619999999999999</c:v>
                </c:pt>
                <c:pt idx="20">
                  <c:v>2.6619999999999999</c:v>
                </c:pt>
                <c:pt idx="21">
                  <c:v>2.6619999999999999</c:v>
                </c:pt>
                <c:pt idx="22">
                  <c:v>2.6619999999999999</c:v>
                </c:pt>
                <c:pt idx="23">
                  <c:v>2.6619999999999999</c:v>
                </c:pt>
                <c:pt idx="24">
                  <c:v>2.6619999999999999</c:v>
                </c:pt>
                <c:pt idx="25">
                  <c:v>2.6619999999999999</c:v>
                </c:pt>
                <c:pt idx="26">
                  <c:v>2.6619999999999999</c:v>
                </c:pt>
                <c:pt idx="27">
                  <c:v>2.6619999999999999</c:v>
                </c:pt>
                <c:pt idx="28">
                  <c:v>0.63200000000000001</c:v>
                </c:pt>
                <c:pt idx="29">
                  <c:v>0.63200000000000001</c:v>
                </c:pt>
                <c:pt idx="30">
                  <c:v>0.63200000000000001</c:v>
                </c:pt>
              </c:numCache>
            </c:numRef>
          </c:yVal>
          <c:smooth val="0"/>
          <c:extLst>
            <c:ext xmlns:c16="http://schemas.microsoft.com/office/drawing/2014/chart" uri="{C3380CC4-5D6E-409C-BE32-E72D297353CC}">
              <c16:uniqueId val="{00000006-6C38-4123-AC2F-3AACF65F28D7}"/>
            </c:ext>
          </c:extLst>
        </c:ser>
        <c:ser>
          <c:idx val="0"/>
          <c:order val="3"/>
          <c:tx>
            <c:strRef>
              <c:f>'SK Data'!$A$97</c:f>
              <c:strCache>
                <c:ptCount val="1"/>
                <c:pt idx="0">
                  <c:v>ECCC 2030 phaseout</c:v>
                </c:pt>
              </c:strCache>
            </c:strRef>
          </c:tx>
          <c:spPr>
            <a:ln w="19050" cap="rnd">
              <a:solidFill>
                <a:schemeClr val="bg1">
                  <a:lumMod val="50000"/>
                </a:schemeClr>
              </a:solidFill>
              <a:round/>
            </a:ln>
            <a:effectLst/>
          </c:spPr>
          <c:marker>
            <c:symbol val="none"/>
          </c:marker>
          <c:xVal>
            <c:numRef>
              <c:f>'SK Data'!$H$88:$AI$88</c:f>
              <c:numCache>
                <c:formatCode>General</c:formatCode>
                <c:ptCount val="2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numCache>
            </c:numRef>
          </c:xVal>
          <c:yVal>
            <c:numRef>
              <c:f>'SK Data'!$H$97:$AI$97</c:f>
              <c:numCache>
                <c:formatCode>0.00</c:formatCode>
                <c:ptCount val="28"/>
                <c:pt idx="0">
                  <c:v>11.651999999999999</c:v>
                </c:pt>
                <c:pt idx="1">
                  <c:v>11.411999999999997</c:v>
                </c:pt>
                <c:pt idx="2">
                  <c:v>11.411999999999997</c:v>
                </c:pt>
                <c:pt idx="3">
                  <c:v>10.711412089233747</c:v>
                </c:pt>
                <c:pt idx="4">
                  <c:v>10.711412089233747</c:v>
                </c:pt>
                <c:pt idx="5">
                  <c:v>10.711412089233747</c:v>
                </c:pt>
                <c:pt idx="6">
                  <c:v>10.711412089233747</c:v>
                </c:pt>
                <c:pt idx="7">
                  <c:v>10.711412089233747</c:v>
                </c:pt>
                <c:pt idx="8">
                  <c:v>8.9725464903321637</c:v>
                </c:pt>
                <c:pt idx="9">
                  <c:v>8.9725464903321637</c:v>
                </c:pt>
                <c:pt idx="10">
                  <c:v>8.9725464903321637</c:v>
                </c:pt>
                <c:pt idx="11">
                  <c:v>8.9725464903321637</c:v>
                </c:pt>
                <c:pt idx="12">
                  <c:v>8.9725464903321637</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pt idx="25">
                  <c:v>0.63200000000000001</c:v>
                </c:pt>
                <c:pt idx="26">
                  <c:v>0.63200000000000001</c:v>
                </c:pt>
                <c:pt idx="27">
                  <c:v>0.63200000000000001</c:v>
                </c:pt>
              </c:numCache>
            </c:numRef>
          </c:yVal>
          <c:smooth val="0"/>
          <c:extLst>
            <c:ext xmlns:c16="http://schemas.microsoft.com/office/drawing/2014/chart" uri="{C3380CC4-5D6E-409C-BE32-E72D297353CC}">
              <c16:uniqueId val="{00000008-6C38-4123-AC2F-3AACF65F28D7}"/>
            </c:ext>
          </c:extLst>
        </c:ser>
        <c:ser>
          <c:idx val="4"/>
          <c:order val="4"/>
          <c:tx>
            <c:strRef>
              <c:f>'SK Data'!$A$121</c:f>
              <c:strCache>
                <c:ptCount val="1"/>
                <c:pt idx="0">
                  <c:v>Accelerated transition</c:v>
                </c:pt>
              </c:strCache>
            </c:strRef>
          </c:tx>
          <c:spPr>
            <a:ln>
              <a:solidFill>
                <a:sysClr val="windowText" lastClr="000000"/>
              </a:solidFill>
            </a:ln>
          </c:spPr>
          <c:marker>
            <c:symbol val="none"/>
          </c:marker>
          <c:xVal>
            <c:numRef>
              <c:f>'SK Data'!$K$113:$AI$113</c:f>
              <c:numCache>
                <c:formatCode>General</c:formatCode>
                <c:ptCount val="2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numCache>
            </c:numRef>
          </c:xVal>
          <c:yVal>
            <c:numRef>
              <c:f>'SK Data'!$K$121:$AI$121</c:f>
              <c:numCache>
                <c:formatCode>0.00</c:formatCode>
                <c:ptCount val="25"/>
                <c:pt idx="0">
                  <c:v>8.14</c:v>
                </c:pt>
                <c:pt idx="1">
                  <c:v>8.282</c:v>
                </c:pt>
                <c:pt idx="2">
                  <c:v>7.4619999999999997</c:v>
                </c:pt>
                <c:pt idx="3">
                  <c:v>7.4619999999999997</c:v>
                </c:pt>
                <c:pt idx="4">
                  <c:v>6.492</c:v>
                </c:pt>
                <c:pt idx="5">
                  <c:v>5.1019999999999994</c:v>
                </c:pt>
                <c:pt idx="6">
                  <c:v>2.262</c:v>
                </c:pt>
                <c:pt idx="7">
                  <c:v>0.63200000000000001</c:v>
                </c:pt>
                <c:pt idx="8">
                  <c:v>0.63200000000000001</c:v>
                </c:pt>
                <c:pt idx="9">
                  <c:v>0.63200000000000001</c:v>
                </c:pt>
                <c:pt idx="10">
                  <c:v>0.63200000000000001</c:v>
                </c:pt>
                <c:pt idx="11">
                  <c:v>0.63200000000000001</c:v>
                </c:pt>
                <c:pt idx="12">
                  <c:v>0.63200000000000001</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numCache>
            </c:numRef>
          </c:yVal>
          <c:smooth val="0"/>
          <c:extLst>
            <c:ext xmlns:c16="http://schemas.microsoft.com/office/drawing/2014/chart" uri="{C3380CC4-5D6E-409C-BE32-E72D297353CC}">
              <c16:uniqueId val="{00000009-6C38-4123-AC2F-3AACF65F28D7}"/>
            </c:ext>
          </c:extLst>
        </c:ser>
        <c:ser>
          <c:idx val="5"/>
          <c:order val="5"/>
          <c:tx>
            <c:strRef>
              <c:f>'SK Data'!$A$110:$B$110</c:f>
              <c:strCache>
                <c:ptCount val="2"/>
                <c:pt idx="0">
                  <c:v>Current status quo</c:v>
                </c:pt>
                <c:pt idx="1">
                  <c:v>with cap</c:v>
                </c:pt>
              </c:strCache>
            </c:strRef>
          </c:tx>
          <c:spPr>
            <a:ln>
              <a:solidFill>
                <a:srgbClr val="FF0000"/>
              </a:solidFill>
            </a:ln>
          </c:spPr>
          <c:marker>
            <c:symbol val="none"/>
          </c:marker>
          <c:xVal>
            <c:numRef>
              <c:f>'SK Data'!$K$101:$AI$101</c:f>
              <c:numCache>
                <c:formatCode>General</c:formatCode>
                <c:ptCount val="2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numCache>
            </c:numRef>
          </c:xVal>
          <c:yVal>
            <c:numRef>
              <c:f>'SK Data'!$K$110:$AI$110</c:f>
              <c:numCache>
                <c:formatCode>0.00</c:formatCode>
                <c:ptCount val="25"/>
                <c:pt idx="0">
                  <c:v>8.14</c:v>
                </c:pt>
                <c:pt idx="1">
                  <c:v>10.711412089233747</c:v>
                </c:pt>
                <c:pt idx="2">
                  <c:v>9.7720000000000002</c:v>
                </c:pt>
                <c:pt idx="3">
                  <c:v>9.7720000000000002</c:v>
                </c:pt>
                <c:pt idx="4">
                  <c:v>9.7720000000000002</c:v>
                </c:pt>
                <c:pt idx="5">
                  <c:v>8.7319999999999993</c:v>
                </c:pt>
                <c:pt idx="6">
                  <c:v>8.7319999999999993</c:v>
                </c:pt>
                <c:pt idx="7">
                  <c:v>8.7319999999999993</c:v>
                </c:pt>
                <c:pt idx="8">
                  <c:v>6.5419999999999998</c:v>
                </c:pt>
                <c:pt idx="9">
                  <c:v>6.5419999999999998</c:v>
                </c:pt>
                <c:pt idx="10">
                  <c:v>0.63200000000000001</c:v>
                </c:pt>
                <c:pt idx="11">
                  <c:v>0.63200000000000001</c:v>
                </c:pt>
                <c:pt idx="12">
                  <c:v>0.63200000000000001</c:v>
                </c:pt>
                <c:pt idx="13">
                  <c:v>0.63200000000000001</c:v>
                </c:pt>
                <c:pt idx="14">
                  <c:v>0.63200000000000001</c:v>
                </c:pt>
                <c:pt idx="15">
                  <c:v>0.63200000000000001</c:v>
                </c:pt>
                <c:pt idx="16">
                  <c:v>0.63200000000000001</c:v>
                </c:pt>
                <c:pt idx="17">
                  <c:v>0.63200000000000001</c:v>
                </c:pt>
                <c:pt idx="18">
                  <c:v>0.63200000000000001</c:v>
                </c:pt>
                <c:pt idx="19">
                  <c:v>0.63200000000000001</c:v>
                </c:pt>
                <c:pt idx="20">
                  <c:v>0.63200000000000001</c:v>
                </c:pt>
                <c:pt idx="21">
                  <c:v>0.63200000000000001</c:v>
                </c:pt>
                <c:pt idx="22">
                  <c:v>0.63200000000000001</c:v>
                </c:pt>
                <c:pt idx="23">
                  <c:v>0.63200000000000001</c:v>
                </c:pt>
                <c:pt idx="24">
                  <c:v>0.63200000000000001</c:v>
                </c:pt>
              </c:numCache>
            </c:numRef>
          </c:yVal>
          <c:smooth val="0"/>
          <c:extLst>
            <c:ext xmlns:c16="http://schemas.microsoft.com/office/drawing/2014/chart" uri="{C3380CC4-5D6E-409C-BE32-E72D297353CC}">
              <c16:uniqueId val="{0000000A-6C38-4123-AC2F-3AACF65F28D7}"/>
            </c:ext>
          </c:extLst>
        </c:ser>
        <c:ser>
          <c:idx val="6"/>
          <c:order val="6"/>
          <c:tx>
            <c:strRef>
              <c:f>'SK Data'!$A$76</c:f>
              <c:strCache>
                <c:ptCount val="1"/>
                <c:pt idx="0">
                  <c:v>EA Coal Limit based on 2019 proportion </c:v>
                </c:pt>
              </c:strCache>
            </c:strRef>
          </c:tx>
          <c:spPr>
            <a:ln w="57150"/>
          </c:spPr>
          <c:marker>
            <c:symbol val="none"/>
          </c:marker>
          <c:xVal>
            <c:numRef>
              <c:f>'SK Data'!$B$74:$M$74</c:f>
              <c:numCache>
                <c:formatCode>General</c:formatCode>
                <c:ptCount val="12"/>
                <c:pt idx="0">
                  <c:v>2018</c:v>
                </c:pt>
                <c:pt idx="1">
                  <c:v>2019</c:v>
                </c:pt>
                <c:pt idx="2">
                  <c:v>2020</c:v>
                </c:pt>
                <c:pt idx="3">
                  <c:v>2021</c:v>
                </c:pt>
                <c:pt idx="4">
                  <c:v>2022</c:v>
                </c:pt>
                <c:pt idx="5">
                  <c:v>2023</c:v>
                </c:pt>
                <c:pt idx="6">
                  <c:v>2024</c:v>
                </c:pt>
                <c:pt idx="7">
                  <c:v>2025</c:v>
                </c:pt>
                <c:pt idx="8">
                  <c:v>2026</c:v>
                </c:pt>
                <c:pt idx="9">
                  <c:v>2027</c:v>
                </c:pt>
                <c:pt idx="10">
                  <c:v>2028</c:v>
                </c:pt>
                <c:pt idx="11">
                  <c:v>2029</c:v>
                </c:pt>
              </c:numCache>
            </c:numRef>
          </c:xVal>
          <c:yVal>
            <c:numRef>
              <c:f>'SK Data'!$B$76:$M$76</c:f>
              <c:numCache>
                <c:formatCode>0.00</c:formatCode>
                <c:ptCount val="12"/>
                <c:pt idx="0">
                  <c:v>11.6503995126406</c:v>
                </c:pt>
                <c:pt idx="1">
                  <c:v>11.6503995126406</c:v>
                </c:pt>
                <c:pt idx="2">
                  <c:v>10.711412089233747</c:v>
                </c:pt>
                <c:pt idx="3">
                  <c:v>10.711412089233747</c:v>
                </c:pt>
                <c:pt idx="4">
                  <c:v>10.711412089233747</c:v>
                </c:pt>
                <c:pt idx="5">
                  <c:v>10.711412089233747</c:v>
                </c:pt>
                <c:pt idx="6">
                  <c:v>10.711412089233747</c:v>
                </c:pt>
                <c:pt idx="7">
                  <c:v>8.9725464903321637</c:v>
                </c:pt>
                <c:pt idx="8">
                  <c:v>8.9725464903321637</c:v>
                </c:pt>
                <c:pt idx="9">
                  <c:v>8.9725464903321637</c:v>
                </c:pt>
                <c:pt idx="10">
                  <c:v>8.9725464903321637</c:v>
                </c:pt>
                <c:pt idx="11">
                  <c:v>8.9725464903321637</c:v>
                </c:pt>
              </c:numCache>
            </c:numRef>
          </c:yVal>
          <c:smooth val="0"/>
          <c:extLst>
            <c:ext xmlns:c16="http://schemas.microsoft.com/office/drawing/2014/chart" uri="{C3380CC4-5D6E-409C-BE32-E72D297353CC}">
              <c16:uniqueId val="{0000000B-6C38-4123-AC2F-3AACF65F28D7}"/>
            </c:ext>
          </c:extLst>
        </c:ser>
        <c:dLbls>
          <c:showLegendKey val="0"/>
          <c:showVal val="0"/>
          <c:showCatName val="0"/>
          <c:showSerName val="0"/>
          <c:showPercent val="0"/>
          <c:showBubbleSize val="0"/>
        </c:dLbls>
        <c:axId val="189455623"/>
        <c:axId val="189455951"/>
      </c:scatterChart>
      <c:valAx>
        <c:axId val="189455623"/>
        <c:scaling>
          <c:orientation val="minMax"/>
          <c:max val="2045"/>
          <c:min val="2005"/>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89455951"/>
        <c:crosses val="autoZero"/>
        <c:crossBetween val="midCat"/>
      </c:valAx>
      <c:valAx>
        <c:axId val="189455951"/>
        <c:scaling>
          <c:orientation val="minMax"/>
          <c:min val="0"/>
        </c:scaling>
        <c:delete val="0"/>
        <c:axPos val="l"/>
        <c:title>
          <c:tx>
            <c:strRef>
              <c:f>Summary!$D$6</c:f>
              <c:strCache>
                <c:ptCount val="1"/>
                <c:pt idx="0">
                  <c:v>Mt CO2e</c:v>
                </c:pt>
              </c:strCache>
            </c:strRef>
          </c:tx>
          <c:overlay val="0"/>
          <c:spPr>
            <a:noFill/>
            <a:ln>
              <a:noFill/>
            </a:ln>
            <a:effectLst/>
          </c:spPr>
          <c:txPr>
            <a:bodyPr rot="-5400000" vert="horz"/>
            <a:lstStyle/>
            <a:p>
              <a:pPr>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89455623"/>
        <c:crosses val="autoZero"/>
        <c:crossBetween val="midCat"/>
      </c:valAx>
      <c:spPr>
        <a:noFill/>
        <a:ln w="19050">
          <a:noFill/>
        </a:ln>
        <a:effectLst/>
      </c:spPr>
    </c:plotArea>
    <c:legend>
      <c:legendPos val="b"/>
      <c:layout>
        <c:manualLayout>
          <c:xMode val="edge"/>
          <c:yMode val="edge"/>
          <c:x val="0.57944569727629835"/>
          <c:y val="6.5444456466676848E-2"/>
          <c:w val="0.40690032214235261"/>
          <c:h val="0.44267546858016887"/>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2020-2045 SK Cumulative Coal Emissions</a:t>
            </a:r>
          </a:p>
        </c:rich>
      </c:tx>
      <c:layout>
        <c:manualLayout>
          <c:xMode val="edge"/>
          <c:yMode val="edge"/>
          <c:x val="0.34914165420652821"/>
          <c:y val="3.1223014065721987E-2"/>
        </c:manualLayout>
      </c:layout>
      <c:overlay val="0"/>
      <c:spPr>
        <a:noFill/>
        <a:ln>
          <a:noFill/>
        </a:ln>
        <a:effectLst/>
      </c:spPr>
    </c:title>
    <c:autoTitleDeleted val="0"/>
    <c:plotArea>
      <c:layout>
        <c:manualLayout>
          <c:layoutTarget val="inner"/>
          <c:xMode val="edge"/>
          <c:yMode val="edge"/>
          <c:x val="9.4448129903290032E-2"/>
          <c:y val="5.9753350481406016E-2"/>
          <c:w val="0.8820661761961649"/>
          <c:h val="0.82597441310874886"/>
        </c:manualLayout>
      </c:layout>
      <c:barChart>
        <c:barDir val="col"/>
        <c:grouping val="clustered"/>
        <c:varyColors val="0"/>
        <c:ser>
          <c:idx val="0"/>
          <c:order val="0"/>
          <c:tx>
            <c:v>Harper Regulations</c:v>
          </c:tx>
          <c:spPr>
            <a:solidFill>
              <a:schemeClr val="tx1">
                <a:lumMod val="50000"/>
                <a:lumOff val="50000"/>
              </a:schemeClr>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'SK Data'!$AM$85</c:f>
              <c:numCache>
                <c:formatCode>0</c:formatCode>
                <c:ptCount val="1"/>
                <c:pt idx="0">
                  <c:v>127.61199999999999</c:v>
                </c:pt>
              </c:numCache>
            </c:numRef>
          </c:val>
          <c:extLst>
            <c:ext xmlns:c16="http://schemas.microsoft.com/office/drawing/2014/chart" uri="{C3380CC4-5D6E-409C-BE32-E72D297353CC}">
              <c16:uniqueId val="{00000006-2C12-4035-B5A3-5AEC6914A618}"/>
            </c:ext>
          </c:extLst>
        </c:ser>
        <c:ser>
          <c:idx val="1"/>
          <c:order val="1"/>
          <c:tx>
            <c:v>ECCC 2030</c:v>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'SK Data'!$AM$97</c:f>
              <c:numCache>
                <c:formatCode>0</c:formatCode>
                <c:ptCount val="1"/>
                <c:pt idx="0">
                  <c:v>108.53179289782955</c:v>
                </c:pt>
              </c:numCache>
            </c:numRef>
          </c:val>
          <c:extLst>
            <c:ext xmlns:c16="http://schemas.microsoft.com/office/drawing/2014/chart" uri="{C3380CC4-5D6E-409C-BE32-E72D297353CC}">
              <c16:uniqueId val="{00000008-2C12-4035-B5A3-5AEC6914A618}"/>
            </c:ext>
          </c:extLst>
        </c:ser>
        <c:ser>
          <c:idx val="2"/>
          <c:order val="2"/>
          <c:tx>
            <c:v>Current Status Quo</c:v>
          </c:tx>
          <c:spPr>
            <a:solidFill>
              <a:schemeClr val="accent4"/>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'SK Data'!$AM$110</c:f>
              <c:numCache>
                <c:formatCode>0</c:formatCode>
                <c:ptCount val="1"/>
                <c:pt idx="0">
                  <c:v>97.559412089233746</c:v>
                </c:pt>
              </c:numCache>
            </c:numRef>
          </c:val>
          <c:extLst>
            <c:ext xmlns:c16="http://schemas.microsoft.com/office/drawing/2014/chart" uri="{C3380CC4-5D6E-409C-BE32-E72D297353CC}">
              <c16:uniqueId val="{0000000A-2C12-4035-B5A3-5AEC6914A618}"/>
            </c:ext>
          </c:extLst>
        </c:ser>
        <c:ser>
          <c:idx val="3"/>
          <c:order val="3"/>
          <c:tx>
            <c:v>Accelerated Transition</c:v>
          </c:tx>
          <c:spPr>
            <a:solidFill>
              <a:schemeClr val="accent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'SK Data'!$AM$121</c:f>
              <c:numCache>
                <c:formatCode>0</c:formatCode>
                <c:ptCount val="1"/>
                <c:pt idx="0">
                  <c:v>57.209999999999994</c:v>
                </c:pt>
              </c:numCache>
            </c:numRef>
          </c:val>
          <c:extLst>
            <c:ext xmlns:c16="http://schemas.microsoft.com/office/drawing/2014/chart" uri="{C3380CC4-5D6E-409C-BE32-E72D297353CC}">
              <c16:uniqueId val="{0000000B-2C12-4035-B5A3-5AEC6914A618}"/>
            </c:ext>
          </c:extLst>
        </c:ser>
        <c:dLbls>
          <c:dLblPos val="outEnd"/>
          <c:showLegendKey val="0"/>
          <c:showVal val="1"/>
          <c:showCatName val="0"/>
          <c:showSerName val="0"/>
          <c:showPercent val="0"/>
          <c:showBubbleSize val="0"/>
        </c:dLbls>
        <c:gapWidth val="80"/>
        <c:overlap val="-50"/>
        <c:axId val="1064225880"/>
        <c:axId val="1064378488"/>
      </c:barChart>
      <c:catAx>
        <c:axId val="1064225880"/>
        <c:scaling>
          <c:orientation val="minMax"/>
        </c:scaling>
        <c:delete val="1"/>
        <c:axPos val="b"/>
        <c:numFmt formatCode="General" sourceLinked="1"/>
        <c:majorTickMark val="none"/>
        <c:minorTickMark val="none"/>
        <c:tickLblPos val="nextTo"/>
        <c:crossAx val="1064378488"/>
        <c:crosses val="autoZero"/>
        <c:auto val="1"/>
        <c:lblAlgn val="ctr"/>
        <c:lblOffset val="100"/>
        <c:noMultiLvlLbl val="0"/>
      </c:catAx>
      <c:valAx>
        <c:axId val="1064378488"/>
        <c:scaling>
          <c:orientation val="minMax"/>
        </c:scaling>
        <c:delete val="0"/>
        <c:axPos val="l"/>
        <c:majorGridlines>
          <c:spPr>
            <a:ln w="6350" cap="flat" cmpd="sng" algn="ctr">
              <a:solidFill>
                <a:schemeClr val="bg1">
                  <a:lumMod val="95000"/>
                </a:schemeClr>
              </a:solidFill>
              <a:round/>
            </a:ln>
            <a:effectLst/>
          </c:spPr>
        </c:majorGridlines>
        <c:title>
          <c:tx>
            <c:rich>
              <a:bodyPr/>
              <a:lstStyle/>
              <a:p>
                <a:pPr>
                  <a:defRPr/>
                </a:pPr>
                <a:r>
                  <a:rPr lang="en-CA"/>
                  <a:t>Mt CO2e </a:t>
                </a:r>
              </a:p>
            </c:rich>
          </c:tx>
          <c:overlay val="0"/>
        </c:title>
        <c:numFmt formatCode="0" sourceLinked="1"/>
        <c:majorTickMark val="none"/>
        <c:minorTickMark val="none"/>
        <c:tickLblPos val="nextTo"/>
        <c:spPr>
          <a:noFill/>
          <a:ln>
            <a:noFill/>
          </a:ln>
          <a:effectLst/>
        </c:spPr>
        <c:txPr>
          <a:bodyPr rot="-60000000" vert="horz"/>
          <a:lstStyle/>
          <a:p>
            <a:pPr>
              <a:defRPr/>
            </a:pPr>
            <a:endParaRPr lang="en-US"/>
          </a:p>
        </c:txPr>
        <c:crossAx val="1064225880"/>
        <c:crosses val="autoZero"/>
        <c:crossBetween val="between"/>
      </c:valAx>
    </c:plotArea>
    <c:legend>
      <c:legendPos val="b"/>
      <c:overlay val="0"/>
    </c:legend>
    <c:plotVisOnly val="1"/>
    <c:dispBlanksAs val="gap"/>
    <c:showDLblsOverMax val="0"/>
  </c:chart>
  <c:spPr>
    <a:ln>
      <a:solidFill>
        <a:schemeClr val="bg1">
          <a:lumMod val="95000"/>
        </a:schemeClr>
      </a:solidFill>
    </a:ln>
  </c:spPr>
  <c:txPr>
    <a:bodyPr/>
    <a:lstStyle/>
    <a:p>
      <a:pPr>
        <a:defRPr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r>
              <a:rPr lang="en-US"/>
              <a:t>Coal Emissions NB (Mt CO2e)  </a:t>
            </a:r>
          </a:p>
        </c:rich>
      </c:tx>
      <c:overlay val="0"/>
      <c:spPr>
        <a:noFill/>
        <a:ln>
          <a:noFill/>
        </a:ln>
        <a:effectLst/>
      </c:spPr>
      <c:txPr>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title>
    <c:autoTitleDeleted val="0"/>
    <c:plotArea>
      <c:layout>
        <c:manualLayout>
          <c:layoutTarget val="inner"/>
          <c:xMode val="edge"/>
          <c:yMode val="edge"/>
          <c:x val="6.1245791245791242E-2"/>
          <c:y val="5.6078703703703693E-2"/>
          <c:w val="0.89603181818181821"/>
          <c:h val="0.85677191358024696"/>
        </c:manualLayout>
      </c:layout>
      <c:scatterChart>
        <c:scatterStyle val="lineMarker"/>
        <c:varyColors val="0"/>
        <c:ser>
          <c:idx val="0"/>
          <c:order val="0"/>
          <c:tx>
            <c:strRef>
              <c:f>'NB Data'!$B$4:$D$4</c:f>
              <c:strCache>
                <c:ptCount val="3"/>
                <c:pt idx="0">
                  <c:v>Historical Emissions (Belledune) </c:v>
                </c:pt>
                <c:pt idx="1">
                  <c:v>Mt CO2e</c:v>
                </c:pt>
                <c:pt idx="2">
                  <c:v>GHGRP</c:v>
                </c:pt>
              </c:strCache>
            </c:strRef>
          </c:tx>
          <c:spPr>
            <a:ln w="19050" cap="rnd" cmpd="sng" algn="ctr">
              <a:solidFill>
                <a:sysClr val="windowText" lastClr="000000"/>
              </a:solidFill>
              <a:round/>
            </a:ln>
            <a:effectLst/>
          </c:spPr>
          <c:marker>
            <c:symbol val="none"/>
          </c:marker>
          <c:xVal>
            <c:numRef>
              <c:f>'NB Data'!$E$2:$R$2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'NB Data'!$E$4:$R$4</c:f>
              <c:numCache>
                <c:formatCode>0.00</c:formatCode>
                <c:ptCount val="14"/>
                <c:pt idx="0">
                  <c:v>2.8934039999999999</c:v>
                </c:pt>
                <c:pt idx="1">
                  <c:v>2.94</c:v>
                </c:pt>
                <c:pt idx="2">
                  <c:v>3.15</c:v>
                </c:pt>
                <c:pt idx="3">
                  <c:v>3.030268</c:v>
                </c:pt>
                <c:pt idx="4">
                  <c:v>2.6</c:v>
                </c:pt>
                <c:pt idx="5">
                  <c:v>2.7229169999999998</c:v>
                </c:pt>
                <c:pt idx="6">
                  <c:v>2.3192539999999999</c:v>
                </c:pt>
                <c:pt idx="7">
                  <c:v>2.8118284999749998</c:v>
                </c:pt>
                <c:pt idx="8">
                  <c:v>2.8470715000249998</c:v>
                </c:pt>
                <c:pt idx="9">
                  <c:v>2.1238321854160001</c:v>
                </c:pt>
                <c:pt idx="10">
                  <c:v>2.7672271510540001</c:v>
                </c:pt>
                <c:pt idx="11">
                  <c:v>2.4350295200000001</c:v>
                </c:pt>
                <c:pt idx="12">
                  <c:v>2.9319206200000001</c:v>
                </c:pt>
                <c:pt idx="13">
                  <c:v>2.5508799900000003</c:v>
                </c:pt>
              </c:numCache>
            </c:numRef>
          </c:yVal>
          <c:smooth val="0"/>
          <c:extLst>
            <c:ext xmlns:c16="http://schemas.microsoft.com/office/drawing/2014/chart" uri="{C3380CC4-5D6E-409C-BE32-E72D297353CC}">
              <c16:uniqueId val="{00000000-7680-4221-AE8D-45D58969A7B9}"/>
            </c:ext>
          </c:extLst>
        </c:ser>
        <c:ser>
          <c:idx val="2"/>
          <c:order val="1"/>
          <c:tx>
            <c:strRef>
              <c:f>'NB Data'!$A$11</c:f>
              <c:strCache>
                <c:ptCount val="1"/>
                <c:pt idx="0">
                  <c:v>2012 Federal Regulations </c:v>
                </c:pt>
              </c:strCache>
            </c:strRef>
          </c:tx>
          <c:spPr>
            <a:ln w="57150" cap="rnd" cmpd="sng" algn="ctr">
              <a:solidFill>
                <a:schemeClr val="bg1">
                  <a:lumMod val="50000"/>
                </a:schemeClr>
              </a:solidFill>
              <a:prstDash val="solid"/>
              <a:round/>
            </a:ln>
            <a:effectLst/>
          </c:spPr>
          <c:marker>
            <c:symbol val="none"/>
          </c:marker>
          <c:xVal>
            <c:numRef>
              <c:f>'NB Data'!$S$2:$AC$2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xVal>
          <c:yVal>
            <c:numRef>
              <c:f>'NB Data'!$K$11:$U$11</c:f>
              <c:numCache>
                <c:formatCode>0.00</c:formatCode>
                <c:ptCount val="11"/>
                <c:pt idx="0">
                  <c:v>2.8470715000249998</c:v>
                </c:pt>
                <c:pt idx="1">
                  <c:v>2.8470715000249998</c:v>
                </c:pt>
                <c:pt idx="2">
                  <c:v>2.8470715000249998</c:v>
                </c:pt>
                <c:pt idx="3">
                  <c:v>2.8470715000249998</c:v>
                </c:pt>
                <c:pt idx="4">
                  <c:v>2.8470715000249998</c:v>
                </c:pt>
                <c:pt idx="5">
                  <c:v>2.8470715000249998</c:v>
                </c:pt>
                <c:pt idx="6">
                  <c:v>2.8470715000249998</c:v>
                </c:pt>
                <c:pt idx="7">
                  <c:v>2.8470715000249998</c:v>
                </c:pt>
                <c:pt idx="8">
                  <c:v>2.8470715000249998</c:v>
                </c:pt>
                <c:pt idx="9">
                  <c:v>2.8470715000249998</c:v>
                </c:pt>
                <c:pt idx="10">
                  <c:v>2.8470715000249998</c:v>
                </c:pt>
              </c:numCache>
            </c:numRef>
          </c:yVal>
          <c:smooth val="0"/>
          <c:extLst>
            <c:ext xmlns:c16="http://schemas.microsoft.com/office/drawing/2014/chart" uri="{C3380CC4-5D6E-409C-BE32-E72D297353CC}">
              <c16:uniqueId val="{00000001-7680-4221-AE8D-45D58969A7B9}"/>
            </c:ext>
          </c:extLst>
        </c:ser>
        <c:ser>
          <c:idx val="3"/>
          <c:order val="2"/>
          <c:tx>
            <c:strRef>
              <c:f>'NB Data'!$A$21</c:f>
              <c:strCache>
                <c:ptCount val="1"/>
                <c:pt idx="0">
                  <c:v>ECCC 2030 phaseout</c:v>
                </c:pt>
              </c:strCache>
            </c:strRef>
          </c:tx>
          <c:spPr>
            <a:ln w="19050" cap="rnd" cmpd="sng" algn="ctr">
              <a:solidFill>
                <a:schemeClr val="accent4">
                  <a:shade val="95000"/>
                  <a:satMod val="105000"/>
                </a:schemeClr>
              </a:solidFill>
              <a:round/>
            </a:ln>
            <a:effectLst/>
          </c:spPr>
          <c:marker>
            <c:symbol val="none"/>
          </c:marker>
          <c:xVal>
            <c:numRef>
              <c:f>'NB Data'!$R$2:$AM$2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xVal>
          <c:yVal>
            <c:numRef>
              <c:f>'NB Data'!$J$12:$AE$12</c:f>
              <c:numCache>
                <c:formatCode>0.00</c:formatCode>
                <c:ptCount val="22"/>
                <c:pt idx="0">
                  <c:v>2.5508799900000003</c:v>
                </c:pt>
                <c:pt idx="1">
                  <c:v>2.8470715000249998</c:v>
                </c:pt>
                <c:pt idx="2">
                  <c:v>2.8470715000249998</c:v>
                </c:pt>
                <c:pt idx="3">
                  <c:v>2.8470715000249998</c:v>
                </c:pt>
                <c:pt idx="4">
                  <c:v>2.8470715000249998</c:v>
                </c:pt>
                <c:pt idx="5">
                  <c:v>2.8470715000249998</c:v>
                </c:pt>
                <c:pt idx="6">
                  <c:v>2.8470715000249998</c:v>
                </c:pt>
                <c:pt idx="7">
                  <c:v>2.8470715000249998</c:v>
                </c:pt>
                <c:pt idx="8">
                  <c:v>2.8470715000249998</c:v>
                </c:pt>
                <c:pt idx="9">
                  <c:v>2.8470715000249998</c:v>
                </c:pt>
                <c:pt idx="10">
                  <c:v>2.8470715000249998</c:v>
                </c:pt>
                <c:pt idx="11">
                  <c:v>0</c:v>
                </c:pt>
                <c:pt idx="12">
                  <c:v>0</c:v>
                </c:pt>
                <c:pt idx="13">
                  <c:v>0</c:v>
                </c:pt>
                <c:pt idx="14">
                  <c:v>0</c:v>
                </c:pt>
                <c:pt idx="15">
                  <c:v>0</c:v>
                </c:pt>
                <c:pt idx="16">
                  <c:v>0</c:v>
                </c:pt>
                <c:pt idx="17">
                  <c:v>0</c:v>
                </c:pt>
                <c:pt idx="18">
                  <c:v>0</c:v>
                </c:pt>
                <c:pt idx="19">
                  <c:v>0</c:v>
                </c:pt>
                <c:pt idx="20">
                  <c:v>0</c:v>
                </c:pt>
                <c:pt idx="21">
                  <c:v>0</c:v>
                </c:pt>
              </c:numCache>
            </c:numRef>
          </c:yVal>
          <c:smooth val="0"/>
          <c:extLst>
            <c:ext xmlns:c16="http://schemas.microsoft.com/office/drawing/2014/chart" uri="{C3380CC4-5D6E-409C-BE32-E72D297353CC}">
              <c16:uniqueId val="{00000002-7680-4221-AE8D-45D58969A7B9}"/>
            </c:ext>
          </c:extLst>
        </c:ser>
        <c:ser>
          <c:idx val="4"/>
          <c:order val="3"/>
          <c:tx>
            <c:strRef>
              <c:f>'NB Data'!$A$17</c:f>
              <c:strCache>
                <c:ptCount val="1"/>
                <c:pt idx="0">
                  <c:v>Accelerated transition</c:v>
                </c:pt>
              </c:strCache>
            </c:strRef>
          </c:tx>
          <c:spPr>
            <a:ln w="57150" cap="rnd" cmpd="sng" algn="ctr">
              <a:solidFill>
                <a:schemeClr val="accent5">
                  <a:shade val="95000"/>
                  <a:satMod val="105000"/>
                </a:schemeClr>
              </a:solidFill>
              <a:round/>
            </a:ln>
            <a:effectLst/>
          </c:spPr>
          <c:marker>
            <c:symbol val="none"/>
          </c:marker>
          <c:xVal>
            <c:numRef>
              <c:f>'NB Data'!$S$2:$AM$2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'NB Data'!$K$17:$AE$17</c:f>
              <c:numCache>
                <c:formatCode>0.00</c:formatCode>
                <c:ptCount val="21"/>
                <c:pt idx="0">
                  <c:v>1.5459878727272729</c:v>
                </c:pt>
                <c:pt idx="1">
                  <c:v>2.2416824154545458</c:v>
                </c:pt>
                <c:pt idx="2">
                  <c:v>2.2416824154545458</c:v>
                </c:pt>
                <c:pt idx="3">
                  <c:v>2.2416824154545458</c:v>
                </c:pt>
                <c:pt idx="4">
                  <c:v>2.2416824154545458</c:v>
                </c:pt>
                <c:pt idx="5">
                  <c:v>2.2416824154545458</c:v>
                </c:pt>
                <c:pt idx="6">
                  <c:v>2.1643830218181819</c:v>
                </c:pt>
                <c:pt idx="7">
                  <c:v>2.1643830218181819</c:v>
                </c:pt>
                <c:pt idx="8">
                  <c:v>2.1643830218181819</c:v>
                </c:pt>
                <c:pt idx="9">
                  <c:v>2.1643830218181819</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3-7680-4221-AE8D-45D58969A7B9}"/>
            </c:ext>
          </c:extLst>
        </c:ser>
        <c:ser>
          <c:idx val="5"/>
          <c:order val="4"/>
          <c:tx>
            <c:strRef>
              <c:f>'NB Data'!$A$14</c:f>
              <c:strCache>
                <c:ptCount val="1"/>
                <c:pt idx="0">
                  <c:v>NB proposed cap scenario based on EA</c:v>
                </c:pt>
              </c:strCache>
            </c:strRef>
          </c:tx>
          <c:spPr>
            <a:ln w="38100" cap="rnd" cmpd="sng" algn="ctr">
              <a:solidFill>
                <a:srgbClr val="FF0000"/>
              </a:solidFill>
              <a:prstDash val="solid"/>
              <a:round/>
            </a:ln>
            <a:effectLst/>
          </c:spPr>
          <c:marker>
            <c:symbol val="none"/>
          </c:marker>
          <c:xVal>
            <c:numRef>
              <c:f>'NB Data'!$S$2:$AM$2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'NB Data'!$K$14:$AE$14</c:f>
              <c:numCache>
                <c:formatCode>0.00</c:formatCode>
                <c:ptCount val="21"/>
                <c:pt idx="0">
                  <c:v>1.5459878727272729</c:v>
                </c:pt>
                <c:pt idx="1">
                  <c:v>2.2416824154545458</c:v>
                </c:pt>
                <c:pt idx="2">
                  <c:v>2.2416824154545458</c:v>
                </c:pt>
                <c:pt idx="3">
                  <c:v>2.2416824154545458</c:v>
                </c:pt>
                <c:pt idx="4">
                  <c:v>2.2416824154545458</c:v>
                </c:pt>
                <c:pt idx="5">
                  <c:v>2.2416824154545458</c:v>
                </c:pt>
                <c:pt idx="6">
                  <c:v>2.1643830218181819</c:v>
                </c:pt>
                <c:pt idx="7">
                  <c:v>2.1643830218181819</c:v>
                </c:pt>
                <c:pt idx="8">
                  <c:v>2.1643830218181819</c:v>
                </c:pt>
                <c:pt idx="9">
                  <c:v>2.1643830218181819</c:v>
                </c:pt>
                <c:pt idx="10">
                  <c:v>2.1643830218181819</c:v>
                </c:pt>
                <c:pt idx="11">
                  <c:v>1.8551854472727274</c:v>
                </c:pt>
                <c:pt idx="12">
                  <c:v>1.8551854472727274</c:v>
                </c:pt>
                <c:pt idx="13">
                  <c:v>1.8551854472727274</c:v>
                </c:pt>
                <c:pt idx="14">
                  <c:v>1.8551854472727274</c:v>
                </c:pt>
                <c:pt idx="15">
                  <c:v>1.8551854472727274</c:v>
                </c:pt>
                <c:pt idx="16">
                  <c:v>1.7778860536363637</c:v>
                </c:pt>
                <c:pt idx="17">
                  <c:v>1.7778860536363637</c:v>
                </c:pt>
                <c:pt idx="18">
                  <c:v>1.7778860536363637</c:v>
                </c:pt>
                <c:pt idx="19">
                  <c:v>1.7778860536363637</c:v>
                </c:pt>
                <c:pt idx="20">
                  <c:v>1.7778860536363637</c:v>
                </c:pt>
              </c:numCache>
            </c:numRef>
          </c:yVal>
          <c:smooth val="0"/>
          <c:extLst>
            <c:ext xmlns:c16="http://schemas.microsoft.com/office/drawing/2014/chart" uri="{C3380CC4-5D6E-409C-BE32-E72D297353CC}">
              <c16:uniqueId val="{00000004-7680-4221-AE8D-45D58969A7B9}"/>
            </c:ext>
          </c:extLst>
        </c:ser>
        <c:ser>
          <c:idx val="8"/>
          <c:order val="5"/>
          <c:tx>
            <c:strRef>
              <c:f>'NB Data'!$A$11</c:f>
              <c:strCache>
                <c:ptCount val="1"/>
                <c:pt idx="0">
                  <c:v>2012 Federal Regulations </c:v>
                </c:pt>
              </c:strCache>
            </c:strRef>
          </c:tx>
          <c:spPr>
            <a:ln w="19050" cap="rnd" cmpd="sng" algn="ctr">
              <a:solidFill>
                <a:schemeClr val="accent3">
                  <a:lumMod val="60000"/>
                  <a:shade val="95000"/>
                  <a:satMod val="105000"/>
                </a:schemeClr>
              </a:solidFill>
              <a:round/>
            </a:ln>
            <a:effectLst/>
          </c:spPr>
          <c:marker>
            <c:symbol val="none"/>
          </c:marker>
          <c:xVal>
            <c:numRef>
              <c:f>'NB Data'!$N$2:$S$2</c:f>
              <c:numCache>
                <c:formatCode>General</c:formatCode>
                <c:ptCount val="6"/>
                <c:pt idx="0">
                  <c:v>2015</c:v>
                </c:pt>
                <c:pt idx="1">
                  <c:v>2016</c:v>
                </c:pt>
                <c:pt idx="2">
                  <c:v>2017</c:v>
                </c:pt>
                <c:pt idx="3">
                  <c:v>2018</c:v>
                </c:pt>
                <c:pt idx="4">
                  <c:v>2019</c:v>
                </c:pt>
                <c:pt idx="5">
                  <c:v>2020</c:v>
                </c:pt>
              </c:numCache>
            </c:numRef>
          </c:xVal>
          <c:yVal>
            <c:numRef>
              <c:f>'NB Data'!$F$11:$K$11</c:f>
              <c:numCache>
                <c:formatCode>0.00</c:formatCode>
                <c:ptCount val="6"/>
                <c:pt idx="0">
                  <c:v>2.8470715000249998</c:v>
                </c:pt>
                <c:pt idx="1">
                  <c:v>2.8470715000249998</c:v>
                </c:pt>
                <c:pt idx="2">
                  <c:v>2.8470715000249998</c:v>
                </c:pt>
                <c:pt idx="3">
                  <c:v>2.8470715000249998</c:v>
                </c:pt>
                <c:pt idx="4">
                  <c:v>2.8470715000249998</c:v>
                </c:pt>
                <c:pt idx="5">
                  <c:v>2.8470715000249998</c:v>
                </c:pt>
              </c:numCache>
            </c:numRef>
          </c:yVal>
          <c:smooth val="0"/>
          <c:extLst>
            <c:ext xmlns:c16="http://schemas.microsoft.com/office/drawing/2014/chart" uri="{C3380CC4-5D6E-409C-BE32-E72D297353CC}">
              <c16:uniqueId val="{00000005-7680-4221-AE8D-45D58969A7B9}"/>
            </c:ext>
          </c:extLst>
        </c:ser>
        <c:dLbls>
          <c:showLegendKey val="0"/>
          <c:showVal val="0"/>
          <c:showCatName val="0"/>
          <c:showSerName val="0"/>
          <c:showPercent val="0"/>
          <c:showBubbleSize val="0"/>
        </c:dLbls>
        <c:axId val="431684000"/>
        <c:axId val="431684328"/>
        <c:extLst/>
      </c:scatterChart>
      <c:valAx>
        <c:axId val="431684000"/>
        <c:scaling>
          <c:orientation val="minMax"/>
          <c:max val="2045"/>
          <c:min val="2005"/>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crossAx val="431684328"/>
        <c:crosses val="autoZero"/>
        <c:crossBetween val="midCat"/>
      </c:valAx>
      <c:valAx>
        <c:axId val="4316843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dk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r>
                  <a:rPr lang="en-US"/>
                  <a:t>Mt CO2e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dk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crossAx val="431684000"/>
        <c:crosses val="autoZero"/>
        <c:crossBetween val="midCat"/>
        <c:majorUnit val="1"/>
      </c:valAx>
      <c:spPr>
        <a:noFill/>
        <a:ln>
          <a:noFill/>
        </a:ln>
        <a:effectLst/>
      </c:spPr>
    </c:plotArea>
    <c:legend>
      <c:legendPos val="b"/>
      <c:layout>
        <c:manualLayout>
          <c:xMode val="edge"/>
          <c:yMode val="edge"/>
          <c:x val="8.7913973063973055E-2"/>
          <c:y val="0.50190895061728402"/>
          <c:w val="0.47167373737373736"/>
          <c:h val="0.3844182098765432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legend>
    <c:plotVisOnly val="1"/>
    <c:dispBlanksAs val="gap"/>
    <c:showDLblsOverMax val="0"/>
  </c:chart>
  <c:spPr>
    <a:solidFill>
      <a:schemeClr val="lt1"/>
    </a:solidFill>
    <a:ln w="9525" cap="flat" cmpd="sng" algn="ctr">
      <a:noFill/>
      <a:round/>
    </a:ln>
    <a:effectLst/>
  </c:spPr>
  <c:txPr>
    <a:bodyPr/>
    <a:lstStyle/>
    <a:p>
      <a:pPr>
        <a:defRPr sz="1000" b="0" i="0">
          <a:latin typeface="Open Sans Condensed Light" panose="020B0306030504020204" pitchFamily="34" charset="0"/>
          <a:ea typeface="Open Sans Condensed Light" panose="020B0306030504020204" pitchFamily="34" charset="0"/>
          <a:cs typeface="Open Sans Condensed Light" panose="020B0306030504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2</xdr:col>
      <xdr:colOff>483234</xdr:colOff>
      <xdr:row>7</xdr:row>
      <xdr:rowOff>46989</xdr:rowOff>
    </xdr:from>
    <xdr:to>
      <xdr:col>15</xdr:col>
      <xdr:colOff>114189</xdr:colOff>
      <xdr:row>23</xdr:row>
      <xdr:rowOff>161925</xdr:rowOff>
    </xdr:to>
    <xdr:sp macro="" textlink="">
      <xdr:nvSpPr>
        <xdr:cNvPr id="2" name="TextBox 1">
          <a:extLst>
            <a:ext uri="{FF2B5EF4-FFF2-40B4-BE49-F238E27FC236}">
              <a16:creationId xmlns:a16="http://schemas.microsoft.com/office/drawing/2014/main" id="{883BE2E9-9901-4614-93C2-78E48DED74AE}"/>
            </a:ext>
          </a:extLst>
        </xdr:cNvPr>
        <xdr:cNvSpPr txBox="1"/>
      </xdr:nvSpPr>
      <xdr:spPr>
        <a:xfrm>
          <a:off x="1715134" y="1336039"/>
          <a:ext cx="7638305" cy="30613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tx1"/>
              </a:solidFill>
              <a:effectLst/>
              <a:latin typeface="+mn-lt"/>
              <a:ea typeface="+mn-ea"/>
              <a:cs typeface="+mn-cs"/>
            </a:rPr>
            <a:t>Disclaimer</a:t>
          </a:r>
          <a:br>
            <a:rPr lang="en-US" sz="1100" b="1" i="1">
              <a:solidFill>
                <a:schemeClr val="tx1"/>
              </a:solidFill>
              <a:effectLst/>
              <a:latin typeface="+mn-lt"/>
              <a:ea typeface="+mn-ea"/>
              <a:cs typeface="+mn-cs"/>
            </a:rPr>
          </a:br>
          <a:br>
            <a:rPr lang="en-US" sz="1100" b="1" i="1">
              <a:solidFill>
                <a:schemeClr val="tx1"/>
              </a:solidFill>
              <a:effectLst/>
              <a:latin typeface="+mn-lt"/>
              <a:ea typeface="+mn-ea"/>
              <a:cs typeface="+mn-cs"/>
            </a:rPr>
          </a:br>
          <a:r>
            <a:rPr lang="en-US" sz="1100" b="1" i="1">
              <a:solidFill>
                <a:schemeClr val="tx1"/>
              </a:solidFill>
              <a:effectLst/>
              <a:latin typeface="+mn-lt"/>
              <a:ea typeface="+mn-ea"/>
              <a:cs typeface="+mn-cs"/>
            </a:rPr>
            <a:t>This</a:t>
          </a:r>
          <a:r>
            <a:rPr lang="en-US" sz="1100" b="1" i="1" baseline="0">
              <a:solidFill>
                <a:schemeClr val="tx1"/>
              </a:solidFill>
              <a:effectLst/>
              <a:latin typeface="+mn-lt"/>
              <a:ea typeface="+mn-ea"/>
              <a:cs typeface="+mn-cs"/>
            </a:rPr>
            <a:t> file is provided for free under the following terms :</a:t>
          </a:r>
          <a:endParaRPr lang="en-US" sz="1100" b="1" i="1">
            <a:solidFill>
              <a:schemeClr val="tx1"/>
            </a:solidFill>
            <a:effectLst/>
            <a:latin typeface="+mn-lt"/>
            <a:ea typeface="+mn-ea"/>
            <a:cs typeface="+mn-cs"/>
          </a:endParaRPr>
        </a:p>
        <a:p>
          <a:endParaRPr lang="en-US" sz="1100" b="0" i="1">
            <a:solidFill>
              <a:schemeClr val="tx1"/>
            </a:solidFill>
            <a:effectLst/>
            <a:latin typeface="+mn-lt"/>
            <a:ea typeface="+mn-ea"/>
            <a:cs typeface="+mn-cs"/>
          </a:endParaRPr>
        </a:p>
        <a:p>
          <a:r>
            <a:rPr lang="en-US" sz="1100" b="0" i="1">
              <a:solidFill>
                <a:schemeClr val="tx1"/>
              </a:solidFill>
              <a:effectLst/>
              <a:latin typeface="+mn-lt"/>
              <a:ea typeface="+mn-ea"/>
              <a:cs typeface="+mn-cs"/>
            </a:rPr>
            <a:t>The Pembina Institute’s name and the names of the contributors </a:t>
          </a:r>
          <a:r>
            <a:rPr lang="en-US" sz="1100" b="0" i="1" baseline="0">
              <a:solidFill>
                <a:schemeClr val="tx1"/>
              </a:solidFill>
              <a:effectLst/>
              <a:latin typeface="+mn-lt"/>
              <a:ea typeface="+mn-ea"/>
              <a:cs typeface="+mn-cs"/>
            </a:rPr>
            <a:t>cannot be used to endorse or promote products or results derived from this file without specific prior written permissions. </a:t>
          </a:r>
          <a:br>
            <a:rPr lang="en-US" sz="1100" b="0" i="1" baseline="0">
              <a:solidFill>
                <a:schemeClr val="tx1"/>
              </a:solidFill>
              <a:effectLst/>
              <a:latin typeface="+mn-lt"/>
              <a:ea typeface="+mn-ea"/>
              <a:cs typeface="+mn-cs"/>
            </a:rPr>
          </a:br>
          <a:endParaRPr lang="en-US" sz="1100" b="0" i="1">
            <a:solidFill>
              <a:schemeClr val="tx1"/>
            </a:solidFill>
            <a:effectLst/>
            <a:latin typeface="+mn-lt"/>
            <a:ea typeface="+mn-ea"/>
            <a:cs typeface="+mn-cs"/>
          </a:endParaRPr>
        </a:p>
        <a:p>
          <a:r>
            <a:rPr lang="en-US" sz="1100" b="0" i="1">
              <a:solidFill>
                <a:schemeClr val="tx1"/>
              </a:solidFill>
              <a:effectLst/>
              <a:latin typeface="+mn-lt"/>
              <a:ea typeface="+mn-ea"/>
              <a:cs typeface="+mn-cs"/>
            </a:rPr>
            <a:t>This file is used "AS IS" and with All</a:t>
          </a:r>
          <a:r>
            <a:rPr lang="en-US" sz="1100" b="0" i="1" baseline="0">
              <a:solidFill>
                <a:schemeClr val="tx1"/>
              </a:solidFill>
              <a:effectLst/>
              <a:latin typeface="+mn-lt"/>
              <a:ea typeface="+mn-ea"/>
              <a:cs typeface="+mn-cs"/>
            </a:rPr>
            <a:t> Faults. Users acknowledge that The Pembina </a:t>
          </a:r>
          <a:r>
            <a:rPr lang="en-US" sz="1100" b="0" i="1">
              <a:solidFill>
                <a:schemeClr val="dk1"/>
              </a:solidFill>
              <a:effectLst/>
              <a:latin typeface="+mn-lt"/>
              <a:ea typeface="+mn-ea"/>
              <a:cs typeface="+mn-cs"/>
            </a:rPr>
            <a:t>Institute</a:t>
          </a:r>
          <a:r>
            <a:rPr lang="en-US" sz="1100" b="0" i="1" baseline="0">
              <a:solidFill>
                <a:schemeClr val="dk1"/>
              </a:solidFill>
              <a:effectLst/>
              <a:latin typeface="+mn-lt"/>
              <a:ea typeface="+mn-ea"/>
              <a:cs typeface="+mn-cs"/>
            </a:rPr>
            <a:t> will not provide maintenance or support for this tool. Pembina Insitute  makes no representations and extends no warranties of any kind, either express or implied. </a:t>
          </a:r>
          <a:br>
            <a:rPr lang="en-US" sz="1100" b="0" i="1" baseline="0">
              <a:solidFill>
                <a:schemeClr val="dk1"/>
              </a:solidFill>
              <a:effectLst/>
              <a:latin typeface="+mn-lt"/>
              <a:ea typeface="+mn-ea"/>
              <a:cs typeface="+mn-cs"/>
            </a:rPr>
          </a:br>
          <a:br>
            <a:rPr lang="en-US" sz="1100" b="0" i="1" baseline="0">
              <a:solidFill>
                <a:schemeClr val="dk1"/>
              </a:solidFill>
              <a:effectLst/>
              <a:latin typeface="+mn-lt"/>
              <a:ea typeface="+mn-ea"/>
              <a:cs typeface="+mn-cs"/>
            </a:rPr>
          </a:br>
          <a:r>
            <a:rPr lang="en-US" sz="1100" b="0" i="1" baseline="0">
              <a:solidFill>
                <a:schemeClr val="dk1"/>
              </a:solidFill>
              <a:effectLst/>
              <a:latin typeface="+mn-lt"/>
              <a:ea typeface="+mn-ea"/>
              <a:cs typeface="+mn-cs"/>
            </a:rPr>
            <a:t>Pembina Insitute is not liable for any special, consequential, lost profits, expectation, punitive or other indirect damages in connection with any claim arising out of or related to the use of this file whether grounded in tort (including negligence), strict liability, contract, or otherwise; and, Users will indemnify, hold harmless and defend Pembina Insitute against any claim of any kind arising out of or related to the exercise of any rights in this Agreement. </a:t>
          </a:r>
        </a:p>
        <a:p>
          <a:endParaRPr lang="en-US" sz="1100" b="0" i="1" baseline="0">
            <a:solidFill>
              <a:schemeClr val="dk1"/>
            </a:solidFill>
            <a:effectLst/>
            <a:latin typeface="+mn-lt"/>
            <a:ea typeface="+mn-ea"/>
            <a:cs typeface="+mn-cs"/>
          </a:endParaRPr>
        </a:p>
        <a:p>
          <a:r>
            <a:rPr lang="en-US" sz="1100" i="1">
              <a:solidFill>
                <a:schemeClr val="tx1"/>
              </a:solidFill>
            </a:rPr>
            <a:t>Note: The graphs have been cosmetically modified for the report,</a:t>
          </a:r>
          <a:r>
            <a:rPr lang="en-US" sz="1100" i="1" baseline="0">
              <a:solidFill>
                <a:schemeClr val="tx1"/>
              </a:solidFill>
            </a:rPr>
            <a:t> but underlying data remains the same.   </a:t>
          </a:r>
          <a:endParaRPr lang="en-US" sz="1100" i="1">
            <a:solidFill>
              <a:schemeClr val="tx1"/>
            </a:solidFill>
          </a:endParaRPr>
        </a:p>
      </xdr:txBody>
    </xdr:sp>
    <xdr:clientData/>
  </xdr:twoCellAnchor>
  <xdr:twoCellAnchor editAs="oneCell">
    <xdr:from>
      <xdr:col>0</xdr:col>
      <xdr:colOff>6350</xdr:colOff>
      <xdr:row>0</xdr:row>
      <xdr:rowOff>0</xdr:rowOff>
    </xdr:from>
    <xdr:to>
      <xdr:col>2</xdr:col>
      <xdr:colOff>463550</xdr:colOff>
      <xdr:row>7</xdr:row>
      <xdr:rowOff>39299</xdr:rowOff>
    </xdr:to>
    <xdr:pic>
      <xdr:nvPicPr>
        <xdr:cNvPr id="3" name="Picture 2" descr="Pembina-Institute-Logo - McConnell Foundation">
          <a:extLst>
            <a:ext uri="{FF2B5EF4-FFF2-40B4-BE49-F238E27FC236}">
              <a16:creationId xmlns:a16="http://schemas.microsoft.com/office/drawing/2014/main" id="{7A992B57-7FDA-4C3B-B1F8-9C6C1C1D5C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 y="0"/>
          <a:ext cx="1689100" cy="130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155053</xdr:colOff>
      <xdr:row>142</xdr:row>
      <xdr:rowOff>0</xdr:rowOff>
    </xdr:from>
    <xdr:to>
      <xdr:col>25</xdr:col>
      <xdr:colOff>447303</xdr:colOff>
      <xdr:row>165</xdr:row>
      <xdr:rowOff>21515</xdr:rowOff>
    </xdr:to>
    <xdr:graphicFrame macro="">
      <xdr:nvGraphicFramePr>
        <xdr:cNvPr id="8" name="Chart 1">
          <a:extLst>
            <a:ext uri="{FF2B5EF4-FFF2-40B4-BE49-F238E27FC236}">
              <a16:creationId xmlns:a16="http://schemas.microsoft.com/office/drawing/2014/main" id="{84DCDBB3-EC64-4721-A92E-297F8ABA79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750155</xdr:colOff>
      <xdr:row>142</xdr:row>
      <xdr:rowOff>16033</xdr:rowOff>
    </xdr:from>
    <xdr:to>
      <xdr:col>13</xdr:col>
      <xdr:colOff>132871</xdr:colOff>
      <xdr:row>161</xdr:row>
      <xdr:rowOff>84523</xdr:rowOff>
    </xdr:to>
    <xdr:graphicFrame macro="">
      <xdr:nvGraphicFramePr>
        <xdr:cNvPr id="7" name="Chart 1">
          <a:extLst>
            <a:ext uri="{FF2B5EF4-FFF2-40B4-BE49-F238E27FC236}">
              <a16:creationId xmlns:a16="http://schemas.microsoft.com/office/drawing/2014/main" id="{5B274E37-89E8-41C0-B6A9-FB482E924159}"/>
            </a:ext>
            <a:ext uri="{147F2762-F138-4A5C-976F-8EAC2B608ADB}">
              <a16:predDERef xmlns:a16="http://schemas.microsoft.com/office/drawing/2014/main" pred="{84DCDBB3-EC64-4721-A92E-297F8ABA79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489698</xdr:colOff>
      <xdr:row>142</xdr:row>
      <xdr:rowOff>2988</xdr:rowOff>
    </xdr:from>
    <xdr:to>
      <xdr:col>35</xdr:col>
      <xdr:colOff>59258</xdr:colOff>
      <xdr:row>160</xdr:row>
      <xdr:rowOff>11206</xdr:rowOff>
    </xdr:to>
    <xdr:graphicFrame macro="">
      <xdr:nvGraphicFramePr>
        <xdr:cNvPr id="4" name="Chart 3">
          <a:extLst>
            <a:ext uri="{FF2B5EF4-FFF2-40B4-BE49-F238E27FC236}">
              <a16:creationId xmlns:a16="http://schemas.microsoft.com/office/drawing/2014/main" id="{66681F01-12CF-42D7-95FA-2CC4C6BF111B}"/>
            </a:ext>
            <a:ext uri="{147F2762-F138-4A5C-976F-8EAC2B608ADB}">
              <a16:predDERef xmlns:a16="http://schemas.microsoft.com/office/drawing/2014/main" pred="{E3653172-9325-4A96-B907-F32C8E891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581024</xdr:colOff>
      <xdr:row>68</xdr:row>
      <xdr:rowOff>138113</xdr:rowOff>
    </xdr:from>
    <xdr:to>
      <xdr:col>15</xdr:col>
      <xdr:colOff>631824</xdr:colOff>
      <xdr:row>89</xdr:row>
      <xdr:rowOff>146050</xdr:rowOff>
    </xdr:to>
    <xdr:graphicFrame macro="">
      <xdr:nvGraphicFramePr>
        <xdr:cNvPr id="7" name="Chart 6">
          <a:extLst>
            <a:ext uri="{FF2B5EF4-FFF2-40B4-BE49-F238E27FC236}">
              <a16:creationId xmlns:a16="http://schemas.microsoft.com/office/drawing/2014/main" id="{6D53E211-90D4-4273-9243-F9342A08CCC6}"/>
            </a:ext>
            <a:ext uri="{147F2762-F138-4A5C-976F-8EAC2B608ADB}">
              <a16:predDERef xmlns:a16="http://schemas.microsoft.com/office/drawing/2014/main" pred="{C7DEA042-FE52-4CA7-9A41-269B77B1A0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57150</xdr:rowOff>
    </xdr:from>
    <xdr:to>
      <xdr:col>6</xdr:col>
      <xdr:colOff>533400</xdr:colOff>
      <xdr:row>97</xdr:row>
      <xdr:rowOff>152400</xdr:rowOff>
    </xdr:to>
    <xdr:grpSp>
      <xdr:nvGrpSpPr>
        <xdr:cNvPr id="6" name="Group 16">
          <a:extLst>
            <a:ext uri="{FF2B5EF4-FFF2-40B4-BE49-F238E27FC236}">
              <a16:creationId xmlns:a16="http://schemas.microsoft.com/office/drawing/2014/main" id="{EDCD4813-ED0A-461F-946A-DF1718B406B6}"/>
            </a:ext>
            <a:ext uri="{147F2762-F138-4A5C-976F-8EAC2B608ADB}">
              <a16:predDERef xmlns:a16="http://schemas.microsoft.com/office/drawing/2014/main" pred="{6D53E211-90D4-4273-9243-F9342A08CCC6}"/>
            </a:ext>
          </a:extLst>
        </xdr:cNvPr>
        <xdr:cNvGrpSpPr/>
      </xdr:nvGrpSpPr>
      <xdr:grpSpPr>
        <a:xfrm>
          <a:off x="0" y="16006856"/>
          <a:ext cx="13775018" cy="5324662"/>
          <a:chOff x="10492080" y="8265571"/>
          <a:chExt cx="8536919" cy="5373819"/>
        </a:xfrm>
      </xdr:grpSpPr>
      <xdr:graphicFrame macro="">
        <xdr:nvGraphicFramePr>
          <xdr:cNvPr id="9" name="Chart 1">
            <a:extLst>
              <a:ext uri="{FF2B5EF4-FFF2-40B4-BE49-F238E27FC236}">
                <a16:creationId xmlns:a16="http://schemas.microsoft.com/office/drawing/2014/main" id="{95CAC5C8-4594-4C00-BDBB-9113CFA5643F}"/>
              </a:ext>
            </a:extLst>
          </xdr:cNvPr>
          <xdr:cNvGraphicFramePr/>
        </xdr:nvGraphicFramePr>
        <xdr:xfrm>
          <a:off x="10492080" y="8265571"/>
          <a:ext cx="8536919" cy="537381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TextBox 5">
            <a:extLst>
              <a:ext uri="{FF2B5EF4-FFF2-40B4-BE49-F238E27FC236}">
                <a16:creationId xmlns:a16="http://schemas.microsoft.com/office/drawing/2014/main" id="{619637B4-4022-4379-970E-E8DD8B6A552E}"/>
              </a:ext>
            </a:extLst>
          </xdr:cNvPr>
          <xdr:cNvSpPr txBox="1"/>
        </xdr:nvSpPr>
        <xdr:spPr>
          <a:xfrm>
            <a:off x="18029181" y="10542016"/>
            <a:ext cx="95137" cy="131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a:solidFill>
                  <a:srgbClr val="FF0000"/>
                </a:solidFill>
              </a:rPr>
              <a:t>?</a:t>
            </a:r>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0.66494</cdr:x>
      <cdr:y>0.23388</cdr:y>
    </cdr:from>
    <cdr:to>
      <cdr:x>0.92537</cdr:x>
      <cdr:y>0.81963</cdr:y>
    </cdr:to>
    <cdr:grpSp>
      <cdr:nvGrpSpPr>
        <cdr:cNvPr id="12" name="Group 11">
          <a:extLst xmlns:a="http://schemas.openxmlformats.org/drawingml/2006/main">
            <a:ext uri="{FF2B5EF4-FFF2-40B4-BE49-F238E27FC236}">
              <a16:creationId xmlns:a16="http://schemas.microsoft.com/office/drawing/2014/main" id="{311A6C0C-AED2-4B94-BF0A-87E1E4F1C64F}"/>
            </a:ext>
          </a:extLst>
        </cdr:cNvPr>
        <cdr:cNvGrpSpPr/>
      </cdr:nvGrpSpPr>
      <cdr:grpSpPr>
        <a:xfrm xmlns:a="http://schemas.openxmlformats.org/drawingml/2006/main">
          <a:off x="8048084" y="1306485"/>
          <a:ext cx="3152108" cy="3272076"/>
          <a:chOff x="5566051" y="1117344"/>
          <a:chExt cx="1226151" cy="2988249"/>
        </a:xfrm>
      </cdr:grpSpPr>
      <cdr:cxnSp macro="">
        <cdr:nvCxnSpPr>
          <cdr:cNvPr id="3" name="Straight Connector 2">
            <a:extLst xmlns:a="http://schemas.openxmlformats.org/drawingml/2006/main">
              <a:ext uri="{FF2B5EF4-FFF2-40B4-BE49-F238E27FC236}">
                <a16:creationId xmlns:a16="http://schemas.microsoft.com/office/drawing/2014/main" id="{5D0ABB63-24FA-4945-993C-BD25DC8CED9F}"/>
              </a:ext>
            </a:extLst>
          </cdr:cNvPr>
          <cdr:cNvCxnSpPr/>
        </cdr:nvCxnSpPr>
        <cdr:spPr>
          <a:xfrm xmlns:a="http://schemas.openxmlformats.org/drawingml/2006/main">
            <a:off x="5566051" y="1117344"/>
            <a:ext cx="1033356" cy="4205"/>
          </a:xfrm>
          <a:prstGeom xmlns:a="http://schemas.openxmlformats.org/drawingml/2006/main" prst="line">
            <a:avLst/>
          </a:prstGeom>
          <a:ln xmlns:a="http://schemas.openxmlformats.org/drawingml/2006/main" w="57150">
            <a:solidFill>
              <a:schemeClr val="bg1">
                <a:lumMod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B364986E-039A-4F9A-BA85-94E750A67048}"/>
              </a:ext>
            </a:extLst>
          </cdr:cNvPr>
          <cdr:cNvCxnSpPr/>
        </cdr:nvCxnSpPr>
        <cdr:spPr>
          <a:xfrm xmlns:a="http://schemas.openxmlformats.org/drawingml/2006/main">
            <a:off x="6604872" y="1233564"/>
            <a:ext cx="187330" cy="2872029"/>
          </a:xfrm>
          <a:prstGeom xmlns:a="http://schemas.openxmlformats.org/drawingml/2006/main" prst="line">
            <a:avLst/>
          </a:prstGeom>
          <a:ln xmlns:a="http://schemas.openxmlformats.org/drawingml/2006/main" w="57150">
            <a:solidFill>
              <a:schemeClr val="bg1">
                <a:lumMod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xml><?xml version="1.0" encoding="utf-8"?>
<xdr:wsDr xmlns:xdr="http://schemas.openxmlformats.org/drawingml/2006/spreadsheetDrawing" xmlns:a="http://schemas.openxmlformats.org/drawingml/2006/main">
  <xdr:twoCellAnchor>
    <xdr:from>
      <xdr:col>0</xdr:col>
      <xdr:colOff>851267</xdr:colOff>
      <xdr:row>33</xdr:row>
      <xdr:rowOff>25173</xdr:rowOff>
    </xdr:from>
    <xdr:to>
      <xdr:col>7</xdr:col>
      <xdr:colOff>647902</xdr:colOff>
      <xdr:row>49</xdr:row>
      <xdr:rowOff>80642</xdr:rowOff>
    </xdr:to>
    <xdr:graphicFrame macro="">
      <xdr:nvGraphicFramePr>
        <xdr:cNvPr id="2" name="Chart 1">
          <a:extLst>
            <a:ext uri="{FF2B5EF4-FFF2-40B4-BE49-F238E27FC236}">
              <a16:creationId xmlns:a16="http://schemas.microsoft.com/office/drawing/2014/main" id="{939F3A33-DD83-400B-8995-6D8D256610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381000</xdr:colOff>
      <xdr:row>813</xdr:row>
      <xdr:rowOff>140970</xdr:rowOff>
    </xdr:from>
    <xdr:to>
      <xdr:col>8</xdr:col>
      <xdr:colOff>1097280</xdr:colOff>
      <xdr:row>828</xdr:row>
      <xdr:rowOff>140970</xdr:rowOff>
    </xdr:to>
    <xdr:graphicFrame macro="">
      <xdr:nvGraphicFramePr>
        <xdr:cNvPr id="2" name="Chart 1">
          <a:extLst>
            <a:ext uri="{FF2B5EF4-FFF2-40B4-BE49-F238E27FC236}">
              <a16:creationId xmlns:a16="http://schemas.microsoft.com/office/drawing/2014/main" id="{4DFA194A-FAE2-4441-90B3-A81C0FDAC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15128</xdr:colOff>
      <xdr:row>6</xdr:row>
      <xdr:rowOff>10832</xdr:rowOff>
    </xdr:from>
    <xdr:to>
      <xdr:col>19</xdr:col>
      <xdr:colOff>1905807</xdr:colOff>
      <xdr:row>19</xdr:row>
      <xdr:rowOff>10832</xdr:rowOff>
    </xdr:to>
    <mc:AlternateContent xmlns:mc="http://schemas.openxmlformats.org/markup-compatibility/2006" xmlns:a14="http://schemas.microsoft.com/office/drawing/2010/main">
      <mc:Choice Requires="a14">
        <xdr:graphicFrame macro="">
          <xdr:nvGraphicFramePr>
            <xdr:cNvPr id="2" name="Facility 1">
              <a:extLst>
                <a:ext uri="{FF2B5EF4-FFF2-40B4-BE49-F238E27FC236}">
                  <a16:creationId xmlns:a16="http://schemas.microsoft.com/office/drawing/2014/main" id="{5B3C94E9-C187-4A25-A955-9A72F2D02BC1}"/>
                </a:ext>
              </a:extLst>
            </xdr:cNvPr>
            <xdr:cNvGraphicFramePr/>
          </xdr:nvGraphicFramePr>
          <xdr:xfrm>
            <a:off x="0" y="0"/>
            <a:ext cx="0" cy="0"/>
          </xdr:xfrm>
          <a:graphic>
            <a:graphicData uri="http://schemas.microsoft.com/office/drawing/2010/slicer">
              <sle:slicer xmlns:sle="http://schemas.microsoft.com/office/drawing/2010/slicer" name="Facility 1"/>
            </a:graphicData>
          </a:graphic>
        </xdr:graphicFrame>
      </mc:Choice>
      <mc:Fallback xmlns="">
        <xdr:sp macro="" textlink="">
          <xdr:nvSpPr>
            <xdr:cNvPr id="0" name=""/>
            <xdr:cNvSpPr>
              <a:spLocks noTextEdit="1"/>
            </xdr:cNvSpPr>
          </xdr:nvSpPr>
          <xdr:spPr>
            <a:xfrm>
              <a:off x="15420041" y="1083422"/>
              <a:ext cx="1893854" cy="233082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361950</xdr:colOff>
      <xdr:row>34</xdr:row>
      <xdr:rowOff>152400</xdr:rowOff>
    </xdr:from>
    <xdr:to>
      <xdr:col>2</xdr:col>
      <xdr:colOff>885826</xdr:colOff>
      <xdr:row>37</xdr:row>
      <xdr:rowOff>180975</xdr:rowOff>
    </xdr:to>
    <xdr:sp macro="" textlink="">
      <xdr:nvSpPr>
        <xdr:cNvPr id="2" name="TextBox 1">
          <a:extLst>
            <a:ext uri="{FF2B5EF4-FFF2-40B4-BE49-F238E27FC236}">
              <a16:creationId xmlns:a16="http://schemas.microsoft.com/office/drawing/2014/main" id="{4F2A8F4F-BB7F-47C3-8921-04C6064A99C3}"/>
            </a:ext>
          </a:extLst>
        </xdr:cNvPr>
        <xdr:cNvSpPr txBox="1"/>
      </xdr:nvSpPr>
      <xdr:spPr>
        <a:xfrm>
          <a:off x="971550" y="9458325"/>
          <a:ext cx="1133476"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Capacity</a:t>
          </a:r>
        </a:p>
      </xdr:txBody>
    </xdr:sp>
    <xdr:clientData/>
  </xdr:twoCellAnchor>
  <xdr:twoCellAnchor>
    <xdr:from>
      <xdr:col>3</xdr:col>
      <xdr:colOff>66676</xdr:colOff>
      <xdr:row>33</xdr:row>
      <xdr:rowOff>19051</xdr:rowOff>
    </xdr:from>
    <xdr:to>
      <xdr:col>3</xdr:col>
      <xdr:colOff>552450</xdr:colOff>
      <xdr:row>34</xdr:row>
      <xdr:rowOff>114300</xdr:rowOff>
    </xdr:to>
    <xdr:sp macro="" textlink="">
      <xdr:nvSpPr>
        <xdr:cNvPr id="3" name="TextBox 2">
          <a:extLst>
            <a:ext uri="{FF2B5EF4-FFF2-40B4-BE49-F238E27FC236}">
              <a16:creationId xmlns:a16="http://schemas.microsoft.com/office/drawing/2014/main" id="{71DAE1DB-225C-4ABD-9B7F-F82E62446938}"/>
            </a:ext>
          </a:extLst>
        </xdr:cNvPr>
        <xdr:cNvSpPr txBox="1"/>
      </xdr:nvSpPr>
      <xdr:spPr>
        <a:xfrm>
          <a:off x="1895476" y="1924051"/>
          <a:ext cx="485774" cy="285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Cf</a:t>
          </a:r>
        </a:p>
      </xdr:txBody>
    </xdr:sp>
    <xdr:clientData/>
  </xdr:twoCellAnchor>
  <xdr:twoCellAnchor>
    <xdr:from>
      <xdr:col>3</xdr:col>
      <xdr:colOff>657225</xdr:colOff>
      <xdr:row>35</xdr:row>
      <xdr:rowOff>0</xdr:rowOff>
    </xdr:from>
    <xdr:to>
      <xdr:col>5</xdr:col>
      <xdr:colOff>142875</xdr:colOff>
      <xdr:row>37</xdr:row>
      <xdr:rowOff>180975</xdr:rowOff>
    </xdr:to>
    <xdr:sp macro="" textlink="">
      <xdr:nvSpPr>
        <xdr:cNvPr id="4" name="TextBox 3">
          <a:extLst>
            <a:ext uri="{FF2B5EF4-FFF2-40B4-BE49-F238E27FC236}">
              <a16:creationId xmlns:a16="http://schemas.microsoft.com/office/drawing/2014/main" id="{DC13D5AA-158A-466F-BA00-82BC1795EB5C}"/>
            </a:ext>
          </a:extLst>
        </xdr:cNvPr>
        <xdr:cNvSpPr txBox="1"/>
      </xdr:nvSpPr>
      <xdr:spPr>
        <a:xfrm>
          <a:off x="2428875" y="2286000"/>
          <a:ext cx="86677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Generation</a:t>
          </a:r>
        </a:p>
      </xdr:txBody>
    </xdr:sp>
    <xdr:clientData/>
  </xdr:twoCellAnchor>
  <xdr:twoCellAnchor>
    <xdr:from>
      <xdr:col>5</xdr:col>
      <xdr:colOff>190500</xdr:colOff>
      <xdr:row>33</xdr:row>
      <xdr:rowOff>0</xdr:rowOff>
    </xdr:from>
    <xdr:to>
      <xdr:col>5</xdr:col>
      <xdr:colOff>581025</xdr:colOff>
      <xdr:row>35</xdr:row>
      <xdr:rowOff>9525</xdr:rowOff>
    </xdr:to>
    <xdr:sp macro="" textlink="">
      <xdr:nvSpPr>
        <xdr:cNvPr id="5" name="TextBox 4">
          <a:extLst>
            <a:ext uri="{FF2B5EF4-FFF2-40B4-BE49-F238E27FC236}">
              <a16:creationId xmlns:a16="http://schemas.microsoft.com/office/drawing/2014/main" id="{AC3221F6-FA91-472E-B656-E76940C527A2}"/>
            </a:ext>
          </a:extLst>
        </xdr:cNvPr>
        <xdr:cNvSpPr txBox="1"/>
      </xdr:nvSpPr>
      <xdr:spPr>
        <a:xfrm>
          <a:off x="3419475" y="1905000"/>
          <a:ext cx="390525"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Ef</a:t>
          </a:r>
        </a:p>
      </xdr:txBody>
    </xdr:sp>
    <xdr:clientData/>
  </xdr:twoCellAnchor>
  <xdr:twoCellAnchor>
    <xdr:from>
      <xdr:col>6</xdr:col>
      <xdr:colOff>0</xdr:colOff>
      <xdr:row>35</xdr:row>
      <xdr:rowOff>28575</xdr:rowOff>
    </xdr:from>
    <xdr:to>
      <xdr:col>7</xdr:col>
      <xdr:colOff>171450</xdr:colOff>
      <xdr:row>38</xdr:row>
      <xdr:rowOff>9525</xdr:rowOff>
    </xdr:to>
    <xdr:sp macro="" textlink="">
      <xdr:nvSpPr>
        <xdr:cNvPr id="6" name="TextBox 5">
          <a:extLst>
            <a:ext uri="{FF2B5EF4-FFF2-40B4-BE49-F238E27FC236}">
              <a16:creationId xmlns:a16="http://schemas.microsoft.com/office/drawing/2014/main" id="{B38A5C84-9161-4EE3-8C18-8C16148E999D}"/>
            </a:ext>
          </a:extLst>
        </xdr:cNvPr>
        <xdr:cNvSpPr txBox="1"/>
      </xdr:nvSpPr>
      <xdr:spPr>
        <a:xfrm>
          <a:off x="3743325" y="2314575"/>
          <a:ext cx="762000"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Emissions</a:t>
          </a:r>
        </a:p>
      </xdr:txBody>
    </xdr:sp>
    <xdr:clientData/>
  </xdr:twoCellAnchor>
  <xdr:twoCellAnchor>
    <xdr:from>
      <xdr:col>7</xdr:col>
      <xdr:colOff>342900</xdr:colOff>
      <xdr:row>33</xdr:row>
      <xdr:rowOff>19050</xdr:rowOff>
    </xdr:from>
    <xdr:to>
      <xdr:col>8</xdr:col>
      <xdr:colOff>190500</xdr:colOff>
      <xdr:row>34</xdr:row>
      <xdr:rowOff>142875</xdr:rowOff>
    </xdr:to>
    <xdr:sp macro="" textlink="">
      <xdr:nvSpPr>
        <xdr:cNvPr id="7" name="TextBox 6">
          <a:extLst>
            <a:ext uri="{FF2B5EF4-FFF2-40B4-BE49-F238E27FC236}">
              <a16:creationId xmlns:a16="http://schemas.microsoft.com/office/drawing/2014/main" id="{DE3A3DAA-4EF1-4A17-84FA-15FAF08F5963}"/>
            </a:ext>
          </a:extLst>
        </xdr:cNvPr>
        <xdr:cNvSpPr txBox="1"/>
      </xdr:nvSpPr>
      <xdr:spPr>
        <a:xfrm>
          <a:off x="4676775" y="1924050"/>
          <a:ext cx="438150" cy="314325"/>
        </a:xfrm>
        <a:prstGeom prst="rect">
          <a:avLst/>
        </a:prstGeom>
        <a:pattFill prst="wdUpDiag">
          <a:fgClr>
            <a:schemeClr val="bg1">
              <a:lumMod val="65000"/>
            </a:schemeClr>
          </a:fgClr>
          <a:bgClr>
            <a:schemeClr val="bg1"/>
          </a:bgClr>
        </a:patt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Hf</a:t>
          </a:r>
        </a:p>
      </xdr:txBody>
    </xdr:sp>
    <xdr:clientData/>
  </xdr:twoCellAnchor>
  <xdr:twoCellAnchor>
    <xdr:from>
      <xdr:col>8</xdr:col>
      <xdr:colOff>466725</xdr:colOff>
      <xdr:row>35</xdr:row>
      <xdr:rowOff>9526</xdr:rowOff>
    </xdr:from>
    <xdr:to>
      <xdr:col>9</xdr:col>
      <xdr:colOff>466725</xdr:colOff>
      <xdr:row>37</xdr:row>
      <xdr:rowOff>180976</xdr:rowOff>
    </xdr:to>
    <xdr:sp macro="" textlink="">
      <xdr:nvSpPr>
        <xdr:cNvPr id="8" name="TextBox 7">
          <a:extLst>
            <a:ext uri="{FF2B5EF4-FFF2-40B4-BE49-F238E27FC236}">
              <a16:creationId xmlns:a16="http://schemas.microsoft.com/office/drawing/2014/main" id="{63DADA75-4336-436B-8F3D-E1D22C19B202}"/>
            </a:ext>
          </a:extLst>
        </xdr:cNvPr>
        <xdr:cNvSpPr txBox="1"/>
      </xdr:nvSpPr>
      <xdr:spPr>
        <a:xfrm>
          <a:off x="5391150" y="2295526"/>
          <a:ext cx="590550" cy="552450"/>
        </a:xfrm>
        <a:prstGeom prst="rect">
          <a:avLst/>
        </a:prstGeom>
        <a:pattFill prst="wdUpDiag">
          <a:fgClr>
            <a:schemeClr val="bg1">
              <a:lumMod val="65000"/>
            </a:schemeClr>
          </a:fgClr>
          <a:bgClr>
            <a:schemeClr val="bg1"/>
          </a:bgClr>
        </a:patt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Health Impacts</a:t>
          </a:r>
        </a:p>
      </xdr:txBody>
    </xdr:sp>
    <xdr:clientData/>
  </xdr:twoCellAnchor>
  <xdr:twoCellAnchor>
    <xdr:from>
      <xdr:col>3</xdr:col>
      <xdr:colOff>1</xdr:colOff>
      <xdr:row>34</xdr:row>
      <xdr:rowOff>114300</xdr:rowOff>
    </xdr:from>
    <xdr:to>
      <xdr:col>3</xdr:col>
      <xdr:colOff>309563</xdr:colOff>
      <xdr:row>36</xdr:row>
      <xdr:rowOff>71438</xdr:rowOff>
    </xdr:to>
    <xdr:cxnSp macro="">
      <xdr:nvCxnSpPr>
        <xdr:cNvPr id="10" name="Straight Arrow Connector 9">
          <a:extLst>
            <a:ext uri="{FF2B5EF4-FFF2-40B4-BE49-F238E27FC236}">
              <a16:creationId xmlns:a16="http://schemas.microsoft.com/office/drawing/2014/main" id="{F88C6C4C-88E9-4CCA-9F8D-842D9EFBB60C}"/>
            </a:ext>
          </a:extLst>
        </xdr:cNvPr>
        <xdr:cNvCxnSpPr>
          <a:stCxn id="2" idx="3"/>
          <a:endCxn id="3" idx="2"/>
        </xdr:cNvCxnSpPr>
      </xdr:nvCxnSpPr>
      <xdr:spPr>
        <a:xfrm flipV="1">
          <a:off x="1771651" y="2209800"/>
          <a:ext cx="309562" cy="3381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309563</xdr:colOff>
      <xdr:row>34</xdr:row>
      <xdr:rowOff>114300</xdr:rowOff>
    </xdr:from>
    <xdr:to>
      <xdr:col>3</xdr:col>
      <xdr:colOff>657225</xdr:colOff>
      <xdr:row>36</xdr:row>
      <xdr:rowOff>90488</xdr:rowOff>
    </xdr:to>
    <xdr:cxnSp macro="">
      <xdr:nvCxnSpPr>
        <xdr:cNvPr id="12" name="Straight Arrow Connector 11">
          <a:extLst>
            <a:ext uri="{FF2B5EF4-FFF2-40B4-BE49-F238E27FC236}">
              <a16:creationId xmlns:a16="http://schemas.microsoft.com/office/drawing/2014/main" id="{4DCD3F4F-95A3-4407-8AF1-87D496A0B0DA}"/>
            </a:ext>
          </a:extLst>
        </xdr:cNvPr>
        <xdr:cNvCxnSpPr>
          <a:stCxn id="4" idx="1"/>
          <a:endCxn id="3" idx="2"/>
        </xdr:cNvCxnSpPr>
      </xdr:nvCxnSpPr>
      <xdr:spPr>
        <a:xfrm flipH="1" flipV="1">
          <a:off x="2747963" y="6800850"/>
          <a:ext cx="347662" cy="3571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142875</xdr:colOff>
      <xdr:row>35</xdr:row>
      <xdr:rowOff>9525</xdr:rowOff>
    </xdr:from>
    <xdr:to>
      <xdr:col>5</xdr:col>
      <xdr:colOff>385763</xdr:colOff>
      <xdr:row>36</xdr:row>
      <xdr:rowOff>90488</xdr:rowOff>
    </xdr:to>
    <xdr:cxnSp macro="">
      <xdr:nvCxnSpPr>
        <xdr:cNvPr id="15" name="Straight Arrow Connector 14">
          <a:extLst>
            <a:ext uri="{FF2B5EF4-FFF2-40B4-BE49-F238E27FC236}">
              <a16:creationId xmlns:a16="http://schemas.microsoft.com/office/drawing/2014/main" id="{81DBB7A7-C901-406C-A693-9D27412ABDD2}"/>
            </a:ext>
          </a:extLst>
        </xdr:cNvPr>
        <xdr:cNvCxnSpPr>
          <a:stCxn id="4" idx="3"/>
          <a:endCxn id="5" idx="2"/>
        </xdr:cNvCxnSpPr>
      </xdr:nvCxnSpPr>
      <xdr:spPr>
        <a:xfrm flipV="1">
          <a:off x="3295650" y="2295525"/>
          <a:ext cx="242888" cy="2714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385763</xdr:colOff>
      <xdr:row>35</xdr:row>
      <xdr:rowOff>9525</xdr:rowOff>
    </xdr:from>
    <xdr:to>
      <xdr:col>6</xdr:col>
      <xdr:colOff>0</xdr:colOff>
      <xdr:row>36</xdr:row>
      <xdr:rowOff>114300</xdr:rowOff>
    </xdr:to>
    <xdr:cxnSp macro="">
      <xdr:nvCxnSpPr>
        <xdr:cNvPr id="16" name="Straight Arrow Connector 15">
          <a:extLst>
            <a:ext uri="{FF2B5EF4-FFF2-40B4-BE49-F238E27FC236}">
              <a16:creationId xmlns:a16="http://schemas.microsoft.com/office/drawing/2014/main" id="{6600474C-3A4E-4D76-B9E9-F0A900A29E36}"/>
            </a:ext>
          </a:extLst>
        </xdr:cNvPr>
        <xdr:cNvCxnSpPr>
          <a:stCxn id="6" idx="1"/>
          <a:endCxn id="5" idx="2"/>
        </xdr:cNvCxnSpPr>
      </xdr:nvCxnSpPr>
      <xdr:spPr>
        <a:xfrm flipH="1" flipV="1">
          <a:off x="4205288" y="6886575"/>
          <a:ext cx="204787"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171450</xdr:colOff>
      <xdr:row>34</xdr:row>
      <xdr:rowOff>142875</xdr:rowOff>
    </xdr:from>
    <xdr:to>
      <xdr:col>7</xdr:col>
      <xdr:colOff>561975</xdr:colOff>
      <xdr:row>36</xdr:row>
      <xdr:rowOff>114300</xdr:rowOff>
    </xdr:to>
    <xdr:cxnSp macro="">
      <xdr:nvCxnSpPr>
        <xdr:cNvPr id="25" name="Straight Arrow Connector 24">
          <a:extLst>
            <a:ext uri="{FF2B5EF4-FFF2-40B4-BE49-F238E27FC236}">
              <a16:creationId xmlns:a16="http://schemas.microsoft.com/office/drawing/2014/main" id="{1ED6D98F-EDEA-46C3-ABD8-947093C4F38E}"/>
            </a:ext>
          </a:extLst>
        </xdr:cNvPr>
        <xdr:cNvCxnSpPr>
          <a:stCxn id="6" idx="3"/>
          <a:endCxn id="7" idx="2"/>
        </xdr:cNvCxnSpPr>
      </xdr:nvCxnSpPr>
      <xdr:spPr>
        <a:xfrm flipV="1">
          <a:off x="4505325" y="2238375"/>
          <a:ext cx="390525" cy="3524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34</xdr:row>
      <xdr:rowOff>142875</xdr:rowOff>
    </xdr:from>
    <xdr:to>
      <xdr:col>8</xdr:col>
      <xdr:colOff>466725</xdr:colOff>
      <xdr:row>36</xdr:row>
      <xdr:rowOff>95251</xdr:rowOff>
    </xdr:to>
    <xdr:cxnSp macro="">
      <xdr:nvCxnSpPr>
        <xdr:cNvPr id="26" name="Straight Arrow Connector 25">
          <a:extLst>
            <a:ext uri="{FF2B5EF4-FFF2-40B4-BE49-F238E27FC236}">
              <a16:creationId xmlns:a16="http://schemas.microsoft.com/office/drawing/2014/main" id="{8EE0DDA9-E265-459B-ABEA-65F26654E5D4}"/>
            </a:ext>
          </a:extLst>
        </xdr:cNvPr>
        <xdr:cNvCxnSpPr>
          <a:stCxn id="7" idx="2"/>
          <a:endCxn id="8" idx="1"/>
        </xdr:cNvCxnSpPr>
      </xdr:nvCxnSpPr>
      <xdr:spPr>
        <a:xfrm>
          <a:off x="4895850" y="2238375"/>
          <a:ext cx="495300" cy="3333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612320</xdr:colOff>
      <xdr:row>24</xdr:row>
      <xdr:rowOff>180974</xdr:rowOff>
    </xdr:from>
    <xdr:to>
      <xdr:col>10</xdr:col>
      <xdr:colOff>432706</xdr:colOff>
      <xdr:row>42</xdr:row>
      <xdr:rowOff>151474</xdr:rowOff>
    </xdr:to>
    <xdr:graphicFrame macro="">
      <xdr:nvGraphicFramePr>
        <xdr:cNvPr id="3" name="Chart 3">
          <a:extLst>
            <a:ext uri="{FF2B5EF4-FFF2-40B4-BE49-F238E27FC236}">
              <a16:creationId xmlns:a16="http://schemas.microsoft.com/office/drawing/2014/main" id="{E5E7843F-AED7-4630-B703-56DB2190295E}"/>
            </a:ext>
            <a:ext uri="{147F2762-F138-4A5C-976F-8EAC2B608ADB}">
              <a16:predDERef xmlns:a16="http://schemas.microsoft.com/office/drawing/2014/main" pred="{8086CE3A-7152-413A-BEA1-5AE594625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571500</xdr:colOff>
      <xdr:row>44</xdr:row>
      <xdr:rowOff>9525</xdr:rowOff>
    </xdr:from>
    <xdr:to>
      <xdr:col>9</xdr:col>
      <xdr:colOff>484773</xdr:colOff>
      <xdr:row>61</xdr:row>
      <xdr:rowOff>95929</xdr:rowOff>
    </xdr:to>
    <xdr:graphicFrame macro="">
      <xdr:nvGraphicFramePr>
        <xdr:cNvPr id="26" name="Chart 4">
          <a:extLst>
            <a:ext uri="{FF2B5EF4-FFF2-40B4-BE49-F238E27FC236}">
              <a16:creationId xmlns:a16="http://schemas.microsoft.com/office/drawing/2014/main" id="{F08EC436-4428-44DC-B484-228F92553173}"/>
            </a:ext>
            <a:ext uri="{147F2762-F138-4A5C-976F-8EAC2B608ADB}">
              <a16:predDERef xmlns:a16="http://schemas.microsoft.com/office/drawing/2014/main" pred="{169C96BD-D0A0-4DAD-8EE3-219515911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6</xdr:row>
      <xdr:rowOff>0</xdr:rowOff>
    </xdr:from>
    <xdr:to>
      <xdr:col>22</xdr:col>
      <xdr:colOff>582909</xdr:colOff>
      <xdr:row>23</xdr:row>
      <xdr:rowOff>99637</xdr:rowOff>
    </xdr:to>
    <xdr:graphicFrame macro="">
      <xdr:nvGraphicFramePr>
        <xdr:cNvPr id="22" name="Chart 2">
          <a:extLst>
            <a:ext uri="{FF2B5EF4-FFF2-40B4-BE49-F238E27FC236}">
              <a16:creationId xmlns:a16="http://schemas.microsoft.com/office/drawing/2014/main" id="{4EC5FECB-AF0C-4F07-9520-7B694A411306}"/>
            </a:ext>
            <a:ext uri="{147F2762-F138-4A5C-976F-8EAC2B608ADB}">
              <a16:predDERef xmlns:a16="http://schemas.microsoft.com/office/drawing/2014/main" pred="{7FA589F0-FB94-4218-83DD-9870F56A1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33735</xdr:colOff>
      <xdr:row>26</xdr:row>
      <xdr:rowOff>95774</xdr:rowOff>
    </xdr:from>
    <xdr:to>
      <xdr:col>22</xdr:col>
      <xdr:colOff>617682</xdr:colOff>
      <xdr:row>44</xdr:row>
      <xdr:rowOff>9906</xdr:rowOff>
    </xdr:to>
    <xdr:graphicFrame macro="">
      <xdr:nvGraphicFramePr>
        <xdr:cNvPr id="23" name="Chart 2">
          <a:extLst>
            <a:ext uri="{FF2B5EF4-FFF2-40B4-BE49-F238E27FC236}">
              <a16:creationId xmlns:a16="http://schemas.microsoft.com/office/drawing/2014/main" id="{C58B0F26-6986-4BEB-8029-2E001B45A3A1}"/>
            </a:ext>
            <a:ext uri="{147F2762-F138-4A5C-976F-8EAC2B608ADB}">
              <a16:predDERef xmlns:a16="http://schemas.microsoft.com/office/drawing/2014/main" pred="{259091DC-1C99-488C-A7BA-617EF81A0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570787</xdr:colOff>
      <xdr:row>5</xdr:row>
      <xdr:rowOff>156968</xdr:rowOff>
    </xdr:from>
    <xdr:to>
      <xdr:col>39</xdr:col>
      <xdr:colOff>483022</xdr:colOff>
      <xdr:row>23</xdr:row>
      <xdr:rowOff>71099</xdr:rowOff>
    </xdr:to>
    <xdr:graphicFrame macro="">
      <xdr:nvGraphicFramePr>
        <xdr:cNvPr id="45" name="Chart 3">
          <a:extLst>
            <a:ext uri="{FF2B5EF4-FFF2-40B4-BE49-F238E27FC236}">
              <a16:creationId xmlns:a16="http://schemas.microsoft.com/office/drawing/2014/main" id="{80F03D1F-FF90-4AFA-8435-E63E9BF1D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13607</xdr:colOff>
      <xdr:row>26</xdr:row>
      <xdr:rowOff>68036</xdr:rowOff>
    </xdr:from>
    <xdr:to>
      <xdr:col>40</xdr:col>
      <xdr:colOff>11408</xdr:colOff>
      <xdr:row>43</xdr:row>
      <xdr:rowOff>167672</xdr:rowOff>
    </xdr:to>
    <xdr:graphicFrame macro="">
      <xdr:nvGraphicFramePr>
        <xdr:cNvPr id="29" name="Chart 2">
          <a:extLst>
            <a:ext uri="{FF2B5EF4-FFF2-40B4-BE49-F238E27FC236}">
              <a16:creationId xmlns:a16="http://schemas.microsoft.com/office/drawing/2014/main" id="{2D39BDD1-374E-4F8C-A563-009650247D03}"/>
            </a:ext>
            <a:ext uri="{147F2762-F138-4A5C-976F-8EAC2B608ADB}">
              <a16:predDERef xmlns:a16="http://schemas.microsoft.com/office/drawing/2014/main" pred="{0D031163-2191-41F2-8013-7C662DE83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185505</xdr:colOff>
      <xdr:row>5</xdr:row>
      <xdr:rowOff>1</xdr:rowOff>
    </xdr:from>
    <xdr:to>
      <xdr:col>55</xdr:col>
      <xdr:colOff>97739</xdr:colOff>
      <xdr:row>22</xdr:row>
      <xdr:rowOff>99637</xdr:rowOff>
    </xdr:to>
    <xdr:graphicFrame macro="">
      <xdr:nvGraphicFramePr>
        <xdr:cNvPr id="11" name="Chart 1">
          <a:extLst>
            <a:ext uri="{FF2B5EF4-FFF2-40B4-BE49-F238E27FC236}">
              <a16:creationId xmlns:a16="http://schemas.microsoft.com/office/drawing/2014/main" id="{6BC24FE5-3459-440B-B069-AC6210207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11044</xdr:colOff>
      <xdr:row>28</xdr:row>
      <xdr:rowOff>143565</xdr:rowOff>
    </xdr:from>
    <xdr:to>
      <xdr:col>54</xdr:col>
      <xdr:colOff>593953</xdr:colOff>
      <xdr:row>46</xdr:row>
      <xdr:rowOff>58474</xdr:rowOff>
    </xdr:to>
    <xdr:graphicFrame macro="">
      <xdr:nvGraphicFramePr>
        <xdr:cNvPr id="44" name="Chart 11">
          <a:extLst>
            <a:ext uri="{FF2B5EF4-FFF2-40B4-BE49-F238E27FC236}">
              <a16:creationId xmlns:a16="http://schemas.microsoft.com/office/drawing/2014/main" id="{D9E8E839-05D0-4322-A9D8-89168E5290E9}"/>
            </a:ext>
            <a:ext uri="{147F2762-F138-4A5C-976F-8EAC2B608ADB}">
              <a16:predDERef xmlns:a16="http://schemas.microsoft.com/office/drawing/2014/main" pred="{E3653172-9325-4A96-B907-F32C8E891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60</xdr:col>
      <xdr:colOff>495023</xdr:colOff>
      <xdr:row>6</xdr:row>
      <xdr:rowOff>171893</xdr:rowOff>
    </xdr:from>
    <xdr:to>
      <xdr:col>69</xdr:col>
      <xdr:colOff>398955</xdr:colOff>
      <xdr:row>24</xdr:row>
      <xdr:rowOff>72792</xdr:rowOff>
    </xdr:to>
    <xdr:graphicFrame macro="">
      <xdr:nvGraphicFramePr>
        <xdr:cNvPr id="4" name="Chart 1">
          <a:extLst>
            <a:ext uri="{FF2B5EF4-FFF2-40B4-BE49-F238E27FC236}">
              <a16:creationId xmlns:a16="http://schemas.microsoft.com/office/drawing/2014/main" id="{D53C824B-9BD5-4980-9214-EC9FAC0C6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274876</xdr:colOff>
      <xdr:row>13</xdr:row>
      <xdr:rowOff>176487</xdr:rowOff>
    </xdr:from>
    <xdr:to>
      <xdr:col>68</xdr:col>
      <xdr:colOff>347190</xdr:colOff>
      <xdr:row>14</xdr:row>
      <xdr:rowOff>72454</xdr:rowOff>
    </xdr:to>
    <xdr:sp macro="" textlink="">
      <xdr:nvSpPr>
        <xdr:cNvPr id="15" name="TextBox 5">
          <a:extLst>
            <a:ext uri="{FF2B5EF4-FFF2-40B4-BE49-F238E27FC236}">
              <a16:creationId xmlns:a16="http://schemas.microsoft.com/office/drawing/2014/main" id="{616CCADF-13BE-4D59-8EA6-EF2BE72F26F8}"/>
            </a:ext>
          </a:extLst>
        </xdr:cNvPr>
        <xdr:cNvSpPr txBox="1"/>
      </xdr:nvSpPr>
      <xdr:spPr>
        <a:xfrm>
          <a:off x="45880719" y="2588060"/>
          <a:ext cx="72314" cy="814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a:solidFill>
                <a:srgbClr val="FF0000"/>
              </a:solidFill>
            </a:rPr>
            <a:t>?</a:t>
          </a:r>
        </a:p>
      </xdr:txBody>
    </xdr:sp>
    <xdr:clientData/>
  </xdr:twoCellAnchor>
  <xdr:twoCellAnchor>
    <xdr:from>
      <xdr:col>59</xdr:col>
      <xdr:colOff>609599</xdr:colOff>
      <xdr:row>33</xdr:row>
      <xdr:rowOff>0</xdr:rowOff>
    </xdr:from>
    <xdr:to>
      <xdr:col>68</xdr:col>
      <xdr:colOff>513531</xdr:colOff>
      <xdr:row>50</xdr:row>
      <xdr:rowOff>86404</xdr:rowOff>
    </xdr:to>
    <xdr:graphicFrame macro="">
      <xdr:nvGraphicFramePr>
        <xdr:cNvPr id="31" name="Chart 15">
          <a:extLst>
            <a:ext uri="{FF2B5EF4-FFF2-40B4-BE49-F238E27FC236}">
              <a16:creationId xmlns:a16="http://schemas.microsoft.com/office/drawing/2014/main" id="{E138CD66-AE4D-4FB2-9112-52792BBBDDD4}"/>
            </a:ext>
            <a:ext uri="{147F2762-F138-4A5C-976F-8EAC2B608ADB}">
              <a16:predDERef xmlns:a16="http://schemas.microsoft.com/office/drawing/2014/main" pred="{B98B681C-4426-4A19-9EDA-428B3D770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65</xdr:row>
      <xdr:rowOff>0</xdr:rowOff>
    </xdr:from>
    <xdr:to>
      <xdr:col>10</xdr:col>
      <xdr:colOff>497542</xdr:colOff>
      <xdr:row>81</xdr:row>
      <xdr:rowOff>188976</xdr:rowOff>
    </xdr:to>
    <xdr:graphicFrame macro="">
      <xdr:nvGraphicFramePr>
        <xdr:cNvPr id="28" name="Chart 31">
          <a:extLst>
            <a:ext uri="{FF2B5EF4-FFF2-40B4-BE49-F238E27FC236}">
              <a16:creationId xmlns:a16="http://schemas.microsoft.com/office/drawing/2014/main" id="{A1ADF48B-68A6-40BB-A678-06F634E63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15186</xdr:colOff>
      <xdr:row>6</xdr:row>
      <xdr:rowOff>14982</xdr:rowOff>
    </xdr:from>
    <xdr:to>
      <xdr:col>9</xdr:col>
      <xdr:colOff>579043</xdr:colOff>
      <xdr:row>23</xdr:row>
      <xdr:rowOff>60049</xdr:rowOff>
    </xdr:to>
    <xdr:grpSp>
      <xdr:nvGrpSpPr>
        <xdr:cNvPr id="36" name="Group 32">
          <a:extLst>
            <a:ext uri="{FF2B5EF4-FFF2-40B4-BE49-F238E27FC236}">
              <a16:creationId xmlns:a16="http://schemas.microsoft.com/office/drawing/2014/main" id="{9FC7B404-AF03-4124-811A-303487093B51}"/>
            </a:ext>
          </a:extLst>
        </xdr:cNvPr>
        <xdr:cNvGrpSpPr/>
      </xdr:nvGrpSpPr>
      <xdr:grpSpPr>
        <a:xfrm>
          <a:off x="688838" y="1141417"/>
          <a:ext cx="5953075" cy="3236632"/>
          <a:chOff x="27847163" y="20004544"/>
          <a:chExt cx="4199376" cy="2649305"/>
        </a:xfrm>
      </xdr:grpSpPr>
      <xdr:graphicFrame macro="">
        <xdr:nvGraphicFramePr>
          <xdr:cNvPr id="38" name="Chart 33">
            <a:extLst>
              <a:ext uri="{FF2B5EF4-FFF2-40B4-BE49-F238E27FC236}">
                <a16:creationId xmlns:a16="http://schemas.microsoft.com/office/drawing/2014/main" id="{3E37199C-53FD-4C33-8F72-02963A074FCD}"/>
              </a:ext>
            </a:extLst>
          </xdr:cNvPr>
          <xdr:cNvGraphicFramePr/>
        </xdr:nvGraphicFramePr>
        <xdr:xfrm>
          <a:off x="27847163" y="20004544"/>
          <a:ext cx="4199376" cy="2649305"/>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39" name="TextBox 35">
            <a:extLst>
              <a:ext uri="{FF2B5EF4-FFF2-40B4-BE49-F238E27FC236}">
                <a16:creationId xmlns:a16="http://schemas.microsoft.com/office/drawing/2014/main" id="{85781097-2FA0-40FA-B81A-5D4CD14FE7D0}"/>
              </a:ext>
            </a:extLst>
          </xdr:cNvPr>
          <xdr:cNvSpPr txBox="1"/>
        </xdr:nvSpPr>
        <xdr:spPr>
          <a:xfrm>
            <a:off x="30089102" y="20406453"/>
            <a:ext cx="1825884" cy="2212688"/>
          </a:xfrm>
          <a:prstGeom prst="rect">
            <a:avLst/>
          </a:prstGeom>
          <a:solidFill>
            <a:srgbClr val="00B0F0">
              <a:alpha val="10000"/>
            </a:srgbClr>
          </a:solidFill>
          <a:ln w="9525" cmpd="sng">
            <a:solidFill>
              <a:schemeClr val="lt1">
                <a:shade val="50000"/>
                <a:alpha val="46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a:t>Accelerated</a:t>
            </a:r>
          </a:p>
        </xdr:txBody>
      </xdr:sp>
      <xdr:sp macro="" textlink="">
        <xdr:nvSpPr>
          <xdr:cNvPr id="41" name="TextBox 34">
            <a:extLst>
              <a:ext uri="{FF2B5EF4-FFF2-40B4-BE49-F238E27FC236}">
                <a16:creationId xmlns:a16="http://schemas.microsoft.com/office/drawing/2014/main" id="{2915B9E9-2173-457D-B300-A230DB00C523}"/>
              </a:ext>
            </a:extLst>
          </xdr:cNvPr>
          <xdr:cNvSpPr txBox="1"/>
        </xdr:nvSpPr>
        <xdr:spPr>
          <a:xfrm>
            <a:off x="28178656" y="20406453"/>
            <a:ext cx="1836778" cy="2223785"/>
          </a:xfrm>
          <a:prstGeom prst="rect">
            <a:avLst/>
          </a:prstGeom>
          <a:solidFill>
            <a:schemeClr val="bg1">
              <a:lumMod val="85000"/>
              <a:alpha val="28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a:t>2012 Federal</a:t>
            </a:r>
            <a:r>
              <a:rPr lang="en-US" sz="1100" baseline="0"/>
              <a:t> Regulation</a:t>
            </a:r>
            <a:endParaRPr lang="en-US" sz="1100"/>
          </a:p>
        </xdr:txBody>
      </xdr:sp>
      <xdr:sp macro="" textlink="">
        <xdr:nvSpPr>
          <xdr:cNvPr id="42" name="TextBox 36">
            <a:extLst>
              <a:ext uri="{FF2B5EF4-FFF2-40B4-BE49-F238E27FC236}">
                <a16:creationId xmlns:a16="http://schemas.microsoft.com/office/drawing/2014/main" id="{9D5C0FC5-0B2C-474E-87A2-8CC56B235726}"/>
              </a:ext>
            </a:extLst>
          </xdr:cNvPr>
          <xdr:cNvSpPr txBox="1"/>
        </xdr:nvSpPr>
        <xdr:spPr>
          <a:xfrm>
            <a:off x="28259347" y="20760036"/>
            <a:ext cx="311841" cy="39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Coal</a:t>
            </a:r>
          </a:p>
        </xdr:txBody>
      </xdr:sp>
      <xdr:sp macro="" textlink="">
        <xdr:nvSpPr>
          <xdr:cNvPr id="43" name="TextBox 38">
            <a:extLst>
              <a:ext uri="{FF2B5EF4-FFF2-40B4-BE49-F238E27FC236}">
                <a16:creationId xmlns:a16="http://schemas.microsoft.com/office/drawing/2014/main" id="{421D3319-DC24-4368-8E84-C6733E3AB6DC}"/>
              </a:ext>
            </a:extLst>
          </xdr:cNvPr>
          <xdr:cNvSpPr txBox="1"/>
        </xdr:nvSpPr>
        <xdr:spPr>
          <a:xfrm>
            <a:off x="28868753" y="20955812"/>
            <a:ext cx="436962" cy="486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Natural</a:t>
            </a:r>
            <a:r>
              <a:rPr lang="en-US" sz="800" baseline="0">
                <a:latin typeface="Open Sans Condensed" panose="020B0806030504020204" pitchFamily="34" charset="0"/>
                <a:ea typeface="Open Sans Condensed" panose="020B0806030504020204" pitchFamily="34" charset="0"/>
                <a:cs typeface="Open Sans Condensed" panose="020B0806030504020204" pitchFamily="34" charset="0"/>
              </a:rPr>
              <a:t> Gas</a:t>
            </a:r>
            <a:endParaRPr lang="en-US" sz="800">
              <a:latin typeface="Open Sans Condensed" panose="020B0806030504020204" pitchFamily="34" charset="0"/>
              <a:ea typeface="Open Sans Condensed" panose="020B0806030504020204" pitchFamily="34" charset="0"/>
              <a:cs typeface="Open Sans Condensed" panose="020B0806030504020204" pitchFamily="34" charset="0"/>
            </a:endParaRPr>
          </a:p>
        </xdr:txBody>
      </xdr:sp>
      <xdr:sp macro="" textlink="">
        <xdr:nvSpPr>
          <xdr:cNvPr id="46" name="TextBox 39">
            <a:extLst>
              <a:ext uri="{FF2B5EF4-FFF2-40B4-BE49-F238E27FC236}">
                <a16:creationId xmlns:a16="http://schemas.microsoft.com/office/drawing/2014/main" id="{D752C9B3-54EA-4B50-8983-5D6D7629A905}"/>
              </a:ext>
            </a:extLst>
          </xdr:cNvPr>
          <xdr:cNvSpPr txBox="1"/>
        </xdr:nvSpPr>
        <xdr:spPr>
          <a:xfrm>
            <a:off x="29488874" y="20989080"/>
            <a:ext cx="441617" cy="366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Net</a:t>
            </a:r>
          </a:p>
        </xdr:txBody>
      </xdr:sp>
      <xdr:sp macro="" textlink="">
        <xdr:nvSpPr>
          <xdr:cNvPr id="48" name="TextBox 40">
            <a:extLst>
              <a:ext uri="{FF2B5EF4-FFF2-40B4-BE49-F238E27FC236}">
                <a16:creationId xmlns:a16="http://schemas.microsoft.com/office/drawing/2014/main" id="{C85C556C-09DB-4A9E-BAFF-3EED389E43D9}"/>
              </a:ext>
            </a:extLst>
          </xdr:cNvPr>
          <xdr:cNvSpPr txBox="1"/>
        </xdr:nvSpPr>
        <xdr:spPr>
          <a:xfrm>
            <a:off x="30197711" y="21590891"/>
            <a:ext cx="346194" cy="39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Coal</a:t>
            </a:r>
          </a:p>
        </xdr:txBody>
      </xdr:sp>
      <xdr:sp macro="" textlink="">
        <xdr:nvSpPr>
          <xdr:cNvPr id="53" name="TextBox 41">
            <a:extLst>
              <a:ext uri="{FF2B5EF4-FFF2-40B4-BE49-F238E27FC236}">
                <a16:creationId xmlns:a16="http://schemas.microsoft.com/office/drawing/2014/main" id="{2518834A-CA23-40CA-B0F2-40ADD32BB45C}"/>
              </a:ext>
            </a:extLst>
          </xdr:cNvPr>
          <xdr:cNvSpPr txBox="1"/>
        </xdr:nvSpPr>
        <xdr:spPr>
          <a:xfrm>
            <a:off x="30761139" y="20634193"/>
            <a:ext cx="459320" cy="376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Natural</a:t>
            </a:r>
            <a:r>
              <a:rPr lang="en-US" sz="800" baseline="0">
                <a:latin typeface="Open Sans Condensed" panose="020B0806030504020204" pitchFamily="34" charset="0"/>
                <a:ea typeface="Open Sans Condensed" panose="020B0806030504020204" pitchFamily="34" charset="0"/>
                <a:cs typeface="Open Sans Condensed" panose="020B0806030504020204" pitchFamily="34" charset="0"/>
              </a:rPr>
              <a:t> Gas</a:t>
            </a:r>
            <a:endParaRPr lang="en-US" sz="800">
              <a:latin typeface="Open Sans Condensed" panose="020B0806030504020204" pitchFamily="34" charset="0"/>
              <a:ea typeface="Open Sans Condensed" panose="020B0806030504020204" pitchFamily="34" charset="0"/>
              <a:cs typeface="Open Sans Condensed" panose="020B0806030504020204" pitchFamily="34" charset="0"/>
            </a:endParaRPr>
          </a:p>
        </xdr:txBody>
      </xdr:sp>
      <xdr:sp macro="" textlink="">
        <xdr:nvSpPr>
          <xdr:cNvPr id="54" name="TextBox 42">
            <a:extLst>
              <a:ext uri="{FF2B5EF4-FFF2-40B4-BE49-F238E27FC236}">
                <a16:creationId xmlns:a16="http://schemas.microsoft.com/office/drawing/2014/main" id="{F047D344-6361-4E50-9A42-9EA7BC7375D4}"/>
              </a:ext>
            </a:extLst>
          </xdr:cNvPr>
          <xdr:cNvSpPr txBox="1"/>
        </xdr:nvSpPr>
        <xdr:spPr>
          <a:xfrm>
            <a:off x="31443627" y="21253934"/>
            <a:ext cx="331409" cy="366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Net</a:t>
            </a:r>
          </a:p>
        </xdr:txBody>
      </xdr:sp>
      <xdr:sp macro="" textlink="">
        <xdr:nvSpPr>
          <xdr:cNvPr id="55" name="TextBox 36">
            <a:extLst>
              <a:ext uri="{FF2B5EF4-FFF2-40B4-BE49-F238E27FC236}">
                <a16:creationId xmlns:a16="http://schemas.microsoft.com/office/drawing/2014/main" id="{906D0779-ABAA-4782-8B71-9AB5D751392D}"/>
              </a:ext>
            </a:extLst>
          </xdr:cNvPr>
          <xdr:cNvSpPr txBox="1"/>
        </xdr:nvSpPr>
        <xdr:spPr>
          <a:xfrm rot="16200000">
            <a:off x="27821774" y="20671966"/>
            <a:ext cx="680717" cy="38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Addition</a:t>
            </a:r>
            <a:r>
              <a:rPr lang="en-US" sz="800" baseline="0">
                <a:latin typeface="Open Sans Condensed" panose="020B0806030504020204" pitchFamily="34" charset="0"/>
                <a:ea typeface="Open Sans Condensed" panose="020B0806030504020204" pitchFamily="34" charset="0"/>
                <a:cs typeface="Open Sans Condensed" panose="020B0806030504020204" pitchFamily="34" charset="0"/>
              </a:rPr>
              <a:t> </a:t>
            </a:r>
            <a:endParaRPr lang="en-US" sz="800">
              <a:latin typeface="Open Sans Condensed" panose="020B0806030504020204" pitchFamily="34" charset="0"/>
              <a:ea typeface="Open Sans Condensed" panose="020B0806030504020204" pitchFamily="34" charset="0"/>
              <a:cs typeface="Open Sans Condensed" panose="020B0806030504020204" pitchFamily="34" charset="0"/>
            </a:endParaRPr>
          </a:p>
        </xdr:txBody>
      </xdr:sp>
      <xdr:sp macro="" textlink="">
        <xdr:nvSpPr>
          <xdr:cNvPr id="56" name="TextBox 36">
            <a:extLst>
              <a:ext uri="{FF2B5EF4-FFF2-40B4-BE49-F238E27FC236}">
                <a16:creationId xmlns:a16="http://schemas.microsoft.com/office/drawing/2014/main" id="{6BE77D99-C051-43F4-ACF8-7D3D02A868E8}"/>
              </a:ext>
            </a:extLst>
          </xdr:cNvPr>
          <xdr:cNvSpPr txBox="1"/>
        </xdr:nvSpPr>
        <xdr:spPr>
          <a:xfrm rot="16200000">
            <a:off x="27833403" y="21139195"/>
            <a:ext cx="680717" cy="38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latin typeface="Open Sans Condensed" panose="020B0806030504020204" pitchFamily="34" charset="0"/>
                <a:ea typeface="Open Sans Condensed" panose="020B0806030504020204" pitchFamily="34" charset="0"/>
                <a:cs typeface="Open Sans Condensed" panose="020B0806030504020204" pitchFamily="34" charset="0"/>
              </a:rPr>
              <a:t>Reductions</a:t>
            </a:r>
            <a:r>
              <a:rPr lang="en-US" sz="800" baseline="0">
                <a:latin typeface="Open Sans Condensed" panose="020B0806030504020204" pitchFamily="34" charset="0"/>
                <a:ea typeface="Open Sans Condensed" panose="020B0806030504020204" pitchFamily="34" charset="0"/>
                <a:cs typeface="Open Sans Condensed" panose="020B0806030504020204" pitchFamily="34" charset="0"/>
              </a:rPr>
              <a:t> </a:t>
            </a:r>
            <a:endParaRPr lang="en-US" sz="800">
              <a:latin typeface="Open Sans Condensed" panose="020B0806030504020204" pitchFamily="34" charset="0"/>
              <a:ea typeface="Open Sans Condensed" panose="020B0806030504020204" pitchFamily="34" charset="0"/>
              <a:cs typeface="Open Sans Condensed" panose="020B0806030504020204" pitchFamily="34" charset="0"/>
            </a:endParaRPr>
          </a:p>
        </xdr:txBody>
      </xdr:sp>
    </xdr:grpSp>
    <xdr:clientData/>
  </xdr:twoCellAnchor>
  <xdr:twoCellAnchor>
    <xdr:from>
      <xdr:col>13</xdr:col>
      <xdr:colOff>668420</xdr:colOff>
      <xdr:row>49</xdr:row>
      <xdr:rowOff>-1</xdr:rowOff>
    </xdr:from>
    <xdr:to>
      <xdr:col>22</xdr:col>
      <xdr:colOff>512420</xdr:colOff>
      <xdr:row>66</xdr:row>
      <xdr:rowOff>73466</xdr:rowOff>
    </xdr:to>
    <xdr:graphicFrame macro="">
      <xdr:nvGraphicFramePr>
        <xdr:cNvPr id="13" name="Chart 45">
          <a:extLst>
            <a:ext uri="{FF2B5EF4-FFF2-40B4-BE49-F238E27FC236}">
              <a16:creationId xmlns:a16="http://schemas.microsoft.com/office/drawing/2014/main" id="{89D1A111-3A3A-430E-9D45-6EC7741DA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490904</xdr:colOff>
      <xdr:row>13</xdr:row>
      <xdr:rowOff>43962</xdr:rowOff>
    </xdr:from>
    <xdr:to>
      <xdr:col>1</xdr:col>
      <xdr:colOff>498231</xdr:colOff>
      <xdr:row>16</xdr:row>
      <xdr:rowOff>36635</xdr:rowOff>
    </xdr:to>
    <xdr:cxnSp macro="">
      <xdr:nvCxnSpPr>
        <xdr:cNvPr id="49" name="Straight Arrow Connector 48">
          <a:extLst>
            <a:ext uri="{FF2B5EF4-FFF2-40B4-BE49-F238E27FC236}">
              <a16:creationId xmlns:a16="http://schemas.microsoft.com/office/drawing/2014/main" id="{26F1F248-0CD0-4676-9B9D-F6E8BD275C9F}"/>
            </a:ext>
          </a:extLst>
        </xdr:cNvPr>
        <xdr:cNvCxnSpPr/>
      </xdr:nvCxnSpPr>
      <xdr:spPr>
        <a:xfrm>
          <a:off x="1084385" y="2520462"/>
          <a:ext cx="7327" cy="5641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490905</xdr:colOff>
      <xdr:row>10</xdr:row>
      <xdr:rowOff>29308</xdr:rowOff>
    </xdr:from>
    <xdr:to>
      <xdr:col>1</xdr:col>
      <xdr:colOff>498231</xdr:colOff>
      <xdr:row>12</xdr:row>
      <xdr:rowOff>175847</xdr:rowOff>
    </xdr:to>
    <xdr:cxnSp macro="">
      <xdr:nvCxnSpPr>
        <xdr:cNvPr id="52" name="Straight Arrow Connector 51">
          <a:extLst>
            <a:ext uri="{FF2B5EF4-FFF2-40B4-BE49-F238E27FC236}">
              <a16:creationId xmlns:a16="http://schemas.microsoft.com/office/drawing/2014/main" id="{B03E29D2-951C-4217-9959-0BFA9295C762}"/>
            </a:ext>
          </a:extLst>
        </xdr:cNvPr>
        <xdr:cNvCxnSpPr/>
      </xdr:nvCxnSpPr>
      <xdr:spPr>
        <a:xfrm flipV="1">
          <a:off x="1084386" y="1934308"/>
          <a:ext cx="7326" cy="5275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278316</xdr:colOff>
      <xdr:row>51</xdr:row>
      <xdr:rowOff>48086</xdr:rowOff>
    </xdr:from>
    <xdr:to>
      <xdr:col>39</xdr:col>
      <xdr:colOff>189684</xdr:colOff>
      <xdr:row>68</xdr:row>
      <xdr:rowOff>143912</xdr:rowOff>
    </xdr:to>
    <xdr:graphicFrame macro="">
      <xdr:nvGraphicFramePr>
        <xdr:cNvPr id="37" name="Chart 55">
          <a:extLst>
            <a:ext uri="{FF2B5EF4-FFF2-40B4-BE49-F238E27FC236}">
              <a16:creationId xmlns:a16="http://schemas.microsoft.com/office/drawing/2014/main" id="{F2555129-BEC5-4758-8EE4-27E5A8807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13607</xdr:colOff>
      <xdr:row>72</xdr:row>
      <xdr:rowOff>27215</xdr:rowOff>
    </xdr:from>
    <xdr:to>
      <xdr:col>22</xdr:col>
      <xdr:colOff>598421</xdr:colOff>
      <xdr:row>89</xdr:row>
      <xdr:rowOff>123041</xdr:rowOff>
    </xdr:to>
    <xdr:graphicFrame macro="">
      <xdr:nvGraphicFramePr>
        <xdr:cNvPr id="5" name="Chart 3">
          <a:extLst>
            <a:ext uri="{FF2B5EF4-FFF2-40B4-BE49-F238E27FC236}">
              <a16:creationId xmlns:a16="http://schemas.microsoft.com/office/drawing/2014/main" id="{0C930CB7-99A2-F24A-8E9E-0735DE91D854}"/>
            </a:ext>
            <a:ext uri="{147F2762-F138-4A5C-976F-8EAC2B608ADB}">
              <a16:predDERef xmlns:a16="http://schemas.microsoft.com/office/drawing/2014/main" pred="{E0651360-1C05-46E4-8B34-0D0909CDA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0.82606</cdr:x>
      <cdr:y>0.50975</cdr:y>
    </cdr:from>
    <cdr:to>
      <cdr:x>0.8696</cdr:x>
      <cdr:y>0.57622</cdr:y>
    </cdr:to>
    <cdr:sp macro="" textlink="">
      <cdr:nvSpPr>
        <cdr:cNvPr id="2" name="TextBox 5">
          <a:extLst xmlns:a="http://schemas.openxmlformats.org/drawingml/2006/main">
            <a:ext uri="{FF2B5EF4-FFF2-40B4-BE49-F238E27FC236}">
              <a16:creationId xmlns:a16="http://schemas.microsoft.com/office/drawing/2014/main" id="{C7DEA042-FE52-4CA7-9A41-269B77B1A00A}"/>
            </a:ext>
          </a:extLst>
        </cdr:cNvPr>
        <cdr:cNvSpPr txBox="1"/>
      </cdr:nvSpPr>
      <cdr:spPr>
        <a:xfrm xmlns:a="http://schemas.openxmlformats.org/drawingml/2006/main">
          <a:off x="4317958" y="1704156"/>
          <a:ext cx="227591" cy="22221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a:t>?</a:t>
          </a:r>
        </a:p>
      </cdr:txBody>
    </cdr:sp>
  </cdr:relSizeAnchor>
  <cdr:relSizeAnchor xmlns:cdr="http://schemas.openxmlformats.org/drawingml/2006/chartDrawing">
    <cdr:from>
      <cdr:x>0.86611</cdr:x>
      <cdr:y>0.43987</cdr:y>
    </cdr:from>
    <cdr:to>
      <cdr:x>0.91143</cdr:x>
      <cdr:y>0.52337</cdr:y>
    </cdr:to>
    <cdr:cxnSp macro="">
      <cdr:nvCxnSpPr>
        <cdr:cNvPr id="4" name="Straight Connector 3">
          <a:extLst xmlns:a="http://schemas.openxmlformats.org/drawingml/2006/main">
            <a:ext uri="{FF2B5EF4-FFF2-40B4-BE49-F238E27FC236}">
              <a16:creationId xmlns:a16="http://schemas.microsoft.com/office/drawing/2014/main" id="{FA90AECF-FC41-42A9-BA3D-17735A51B766}"/>
            </a:ext>
          </a:extLst>
        </cdr:cNvPr>
        <cdr:cNvCxnSpPr/>
      </cdr:nvCxnSpPr>
      <cdr:spPr>
        <a:xfrm xmlns:a="http://schemas.openxmlformats.org/drawingml/2006/main" flipV="1">
          <a:off x="4527307" y="1470538"/>
          <a:ext cx="236896" cy="279152"/>
        </a:xfrm>
        <a:prstGeom xmlns:a="http://schemas.openxmlformats.org/drawingml/2006/main" prst="line">
          <a:avLst/>
        </a:prstGeom>
        <a:ln xmlns:a="http://schemas.openxmlformats.org/drawingml/2006/main" w="57150">
          <a:solidFill>
            <a:schemeClr val="bg1">
              <a:lumMod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0.57249</cdr:x>
      <cdr:y>0.3018</cdr:y>
    </cdr:from>
    <cdr:to>
      <cdr:x>0.82497</cdr:x>
      <cdr:y>0.63543</cdr:y>
    </cdr:to>
    <cdr:grpSp>
      <cdr:nvGrpSpPr>
        <cdr:cNvPr id="12" name="Group 11">
          <a:extLst xmlns:a="http://schemas.openxmlformats.org/drawingml/2006/main">
            <a:ext uri="{FF2B5EF4-FFF2-40B4-BE49-F238E27FC236}">
              <a16:creationId xmlns:a16="http://schemas.microsoft.com/office/drawing/2014/main" id="{311A6C0C-AED2-4B94-BF0A-87E1E4F1C64F}"/>
            </a:ext>
          </a:extLst>
        </cdr:cNvPr>
        <cdr:cNvGrpSpPr/>
      </cdr:nvGrpSpPr>
      <cdr:grpSpPr>
        <a:xfrm xmlns:a="http://schemas.openxmlformats.org/drawingml/2006/main">
          <a:off x="3415934" y="989965"/>
          <a:ext cx="1506499" cy="1094374"/>
          <a:chOff x="5566051" y="1117344"/>
          <a:chExt cx="1226151" cy="2988249"/>
        </a:xfrm>
      </cdr:grpSpPr>
      <cdr:cxnSp macro="">
        <cdr:nvCxnSpPr>
          <cdr:cNvPr id="3" name="Straight Connector 2">
            <a:extLst xmlns:a="http://schemas.openxmlformats.org/drawingml/2006/main">
              <a:ext uri="{FF2B5EF4-FFF2-40B4-BE49-F238E27FC236}">
                <a16:creationId xmlns:a16="http://schemas.microsoft.com/office/drawing/2014/main" id="{5D0ABB63-24FA-4945-993C-BD25DC8CED9F}"/>
              </a:ext>
            </a:extLst>
          </cdr:cNvPr>
          <cdr:cNvCxnSpPr/>
        </cdr:nvCxnSpPr>
        <cdr:spPr>
          <a:xfrm xmlns:a="http://schemas.openxmlformats.org/drawingml/2006/main">
            <a:off x="5566051" y="1117344"/>
            <a:ext cx="1033356" cy="4205"/>
          </a:xfrm>
          <a:prstGeom xmlns:a="http://schemas.openxmlformats.org/drawingml/2006/main" prst="line">
            <a:avLst/>
          </a:prstGeom>
          <a:ln xmlns:a="http://schemas.openxmlformats.org/drawingml/2006/main" w="57150">
            <a:solidFill>
              <a:srgbClr val="7030A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B364986E-039A-4F9A-BA85-94E750A67048}"/>
              </a:ext>
            </a:extLst>
          </cdr:cNvPr>
          <cdr:cNvCxnSpPr/>
        </cdr:nvCxnSpPr>
        <cdr:spPr>
          <a:xfrm xmlns:a="http://schemas.openxmlformats.org/drawingml/2006/main">
            <a:off x="6604872" y="1233564"/>
            <a:ext cx="187330" cy="2872029"/>
          </a:xfrm>
          <a:prstGeom xmlns:a="http://schemas.openxmlformats.org/drawingml/2006/main" prst="line">
            <a:avLst/>
          </a:prstGeom>
          <a:ln xmlns:a="http://schemas.openxmlformats.org/drawingml/2006/main" w="57150">
            <a:solidFill>
              <a:srgbClr val="7030A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xml><?xml version="1.0" encoding="utf-8"?>
<c:userShapes xmlns:c="http://schemas.openxmlformats.org/drawingml/2006/chart">
  <cdr:relSizeAnchor xmlns:cdr="http://schemas.openxmlformats.org/drawingml/2006/chartDrawing">
    <cdr:from>
      <cdr:x>0.66287</cdr:x>
      <cdr:y>0.27603</cdr:y>
    </cdr:from>
    <cdr:to>
      <cdr:x>0.7847</cdr:x>
      <cdr:y>0.38208</cdr:y>
    </cdr:to>
    <cdr:sp macro="" textlink="">
      <cdr:nvSpPr>
        <cdr:cNvPr id="2" name="TextBox 5">
          <a:extLst xmlns:a="http://schemas.openxmlformats.org/drawingml/2006/main">
            <a:ext uri="{FF2B5EF4-FFF2-40B4-BE49-F238E27FC236}">
              <a16:creationId xmlns:a16="http://schemas.microsoft.com/office/drawing/2014/main" id="{C7DEA042-FE52-4CA7-9A41-269B77B1A00A}"/>
            </a:ext>
          </a:extLst>
        </cdr:cNvPr>
        <cdr:cNvSpPr txBox="1"/>
      </cdr:nvSpPr>
      <cdr:spPr>
        <a:xfrm xmlns:a="http://schemas.openxmlformats.org/drawingml/2006/main">
          <a:off x="3629932" y="872191"/>
          <a:ext cx="667148" cy="335097"/>
        </a:xfrm>
        <a:prstGeom xmlns:a="http://schemas.openxmlformats.org/drawingml/2006/main" prst="rect">
          <a:avLst/>
        </a:prstGeom>
        <a:solidFill xmlns:a="http://schemas.openxmlformats.org/drawingml/2006/main">
          <a:schemeClr val="accen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a:t>?</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285</xdr:row>
      <xdr:rowOff>27723</xdr:rowOff>
    </xdr:from>
    <xdr:to>
      <xdr:col>6</xdr:col>
      <xdr:colOff>893591</xdr:colOff>
      <xdr:row>309</xdr:row>
      <xdr:rowOff>56724</xdr:rowOff>
    </xdr:to>
    <xdr:graphicFrame macro="">
      <xdr:nvGraphicFramePr>
        <xdr:cNvPr id="2" name="Chart 2">
          <a:extLst>
            <a:ext uri="{FF2B5EF4-FFF2-40B4-BE49-F238E27FC236}">
              <a16:creationId xmlns:a16="http://schemas.microsoft.com/office/drawing/2014/main" id="{E0651360-1C05-46E4-8B34-0D0909CDAB2B}"/>
            </a:ext>
            <a:ext uri="{147F2762-F138-4A5C-976F-8EAC2B608ADB}">
              <a16:predDERef xmlns:a16="http://schemas.microsoft.com/office/drawing/2014/main" pred="{7FA589F0-FB94-4218-83DD-9870F56A1B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878567</xdr:colOff>
      <xdr:row>285</xdr:row>
      <xdr:rowOff>12619</xdr:rowOff>
    </xdr:from>
    <xdr:to>
      <xdr:col>13</xdr:col>
      <xdr:colOff>188658</xdr:colOff>
      <xdr:row>306</xdr:row>
      <xdr:rowOff>166700</xdr:rowOff>
    </xdr:to>
    <xdr:graphicFrame macro="">
      <xdr:nvGraphicFramePr>
        <xdr:cNvPr id="5" name="Chart 3">
          <a:extLst>
            <a:ext uri="{FF2B5EF4-FFF2-40B4-BE49-F238E27FC236}">
              <a16:creationId xmlns:a16="http://schemas.microsoft.com/office/drawing/2014/main" id="{38FB1E2B-B074-4EBC-9C58-89ADAC1DD946}"/>
            </a:ext>
            <a:ext uri="{147F2762-F138-4A5C-976F-8EAC2B608ADB}">
              <a16:predDERef xmlns:a16="http://schemas.microsoft.com/office/drawing/2014/main" pred="{E0651360-1C05-46E4-8B34-0D0909CDAB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195942</xdr:colOff>
      <xdr:row>285</xdr:row>
      <xdr:rowOff>15874</xdr:rowOff>
    </xdr:from>
    <xdr:to>
      <xdr:col>20</xdr:col>
      <xdr:colOff>489404</xdr:colOff>
      <xdr:row>302</xdr:row>
      <xdr:rowOff>116567</xdr:rowOff>
    </xdr:to>
    <xdr:graphicFrame macro="">
      <xdr:nvGraphicFramePr>
        <xdr:cNvPr id="37" name="Chart 2">
          <a:extLst>
            <a:ext uri="{FF2B5EF4-FFF2-40B4-BE49-F238E27FC236}">
              <a16:creationId xmlns:a16="http://schemas.microsoft.com/office/drawing/2014/main" id="{C3AAA431-490E-46C4-A8F8-9A2896EF2CD5}"/>
            </a:ext>
            <a:ext uri="{147F2762-F138-4A5C-976F-8EAC2B608ADB}">
              <a16:predDERef xmlns:a16="http://schemas.microsoft.com/office/drawing/2014/main" pred="{259091DC-1C99-488C-A7BA-617EF81A04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157</xdr:row>
      <xdr:rowOff>24685</xdr:rowOff>
    </xdr:from>
    <xdr:to>
      <xdr:col>11</xdr:col>
      <xdr:colOff>273830</xdr:colOff>
      <xdr:row>189</xdr:row>
      <xdr:rowOff>164914</xdr:rowOff>
    </xdr:to>
    <xdr:graphicFrame macro="">
      <xdr:nvGraphicFramePr>
        <xdr:cNvPr id="14" name="Chart 3">
          <a:extLst>
            <a:ext uri="{FF2B5EF4-FFF2-40B4-BE49-F238E27FC236}">
              <a16:creationId xmlns:a16="http://schemas.microsoft.com/office/drawing/2014/main" id="{DB35279D-B070-4842-84BD-B4B8ACD68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306107</xdr:colOff>
      <xdr:row>157</xdr:row>
      <xdr:rowOff>51547</xdr:rowOff>
    </xdr:from>
    <xdr:to>
      <xdr:col>26</xdr:col>
      <xdr:colOff>338418</xdr:colOff>
      <xdr:row>180</xdr:row>
      <xdr:rowOff>6723</xdr:rowOff>
    </xdr:to>
    <xdr:graphicFrame macro="">
      <xdr:nvGraphicFramePr>
        <xdr:cNvPr id="6" name="Chart 2">
          <a:extLst>
            <a:ext uri="{FF2B5EF4-FFF2-40B4-BE49-F238E27FC236}">
              <a16:creationId xmlns:a16="http://schemas.microsoft.com/office/drawing/2014/main" id="{58DB8B0D-6F9D-4EC3-8406-8CF9E2282BD4}"/>
            </a:ext>
            <a:ext uri="{147F2762-F138-4A5C-976F-8EAC2B608ADB}">
              <a16:predDERef xmlns:a16="http://schemas.microsoft.com/office/drawing/2014/main" pred="{0D031163-2191-41F2-8013-7C662DE83A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0.85337</cdr:x>
      <cdr:y>0.43267</cdr:y>
    </cdr:from>
    <cdr:to>
      <cdr:x>0.89691</cdr:x>
      <cdr:y>0.49914</cdr:y>
    </cdr:to>
    <cdr:sp macro="" textlink="">
      <cdr:nvSpPr>
        <cdr:cNvPr id="2" name="TextBox 5">
          <a:extLst xmlns:a="http://schemas.openxmlformats.org/drawingml/2006/main">
            <a:ext uri="{FF2B5EF4-FFF2-40B4-BE49-F238E27FC236}">
              <a16:creationId xmlns:a16="http://schemas.microsoft.com/office/drawing/2014/main" id="{C7DEA042-FE52-4CA7-9A41-269B77B1A00A}"/>
            </a:ext>
          </a:extLst>
        </cdr:cNvPr>
        <cdr:cNvSpPr txBox="1"/>
      </cdr:nvSpPr>
      <cdr:spPr>
        <a:xfrm xmlns:a="http://schemas.openxmlformats.org/drawingml/2006/main">
          <a:off x="10218323" y="2771920"/>
          <a:ext cx="521351" cy="42584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100"/>
            <a:t>?</a:t>
          </a:r>
        </a:p>
      </cdr:txBody>
    </cdr:sp>
  </cdr:relSizeAnchor>
  <cdr:relSizeAnchor xmlns:cdr="http://schemas.openxmlformats.org/drawingml/2006/chartDrawing">
    <cdr:from>
      <cdr:x>0.89615</cdr:x>
      <cdr:y>0.35429</cdr:y>
    </cdr:from>
    <cdr:to>
      <cdr:x>0.94147</cdr:x>
      <cdr:y>0.43779</cdr:y>
    </cdr:to>
    <cdr:cxnSp macro="">
      <cdr:nvCxnSpPr>
        <cdr:cNvPr id="4" name="Straight Connector 3">
          <a:extLst xmlns:a="http://schemas.openxmlformats.org/drawingml/2006/main">
            <a:ext uri="{FF2B5EF4-FFF2-40B4-BE49-F238E27FC236}">
              <a16:creationId xmlns:a16="http://schemas.microsoft.com/office/drawing/2014/main" id="{FA90AECF-FC41-42A9-BA3D-17735A51B766}"/>
            </a:ext>
          </a:extLst>
        </cdr:cNvPr>
        <cdr:cNvCxnSpPr/>
      </cdr:nvCxnSpPr>
      <cdr:spPr>
        <a:xfrm xmlns:a="http://schemas.openxmlformats.org/drawingml/2006/main" flipV="1">
          <a:off x="10730543" y="2269800"/>
          <a:ext cx="542664" cy="534950"/>
        </a:xfrm>
        <a:prstGeom xmlns:a="http://schemas.openxmlformats.org/drawingml/2006/main" prst="line">
          <a:avLst/>
        </a:prstGeom>
        <a:ln xmlns:a="http://schemas.openxmlformats.org/drawingml/2006/main" w="57150">
          <a:solidFill>
            <a:schemeClr val="bg1">
              <a:lumMod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R:/UNFCCC/CRFReporter2/Template/FromCustomer/LULUCF%20module%20-%20v%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crfs9/ghgd_qm_v$/Work/Reference%20Approach/2005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ucfMwa2001Sensitivity_work_2004submission_13f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Program%20Files/UNFCCC/CRF%20Reporter/CRFReport-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crfs9/ghgd_energy$/windows/TEMP/BKGRND%202000%20International%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crfs9/ghgd_qm_v$/LULUCF%20Inventory%20Archive/2008%20Inventory%20Submission/Data_Input/Data_from_CFS/Deforestation/NIR2008_Defor_summary_Sept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crfs9/ghgd_qm_v$/GHGD%20Publications/GHG%20Inventory/NIR/2008NIR%20Tables&amp;Figures/2008NIR%20UNFCCC%20Submission/2008NIR%20Annex%201%20Figures/Analysis/Key%20Category%20Data_2008Sub_Feb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crfs5/ghg$/windows/TEMP/BKGRND%202000%20International%20Cha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crfs9/ghgd_energy$/Documents%20and%20Settings/SmithR/Local%20Settings/Temporary%20Internet%20Files/OLK42/backgrounder%20and%20files/April%2025%20Background%2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D Fuel Properties"/>
      <sheetName val="Carbon Emission Factor"/>
      <sheetName val="Natural Gas"/>
      <sheetName val="Gasoline"/>
      <sheetName val="Diesel &amp; Light Fuel Oil"/>
      <sheetName val="Still Gas"/>
      <sheetName val="CEF-NGL Composite"/>
      <sheetName val="CEF-LPG Composite"/>
      <sheetName val="CEF-Motor Gasoline"/>
      <sheetName val="ECF-Can Bituminous"/>
      <sheetName val="ECF-Can Bituminous Pivot"/>
      <sheetName val="coal Carbon content"/>
      <sheetName val="EF - Coal and Coal Products "/>
      <sheetName val="Foreign Bit Pivot"/>
      <sheetName val="Foreign Bituminous availability"/>
      <sheetName val="Table 3-9"/>
      <sheetName val="Table 3-9 2005 Values"/>
      <sheetName val="Table 3-9 2004 values"/>
      <sheetName val="RESD Factor List"/>
      <sheetName val="RESD Factor Pivot"/>
      <sheetName val="Liquid Fuels"/>
      <sheetName val="Solid Fuels"/>
      <sheetName val="Gaseaous Fossil Fuels"/>
      <sheetName val="Combine three sheets"/>
      <sheetName val="Apparent consumption"/>
      <sheetName val="Ethanol"/>
      <sheetName val="Biomass"/>
      <sheetName val="Stored Carbon"/>
      <sheetName val="Difference 2005"/>
      <sheetName val="Difference"/>
      <sheetName val="Difference (2)"/>
      <sheetName val="Foreign Bituminous Use"/>
      <sheetName val="Foreign Bituminous Use (2)"/>
      <sheetName val="Coal EF with region and fuel id"/>
      <sheetName val="Pet Coke still gas"/>
      <sheetName val="Coal Coke"/>
      <sheetName val="Non energy use and feedstock"/>
      <sheetName val="CRF"/>
    </sheetNames>
    <sheetDataSet>
      <sheetData sheetId="0">
        <row r="3">
          <cell r="A3" t="str">
            <v>IPCC#</v>
          </cell>
          <cell r="B3" t="str">
            <v>IPCC</v>
          </cell>
          <cell r="C3" t="str">
            <v>RESD#</v>
          </cell>
          <cell r="D3" t="str">
            <v>RESD</v>
          </cell>
          <cell r="E3" t="str">
            <v>Natural Unit (RESD)</v>
          </cell>
          <cell r="F3" t="str">
            <v>Annual Variation (Y/N)</v>
          </cell>
          <cell r="G3">
            <v>1990</v>
          </cell>
          <cell r="H3">
            <v>1991</v>
          </cell>
          <cell r="I3">
            <v>1992</v>
          </cell>
          <cell r="J3">
            <v>1993</v>
          </cell>
          <cell r="K3">
            <v>1994</v>
          </cell>
          <cell r="L3">
            <v>1995</v>
          </cell>
          <cell r="M3">
            <v>1996</v>
          </cell>
          <cell r="N3">
            <v>1997</v>
          </cell>
          <cell r="O3">
            <v>1998</v>
          </cell>
          <cell r="P3">
            <v>1999</v>
          </cell>
          <cell r="Q3">
            <v>2000</v>
          </cell>
          <cell r="R3">
            <v>2001</v>
          </cell>
          <cell r="S3">
            <v>2002</v>
          </cell>
          <cell r="T3">
            <v>2003</v>
          </cell>
          <cell r="U3">
            <v>2004</v>
          </cell>
          <cell r="V3">
            <v>2005</v>
          </cell>
        </row>
        <row r="4">
          <cell r="C4">
            <v>1</v>
          </cell>
          <cell r="D4" t="str">
            <v>Coal</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row>
        <row r="5">
          <cell r="A5">
            <v>18</v>
          </cell>
          <cell r="B5" t="str">
            <v>Anthracite</v>
          </cell>
          <cell r="C5">
            <v>1.1000000000000001</v>
          </cell>
          <cell r="D5" t="str">
            <v>Anthracite</v>
          </cell>
          <cell r="E5" t="str">
            <v>kt</v>
          </cell>
          <cell r="F5" t="str">
            <v>N</v>
          </cell>
          <cell r="G5">
            <v>27.7</v>
          </cell>
          <cell r="H5">
            <v>27.7</v>
          </cell>
          <cell r="I5">
            <v>27.7</v>
          </cell>
          <cell r="J5">
            <v>27.7</v>
          </cell>
          <cell r="K5">
            <v>27.7</v>
          </cell>
          <cell r="L5">
            <v>27.7</v>
          </cell>
          <cell r="M5">
            <v>27.7</v>
          </cell>
          <cell r="N5">
            <v>27.7</v>
          </cell>
          <cell r="O5">
            <v>27.7</v>
          </cell>
          <cell r="P5">
            <v>27.7</v>
          </cell>
          <cell r="Q5">
            <v>27.7</v>
          </cell>
          <cell r="R5">
            <v>27.7</v>
          </cell>
          <cell r="S5">
            <v>27.7</v>
          </cell>
          <cell r="T5">
            <v>27.7</v>
          </cell>
          <cell r="U5">
            <v>27.7</v>
          </cell>
          <cell r="V5">
            <v>27.7</v>
          </cell>
        </row>
        <row r="6">
          <cell r="A6">
            <v>19</v>
          </cell>
          <cell r="B6" t="str">
            <v>Other Bituminous</v>
          </cell>
          <cell r="C6">
            <v>1.2</v>
          </cell>
          <cell r="D6" t="str">
            <v>Imported Bituminous</v>
          </cell>
          <cell r="E6" t="str">
            <v>kt</v>
          </cell>
          <cell r="F6" t="str">
            <v>Y (1998 Step Change)</v>
          </cell>
          <cell r="G6">
            <v>29</v>
          </cell>
          <cell r="H6">
            <v>29</v>
          </cell>
          <cell r="I6">
            <v>29</v>
          </cell>
          <cell r="J6">
            <v>29</v>
          </cell>
          <cell r="K6">
            <v>29</v>
          </cell>
          <cell r="L6">
            <v>29</v>
          </cell>
          <cell r="M6">
            <v>29</v>
          </cell>
          <cell r="N6">
            <v>29</v>
          </cell>
          <cell r="O6">
            <v>29.82</v>
          </cell>
          <cell r="P6">
            <v>29.82</v>
          </cell>
          <cell r="Q6">
            <v>29.82</v>
          </cell>
          <cell r="R6">
            <v>29.82</v>
          </cell>
          <cell r="S6">
            <v>29.82</v>
          </cell>
          <cell r="T6">
            <v>29.82</v>
          </cell>
          <cell r="U6">
            <v>29.82</v>
          </cell>
          <cell r="V6">
            <v>29.82</v>
          </cell>
        </row>
        <row r="7">
          <cell r="C7">
            <v>1.3</v>
          </cell>
          <cell r="D7" t="str">
            <v>Canadian Bituminous</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row>
        <row r="8">
          <cell r="C8">
            <v>1.3009999999999999</v>
          </cell>
          <cell r="D8" t="str">
            <v>Newfoundland and Labrador</v>
          </cell>
          <cell r="E8" t="str">
            <v>kt</v>
          </cell>
          <cell r="F8" t="str">
            <v>Y (1998 Step Change)</v>
          </cell>
          <cell r="G8">
            <v>28.5</v>
          </cell>
          <cell r="H8">
            <v>28.5</v>
          </cell>
          <cell r="I8">
            <v>28.5</v>
          </cell>
          <cell r="J8">
            <v>28.5</v>
          </cell>
          <cell r="K8">
            <v>28.5</v>
          </cell>
          <cell r="L8">
            <v>28.5</v>
          </cell>
          <cell r="M8">
            <v>28.5</v>
          </cell>
          <cell r="N8">
            <v>28.5</v>
          </cell>
          <cell r="O8">
            <v>28.96</v>
          </cell>
          <cell r="P8">
            <v>28.96</v>
          </cell>
          <cell r="Q8">
            <v>28.96</v>
          </cell>
          <cell r="R8">
            <v>28.96</v>
          </cell>
          <cell r="S8">
            <v>28.96</v>
          </cell>
          <cell r="T8">
            <v>28.96</v>
          </cell>
          <cell r="U8">
            <v>28.96</v>
          </cell>
          <cell r="V8">
            <v>28.96</v>
          </cell>
        </row>
        <row r="9">
          <cell r="C9">
            <v>1.302</v>
          </cell>
          <cell r="D9" t="str">
            <v>Prince Edward Island</v>
          </cell>
          <cell r="E9" t="str">
            <v>kt</v>
          </cell>
          <cell r="F9" t="str">
            <v>Y (1998 Step Change)</v>
          </cell>
          <cell r="G9">
            <v>28.5</v>
          </cell>
          <cell r="H9">
            <v>28.5</v>
          </cell>
          <cell r="I9">
            <v>28.5</v>
          </cell>
          <cell r="J9">
            <v>28.5</v>
          </cell>
          <cell r="K9">
            <v>28.5</v>
          </cell>
          <cell r="L9">
            <v>28.5</v>
          </cell>
          <cell r="M9">
            <v>28.5</v>
          </cell>
          <cell r="N9">
            <v>28.5</v>
          </cell>
          <cell r="O9">
            <v>28.96</v>
          </cell>
          <cell r="P9">
            <v>28.96</v>
          </cell>
          <cell r="Q9">
            <v>28.96</v>
          </cell>
          <cell r="R9">
            <v>28.96</v>
          </cell>
          <cell r="S9">
            <v>28.96</v>
          </cell>
          <cell r="T9">
            <v>28.96</v>
          </cell>
          <cell r="U9">
            <v>28.96</v>
          </cell>
          <cell r="V9">
            <v>28.96</v>
          </cell>
        </row>
        <row r="10">
          <cell r="C10">
            <v>1.3029999999999999</v>
          </cell>
          <cell r="D10" t="str">
            <v>Nova Scotia</v>
          </cell>
          <cell r="E10" t="str">
            <v>kt</v>
          </cell>
          <cell r="F10" t="str">
            <v>Y (1998 Step Change)</v>
          </cell>
          <cell r="G10">
            <v>28.5</v>
          </cell>
          <cell r="H10">
            <v>28.5</v>
          </cell>
          <cell r="I10">
            <v>28.5</v>
          </cell>
          <cell r="J10">
            <v>28.5</v>
          </cell>
          <cell r="K10">
            <v>28.5</v>
          </cell>
          <cell r="L10">
            <v>28.5</v>
          </cell>
          <cell r="M10">
            <v>28.5</v>
          </cell>
          <cell r="N10">
            <v>28.5</v>
          </cell>
          <cell r="O10">
            <v>28.96</v>
          </cell>
          <cell r="P10">
            <v>28.96</v>
          </cell>
          <cell r="Q10">
            <v>28.96</v>
          </cell>
          <cell r="R10">
            <v>28.96</v>
          </cell>
          <cell r="S10">
            <v>28.96</v>
          </cell>
          <cell r="T10">
            <v>28.96</v>
          </cell>
          <cell r="U10">
            <v>28.96</v>
          </cell>
          <cell r="V10">
            <v>28.96</v>
          </cell>
        </row>
        <row r="11">
          <cell r="C11">
            <v>1.304</v>
          </cell>
          <cell r="D11" t="str">
            <v>Quebec</v>
          </cell>
          <cell r="E11" t="str">
            <v>kt</v>
          </cell>
          <cell r="F11" t="str">
            <v>Y (1998 Step Change)</v>
          </cell>
          <cell r="G11">
            <v>28.5</v>
          </cell>
          <cell r="H11">
            <v>28.5</v>
          </cell>
          <cell r="I11">
            <v>28.5</v>
          </cell>
          <cell r="J11">
            <v>28.5</v>
          </cell>
          <cell r="K11">
            <v>28.5</v>
          </cell>
          <cell r="L11">
            <v>28.5</v>
          </cell>
          <cell r="M11">
            <v>28.5</v>
          </cell>
          <cell r="N11">
            <v>28.5</v>
          </cell>
          <cell r="O11">
            <v>28.96</v>
          </cell>
          <cell r="P11">
            <v>28.96</v>
          </cell>
          <cell r="Q11">
            <v>28.96</v>
          </cell>
          <cell r="R11">
            <v>28.96</v>
          </cell>
          <cell r="S11">
            <v>28.96</v>
          </cell>
          <cell r="T11">
            <v>28.96</v>
          </cell>
          <cell r="U11">
            <v>28.96</v>
          </cell>
          <cell r="V11">
            <v>28.96</v>
          </cell>
        </row>
        <row r="12">
          <cell r="C12">
            <v>1.3049999999999999</v>
          </cell>
          <cell r="D12" t="str">
            <v>New Brunswick</v>
          </cell>
          <cell r="E12" t="str">
            <v>kt</v>
          </cell>
          <cell r="F12" t="str">
            <v>Y (1998 Step Change)</v>
          </cell>
          <cell r="G12">
            <v>27</v>
          </cell>
          <cell r="H12">
            <v>27</v>
          </cell>
          <cell r="I12">
            <v>27</v>
          </cell>
          <cell r="J12">
            <v>27</v>
          </cell>
          <cell r="K12">
            <v>27</v>
          </cell>
          <cell r="L12">
            <v>27</v>
          </cell>
          <cell r="M12">
            <v>27</v>
          </cell>
          <cell r="N12">
            <v>27</v>
          </cell>
          <cell r="O12">
            <v>26.8</v>
          </cell>
          <cell r="P12">
            <v>26.8</v>
          </cell>
          <cell r="Q12">
            <v>26.8</v>
          </cell>
          <cell r="R12">
            <v>26.8</v>
          </cell>
          <cell r="S12">
            <v>26.8</v>
          </cell>
          <cell r="T12">
            <v>26.8</v>
          </cell>
          <cell r="U12">
            <v>26.8</v>
          </cell>
          <cell r="V12">
            <v>26.8</v>
          </cell>
        </row>
        <row r="13">
          <cell r="C13">
            <v>1.306</v>
          </cell>
          <cell r="D13" t="str">
            <v>Ontario</v>
          </cell>
          <cell r="E13" t="str">
            <v>kt</v>
          </cell>
          <cell r="F13" t="str">
            <v>Y (1998 Step Change)</v>
          </cell>
          <cell r="G13">
            <v>30.4</v>
          </cell>
          <cell r="H13">
            <v>30.4</v>
          </cell>
          <cell r="I13">
            <v>30.4</v>
          </cell>
          <cell r="J13">
            <v>30.4</v>
          </cell>
          <cell r="K13">
            <v>30.4</v>
          </cell>
          <cell r="L13">
            <v>30.4</v>
          </cell>
          <cell r="M13">
            <v>30.4</v>
          </cell>
          <cell r="N13">
            <v>30.4</v>
          </cell>
          <cell r="O13">
            <v>25.43</v>
          </cell>
          <cell r="P13">
            <v>25.43</v>
          </cell>
          <cell r="Q13">
            <v>25.43</v>
          </cell>
          <cell r="R13">
            <v>25.43</v>
          </cell>
          <cell r="S13">
            <v>25.43</v>
          </cell>
          <cell r="T13">
            <v>25.43</v>
          </cell>
          <cell r="U13">
            <v>25.43</v>
          </cell>
          <cell r="V13">
            <v>25.43</v>
          </cell>
        </row>
        <row r="14">
          <cell r="C14">
            <v>1.3069999999999999</v>
          </cell>
          <cell r="D14" t="str">
            <v>Manitoba</v>
          </cell>
          <cell r="E14" t="str">
            <v>kt</v>
          </cell>
          <cell r="F14" t="str">
            <v>Y (1998 Step Change)</v>
          </cell>
          <cell r="G14">
            <v>30.4</v>
          </cell>
          <cell r="H14">
            <v>30.4</v>
          </cell>
          <cell r="I14">
            <v>30.4</v>
          </cell>
          <cell r="J14">
            <v>30.4</v>
          </cell>
          <cell r="K14">
            <v>30.4</v>
          </cell>
          <cell r="L14">
            <v>30.4</v>
          </cell>
          <cell r="M14">
            <v>30.4</v>
          </cell>
          <cell r="N14">
            <v>30.4</v>
          </cell>
          <cell r="O14">
            <v>26.02</v>
          </cell>
          <cell r="P14">
            <v>26.02</v>
          </cell>
          <cell r="Q14">
            <v>26.02</v>
          </cell>
          <cell r="R14">
            <v>26.02</v>
          </cell>
          <cell r="S14">
            <v>26.02</v>
          </cell>
          <cell r="T14">
            <v>26.02</v>
          </cell>
          <cell r="U14">
            <v>26.02</v>
          </cell>
          <cell r="V14">
            <v>26.02</v>
          </cell>
        </row>
        <row r="15">
          <cell r="C15">
            <v>1.3080000000000001</v>
          </cell>
          <cell r="D15" t="str">
            <v>Saskatchewan</v>
          </cell>
          <cell r="E15" t="str">
            <v>kt</v>
          </cell>
          <cell r="F15" t="str">
            <v>Y (1998 Step Change)</v>
          </cell>
          <cell r="G15">
            <v>30.4</v>
          </cell>
          <cell r="H15">
            <v>30.4</v>
          </cell>
          <cell r="I15">
            <v>30.4</v>
          </cell>
          <cell r="J15">
            <v>30.4</v>
          </cell>
          <cell r="K15">
            <v>30.4</v>
          </cell>
          <cell r="L15">
            <v>30.4</v>
          </cell>
          <cell r="M15">
            <v>30.4</v>
          </cell>
          <cell r="N15">
            <v>30.4</v>
          </cell>
          <cell r="O15">
            <v>25.43</v>
          </cell>
          <cell r="P15">
            <v>25.43</v>
          </cell>
          <cell r="Q15">
            <v>25.43</v>
          </cell>
          <cell r="R15">
            <v>25.43</v>
          </cell>
          <cell r="S15">
            <v>25.43</v>
          </cell>
          <cell r="T15">
            <v>25.43</v>
          </cell>
          <cell r="U15">
            <v>25.43</v>
          </cell>
          <cell r="V15">
            <v>25.43</v>
          </cell>
        </row>
        <row r="16">
          <cell r="C16">
            <v>1.3089999999999999</v>
          </cell>
          <cell r="D16" t="str">
            <v>Alberta</v>
          </cell>
          <cell r="E16" t="str">
            <v>kt</v>
          </cell>
          <cell r="F16" t="str">
            <v>Y (1998 Step Change)</v>
          </cell>
          <cell r="G16">
            <v>30.4</v>
          </cell>
          <cell r="H16">
            <v>30.4</v>
          </cell>
          <cell r="I16">
            <v>30.4</v>
          </cell>
          <cell r="J16">
            <v>30.4</v>
          </cell>
          <cell r="K16">
            <v>30.4</v>
          </cell>
          <cell r="L16">
            <v>30.4</v>
          </cell>
          <cell r="M16">
            <v>30.4</v>
          </cell>
          <cell r="N16">
            <v>30.4</v>
          </cell>
          <cell r="O16">
            <v>25.43</v>
          </cell>
          <cell r="P16">
            <v>25.43</v>
          </cell>
          <cell r="Q16">
            <v>25.43</v>
          </cell>
          <cell r="R16">
            <v>25.43</v>
          </cell>
          <cell r="S16">
            <v>25.43</v>
          </cell>
          <cell r="T16">
            <v>25.43</v>
          </cell>
          <cell r="U16">
            <v>25.43</v>
          </cell>
          <cell r="V16">
            <v>25.43</v>
          </cell>
        </row>
        <row r="17">
          <cell r="C17">
            <v>1.31</v>
          </cell>
          <cell r="D17" t="str">
            <v>Yukon</v>
          </cell>
          <cell r="E17" t="str">
            <v>kt</v>
          </cell>
          <cell r="F17" t="str">
            <v>Y (1998 Step Change)</v>
          </cell>
          <cell r="G17">
            <v>30.4</v>
          </cell>
          <cell r="H17">
            <v>30.4</v>
          </cell>
          <cell r="I17">
            <v>30.4</v>
          </cell>
          <cell r="J17">
            <v>30.4</v>
          </cell>
          <cell r="K17">
            <v>30.4</v>
          </cell>
          <cell r="L17">
            <v>30.4</v>
          </cell>
          <cell r="M17">
            <v>30.4</v>
          </cell>
          <cell r="N17">
            <v>30.4</v>
          </cell>
          <cell r="O17">
            <v>25.43</v>
          </cell>
          <cell r="P17">
            <v>25.43</v>
          </cell>
          <cell r="Q17">
            <v>25.43</v>
          </cell>
          <cell r="R17">
            <v>25.43</v>
          </cell>
          <cell r="S17">
            <v>25.43</v>
          </cell>
          <cell r="T17">
            <v>25.43</v>
          </cell>
          <cell r="U17">
            <v>25.43</v>
          </cell>
          <cell r="V17">
            <v>25.43</v>
          </cell>
        </row>
        <row r="18">
          <cell r="C18">
            <v>1.3109999999999999</v>
          </cell>
          <cell r="D18" t="str">
            <v>Northwest Territories and Nunavut</v>
          </cell>
          <cell r="E18" t="str">
            <v>kt</v>
          </cell>
          <cell r="F18" t="str">
            <v>Y (1998 Step Change)</v>
          </cell>
          <cell r="G18">
            <v>30.4</v>
          </cell>
          <cell r="H18">
            <v>30.4</v>
          </cell>
          <cell r="I18">
            <v>30.4</v>
          </cell>
          <cell r="J18">
            <v>30.4</v>
          </cell>
          <cell r="K18">
            <v>30.4</v>
          </cell>
          <cell r="L18">
            <v>30.4</v>
          </cell>
          <cell r="M18">
            <v>30.4</v>
          </cell>
          <cell r="N18">
            <v>30.4</v>
          </cell>
          <cell r="O18">
            <v>25.43</v>
          </cell>
          <cell r="P18">
            <v>25.43</v>
          </cell>
          <cell r="Q18">
            <v>25.43</v>
          </cell>
          <cell r="R18">
            <v>25.43</v>
          </cell>
          <cell r="S18">
            <v>25.43</v>
          </cell>
          <cell r="T18">
            <v>25.43</v>
          </cell>
          <cell r="U18">
            <v>25.43</v>
          </cell>
          <cell r="V18">
            <v>25.43</v>
          </cell>
        </row>
        <row r="19">
          <cell r="C19">
            <v>1.3120000000000001</v>
          </cell>
          <cell r="D19" t="str">
            <v>British Columbia</v>
          </cell>
          <cell r="E19" t="str">
            <v>kt</v>
          </cell>
          <cell r="F19" t="str">
            <v>Y (1998 Step Change)</v>
          </cell>
          <cell r="G19">
            <v>30.5</v>
          </cell>
          <cell r="H19">
            <v>30.5</v>
          </cell>
          <cell r="I19">
            <v>30.5</v>
          </cell>
          <cell r="J19">
            <v>30.5</v>
          </cell>
          <cell r="K19">
            <v>30.5</v>
          </cell>
          <cell r="L19">
            <v>30.5</v>
          </cell>
          <cell r="M19">
            <v>30.5</v>
          </cell>
          <cell r="N19">
            <v>30.5</v>
          </cell>
          <cell r="O19">
            <v>26.02</v>
          </cell>
          <cell r="P19">
            <v>26.02</v>
          </cell>
          <cell r="Q19">
            <v>26.02</v>
          </cell>
          <cell r="R19">
            <v>26.02</v>
          </cell>
          <cell r="S19">
            <v>26.02</v>
          </cell>
          <cell r="T19">
            <v>26.02</v>
          </cell>
          <cell r="U19">
            <v>26.02</v>
          </cell>
          <cell r="V19">
            <v>26.02</v>
          </cell>
        </row>
        <row r="20">
          <cell r="A20">
            <v>20</v>
          </cell>
          <cell r="B20" t="str">
            <v>Sub-Bituminous</v>
          </cell>
          <cell r="C20">
            <v>1.4</v>
          </cell>
          <cell r="D20" t="str">
            <v>Sub-Bituminous</v>
          </cell>
          <cell r="E20" t="str">
            <v>kt</v>
          </cell>
          <cell r="F20" t="str">
            <v>Y (1998 Step Change)</v>
          </cell>
          <cell r="G20">
            <v>18.3</v>
          </cell>
          <cell r="H20">
            <v>18.3</v>
          </cell>
          <cell r="I20">
            <v>18.3</v>
          </cell>
          <cell r="J20">
            <v>18.3</v>
          </cell>
          <cell r="K20">
            <v>18.3</v>
          </cell>
          <cell r="L20">
            <v>18.3</v>
          </cell>
          <cell r="M20">
            <v>18.3</v>
          </cell>
          <cell r="N20">
            <v>18.3</v>
          </cell>
          <cell r="O20">
            <v>19.149999999999999</v>
          </cell>
          <cell r="P20">
            <v>19.149999999999999</v>
          </cell>
          <cell r="Q20">
            <v>19.149999999999999</v>
          </cell>
          <cell r="R20">
            <v>19.149999999999999</v>
          </cell>
          <cell r="S20">
            <v>19.149999999999999</v>
          </cell>
          <cell r="T20">
            <v>19.149999999999999</v>
          </cell>
          <cell r="U20">
            <v>19.149999999999999</v>
          </cell>
          <cell r="V20">
            <v>19.149999999999999</v>
          </cell>
        </row>
        <row r="21">
          <cell r="A21">
            <v>21</v>
          </cell>
          <cell r="B21" t="str">
            <v>Lignite</v>
          </cell>
          <cell r="C21">
            <v>1.5</v>
          </cell>
          <cell r="D21" t="str">
            <v>Lignite</v>
          </cell>
          <cell r="E21" t="str">
            <v>kt</v>
          </cell>
          <cell r="F21" t="str">
            <v>N</v>
          </cell>
          <cell r="G21">
            <v>15</v>
          </cell>
          <cell r="H21">
            <v>15</v>
          </cell>
          <cell r="I21">
            <v>15</v>
          </cell>
          <cell r="J21">
            <v>15</v>
          </cell>
          <cell r="K21">
            <v>15</v>
          </cell>
          <cell r="L21">
            <v>15</v>
          </cell>
          <cell r="M21">
            <v>15</v>
          </cell>
          <cell r="N21">
            <v>15</v>
          </cell>
          <cell r="O21">
            <v>15</v>
          </cell>
          <cell r="P21">
            <v>15</v>
          </cell>
          <cell r="Q21">
            <v>15</v>
          </cell>
          <cell r="R21">
            <v>15</v>
          </cell>
          <cell r="S21">
            <v>15</v>
          </cell>
          <cell r="T21">
            <v>15</v>
          </cell>
          <cell r="U21">
            <v>15</v>
          </cell>
          <cell r="V21">
            <v>15</v>
          </cell>
        </row>
        <row r="22">
          <cell r="A22">
            <v>22</v>
          </cell>
          <cell r="B22" t="str">
            <v>Coke Oven/Gas Coke</v>
          </cell>
          <cell r="C22">
            <v>1.6</v>
          </cell>
          <cell r="D22" t="str">
            <v>Coal Coke</v>
          </cell>
          <cell r="E22" t="str">
            <v>kt</v>
          </cell>
          <cell r="F22" t="str">
            <v>N</v>
          </cell>
          <cell r="G22">
            <v>28.83</v>
          </cell>
          <cell r="H22">
            <v>28.83</v>
          </cell>
          <cell r="I22">
            <v>28.83</v>
          </cell>
          <cell r="J22">
            <v>28.83</v>
          </cell>
          <cell r="K22">
            <v>28.83</v>
          </cell>
          <cell r="L22">
            <v>28.83</v>
          </cell>
          <cell r="M22">
            <v>28.83</v>
          </cell>
          <cell r="N22">
            <v>28.83</v>
          </cell>
          <cell r="O22">
            <v>28.83</v>
          </cell>
          <cell r="P22">
            <v>28.83</v>
          </cell>
          <cell r="Q22">
            <v>28.83</v>
          </cell>
          <cell r="R22">
            <v>28.83</v>
          </cell>
          <cell r="S22">
            <v>28.83</v>
          </cell>
          <cell r="T22">
            <v>28.83</v>
          </cell>
          <cell r="U22">
            <v>28.83</v>
          </cell>
          <cell r="V22">
            <v>28.83</v>
          </cell>
        </row>
        <row r="23">
          <cell r="C23">
            <v>1.7</v>
          </cell>
          <cell r="D23" t="str">
            <v>Coke Oven Gas</v>
          </cell>
          <cell r="E23" t="str">
            <v>GL</v>
          </cell>
          <cell r="F23" t="str">
            <v>Y (1998 Step Change)</v>
          </cell>
          <cell r="G23">
            <v>18.61</v>
          </cell>
          <cell r="H23">
            <v>18.61</v>
          </cell>
          <cell r="I23">
            <v>18.61</v>
          </cell>
          <cell r="J23">
            <v>18.61</v>
          </cell>
          <cell r="K23">
            <v>18.61</v>
          </cell>
          <cell r="L23">
            <v>18.61</v>
          </cell>
          <cell r="M23">
            <v>18.61</v>
          </cell>
          <cell r="N23">
            <v>18.61</v>
          </cell>
          <cell r="O23">
            <v>19.14</v>
          </cell>
          <cell r="P23">
            <v>19.14</v>
          </cell>
          <cell r="Q23">
            <v>19.14</v>
          </cell>
          <cell r="R23">
            <v>19.14</v>
          </cell>
          <cell r="S23">
            <v>19.14</v>
          </cell>
          <cell r="T23">
            <v>19.14</v>
          </cell>
          <cell r="U23">
            <v>19.14</v>
          </cell>
          <cell r="V23">
            <v>19.14</v>
          </cell>
        </row>
        <row r="24">
          <cell r="A24">
            <v>9</v>
          </cell>
          <cell r="B24" t="str">
            <v>Propane</v>
          </cell>
          <cell r="C24">
            <v>2</v>
          </cell>
          <cell r="D24" t="str">
            <v>Propane</v>
          </cell>
          <cell r="E24" t="str">
            <v>ML</v>
          </cell>
          <cell r="F24" t="str">
            <v>Y (1998 Step Change)</v>
          </cell>
          <cell r="G24">
            <v>25.53</v>
          </cell>
          <cell r="H24">
            <v>25.53</v>
          </cell>
          <cell r="I24">
            <v>25.53</v>
          </cell>
          <cell r="J24">
            <v>25.53</v>
          </cell>
          <cell r="K24">
            <v>25.53</v>
          </cell>
          <cell r="L24">
            <v>25.53</v>
          </cell>
          <cell r="M24">
            <v>25.53</v>
          </cell>
          <cell r="N24">
            <v>25.53</v>
          </cell>
          <cell r="O24">
            <v>25.31</v>
          </cell>
          <cell r="P24">
            <v>25.31</v>
          </cell>
          <cell r="Q24">
            <v>25.31</v>
          </cell>
          <cell r="R24">
            <v>25.31</v>
          </cell>
          <cell r="S24">
            <v>25.31</v>
          </cell>
          <cell r="T24">
            <v>25.31</v>
          </cell>
          <cell r="U24">
            <v>25.31</v>
          </cell>
          <cell r="V24">
            <v>25.31</v>
          </cell>
        </row>
        <row r="25">
          <cell r="A25">
            <v>11</v>
          </cell>
          <cell r="B25" t="str">
            <v>butane</v>
          </cell>
          <cell r="C25">
            <v>3</v>
          </cell>
          <cell r="D25" t="str">
            <v>butane</v>
          </cell>
          <cell r="E25" t="str">
            <v>ML</v>
          </cell>
          <cell r="F25" t="str">
            <v>Y (1998 Step Change)</v>
          </cell>
          <cell r="G25">
            <v>28.62</v>
          </cell>
          <cell r="H25">
            <v>28.62</v>
          </cell>
          <cell r="I25">
            <v>28.62</v>
          </cell>
          <cell r="J25">
            <v>28.62</v>
          </cell>
          <cell r="K25">
            <v>28.62</v>
          </cell>
          <cell r="L25">
            <v>28.62</v>
          </cell>
          <cell r="M25">
            <v>28.62</v>
          </cell>
          <cell r="N25">
            <v>28.62</v>
          </cell>
          <cell r="O25">
            <v>28.44</v>
          </cell>
          <cell r="P25">
            <v>28.44</v>
          </cell>
          <cell r="Q25">
            <v>28.44</v>
          </cell>
          <cell r="R25">
            <v>28.44</v>
          </cell>
          <cell r="S25">
            <v>28.44</v>
          </cell>
          <cell r="T25">
            <v>28.44</v>
          </cell>
          <cell r="U25">
            <v>28.44</v>
          </cell>
          <cell r="V25">
            <v>28.44</v>
          </cell>
        </row>
        <row r="26">
          <cell r="A26">
            <v>10</v>
          </cell>
          <cell r="B26" t="str">
            <v>Ethane</v>
          </cell>
          <cell r="C26">
            <v>4</v>
          </cell>
          <cell r="D26" t="str">
            <v>Ethane</v>
          </cell>
          <cell r="E26" t="str">
            <v>ML</v>
          </cell>
          <cell r="F26" t="str">
            <v>Y (1998 Step Change)</v>
          </cell>
          <cell r="G26">
            <v>18.36</v>
          </cell>
          <cell r="H26">
            <v>18.36</v>
          </cell>
          <cell r="I26">
            <v>18.36</v>
          </cell>
          <cell r="J26">
            <v>18.36</v>
          </cell>
          <cell r="K26">
            <v>18.36</v>
          </cell>
          <cell r="L26">
            <v>18.36</v>
          </cell>
          <cell r="M26">
            <v>18.36</v>
          </cell>
          <cell r="N26">
            <v>18.36</v>
          </cell>
          <cell r="O26">
            <v>17.22</v>
          </cell>
          <cell r="P26">
            <v>17.22</v>
          </cell>
          <cell r="Q26">
            <v>17.22</v>
          </cell>
          <cell r="R26">
            <v>17.22</v>
          </cell>
          <cell r="S26">
            <v>17.22</v>
          </cell>
          <cell r="T26">
            <v>17.22</v>
          </cell>
          <cell r="U26">
            <v>17.22</v>
          </cell>
          <cell r="V26">
            <v>17.22</v>
          </cell>
        </row>
        <row r="27">
          <cell r="A27">
            <v>1</v>
          </cell>
          <cell r="B27" t="str">
            <v>Crude Oil</v>
          </cell>
          <cell r="C27">
            <v>5</v>
          </cell>
          <cell r="D27" t="str">
            <v>Crude Oil</v>
          </cell>
          <cell r="E27" t="str">
            <v>ML</v>
          </cell>
          <cell r="F27" t="str">
            <v>Y (could depends on portions)</v>
          </cell>
          <cell r="G27">
            <v>38.92</v>
          </cell>
          <cell r="H27">
            <v>38.92</v>
          </cell>
          <cell r="I27">
            <v>38.96</v>
          </cell>
          <cell r="J27">
            <v>38.92</v>
          </cell>
          <cell r="K27">
            <v>38.93</v>
          </cell>
          <cell r="L27">
            <v>38.979999999999997</v>
          </cell>
          <cell r="M27">
            <v>39.03</v>
          </cell>
          <cell r="N27">
            <v>39.11</v>
          </cell>
          <cell r="O27">
            <v>39.11</v>
          </cell>
          <cell r="P27">
            <v>39.08</v>
          </cell>
          <cell r="Q27">
            <v>39.130000000000003</v>
          </cell>
          <cell r="R27">
            <v>39.21</v>
          </cell>
          <cell r="S27">
            <v>39.130000000000003</v>
          </cell>
          <cell r="T27">
            <v>39.22</v>
          </cell>
          <cell r="U27">
            <v>39.28</v>
          </cell>
          <cell r="V27">
            <v>39.28</v>
          </cell>
        </row>
        <row r="28">
          <cell r="C28">
            <v>5.0999999999999996</v>
          </cell>
          <cell r="D28" t="str">
            <v>Light and Medium</v>
          </cell>
          <cell r="E28" t="str">
            <v>ML</v>
          </cell>
          <cell r="F28" t="str">
            <v>N</v>
          </cell>
          <cell r="G28">
            <v>38.51</v>
          </cell>
          <cell r="H28">
            <v>38.51</v>
          </cell>
          <cell r="I28">
            <v>38.51</v>
          </cell>
          <cell r="J28">
            <v>38.51</v>
          </cell>
          <cell r="K28">
            <v>38.51</v>
          </cell>
          <cell r="L28">
            <v>38.51</v>
          </cell>
          <cell r="M28">
            <v>38.51</v>
          </cell>
          <cell r="N28">
            <v>38.51</v>
          </cell>
          <cell r="O28">
            <v>38.51</v>
          </cell>
          <cell r="P28">
            <v>38.51</v>
          </cell>
          <cell r="Q28">
            <v>38.51</v>
          </cell>
          <cell r="R28">
            <v>38.51</v>
          </cell>
          <cell r="S28">
            <v>38.51</v>
          </cell>
          <cell r="T28">
            <v>38.51</v>
          </cell>
          <cell r="U28">
            <v>38.51</v>
          </cell>
          <cell r="V28">
            <v>38.51</v>
          </cell>
        </row>
        <row r="29">
          <cell r="C29">
            <v>5.2</v>
          </cell>
          <cell r="D29" t="str">
            <v>Heavy</v>
          </cell>
          <cell r="E29" t="str">
            <v>ML</v>
          </cell>
          <cell r="F29" t="str">
            <v>N</v>
          </cell>
          <cell r="G29">
            <v>40.9</v>
          </cell>
          <cell r="H29">
            <v>40.9</v>
          </cell>
          <cell r="I29">
            <v>40.9</v>
          </cell>
          <cell r="J29">
            <v>40.9</v>
          </cell>
          <cell r="K29">
            <v>40.9</v>
          </cell>
          <cell r="L29">
            <v>40.9</v>
          </cell>
          <cell r="M29">
            <v>40.9</v>
          </cell>
          <cell r="N29">
            <v>40.9</v>
          </cell>
          <cell r="O29">
            <v>40.9</v>
          </cell>
          <cell r="P29">
            <v>40.9</v>
          </cell>
          <cell r="Q29">
            <v>40.9</v>
          </cell>
          <cell r="R29">
            <v>40.9</v>
          </cell>
          <cell r="S29">
            <v>40.9</v>
          </cell>
          <cell r="T29">
            <v>40.9</v>
          </cell>
          <cell r="U29">
            <v>40.9</v>
          </cell>
          <cell r="V29">
            <v>40.9</v>
          </cell>
        </row>
        <row r="30">
          <cell r="C30">
            <v>5.3</v>
          </cell>
          <cell r="D30" t="str">
            <v>Pentanes plus</v>
          </cell>
          <cell r="E30" t="str">
            <v>ML</v>
          </cell>
          <cell r="F30" t="str">
            <v>N</v>
          </cell>
          <cell r="G30">
            <v>35.17</v>
          </cell>
          <cell r="H30">
            <v>35.17</v>
          </cell>
          <cell r="I30">
            <v>35.17</v>
          </cell>
          <cell r="J30">
            <v>35.17</v>
          </cell>
          <cell r="K30">
            <v>35.17</v>
          </cell>
          <cell r="L30">
            <v>35.17</v>
          </cell>
          <cell r="M30">
            <v>35.17</v>
          </cell>
          <cell r="N30">
            <v>35.17</v>
          </cell>
          <cell r="O30">
            <v>35.17</v>
          </cell>
          <cell r="P30">
            <v>35.17</v>
          </cell>
          <cell r="Q30">
            <v>35.17</v>
          </cell>
          <cell r="R30">
            <v>35.17</v>
          </cell>
          <cell r="S30">
            <v>35.17</v>
          </cell>
          <cell r="T30">
            <v>35.17</v>
          </cell>
          <cell r="U30">
            <v>35.17</v>
          </cell>
          <cell r="V30">
            <v>35.17</v>
          </cell>
        </row>
        <row r="31">
          <cell r="C31">
            <v>6</v>
          </cell>
          <cell r="D31" t="str">
            <v>Still Gas from Refineries</v>
          </cell>
          <cell r="E31" t="str">
            <v>GL</v>
          </cell>
          <cell r="F31" t="str">
            <v>Y (1998-99 Step Change)</v>
          </cell>
          <cell r="G31">
            <v>37.28</v>
          </cell>
          <cell r="H31">
            <v>37.28</v>
          </cell>
          <cell r="I31">
            <v>37.28</v>
          </cell>
          <cell r="J31">
            <v>37.28</v>
          </cell>
          <cell r="K31">
            <v>37.28</v>
          </cell>
          <cell r="L31">
            <v>37.28</v>
          </cell>
          <cell r="M31">
            <v>37.28</v>
          </cell>
          <cell r="N31">
            <v>37.28</v>
          </cell>
          <cell r="O31">
            <v>33.700000000000003</v>
          </cell>
          <cell r="P31">
            <v>36.08</v>
          </cell>
          <cell r="Q31">
            <v>36.08</v>
          </cell>
          <cell r="R31">
            <v>36.08</v>
          </cell>
          <cell r="S31">
            <v>36.08</v>
          </cell>
          <cell r="T31">
            <v>36.08</v>
          </cell>
          <cell r="U31">
            <v>36.08</v>
          </cell>
          <cell r="V31">
            <v>36.08</v>
          </cell>
        </row>
        <row r="32">
          <cell r="C32">
            <v>7</v>
          </cell>
          <cell r="D32" t="str">
            <v>Still Gas from upgraders</v>
          </cell>
          <cell r="E32" t="str">
            <v>GL</v>
          </cell>
          <cell r="F32" t="str">
            <v>Y (1998-99 Step Change)</v>
          </cell>
          <cell r="G32">
            <v>43.13</v>
          </cell>
          <cell r="H32">
            <v>43.13</v>
          </cell>
          <cell r="I32">
            <v>43.13</v>
          </cell>
          <cell r="J32">
            <v>43.13</v>
          </cell>
          <cell r="K32">
            <v>43.13</v>
          </cell>
          <cell r="L32">
            <v>43.13</v>
          </cell>
          <cell r="M32">
            <v>43.13</v>
          </cell>
          <cell r="N32">
            <v>43.13</v>
          </cell>
          <cell r="O32">
            <v>44.03</v>
          </cell>
          <cell r="P32">
            <v>43.24</v>
          </cell>
          <cell r="Q32">
            <v>43.24</v>
          </cell>
          <cell r="R32">
            <v>43.24</v>
          </cell>
          <cell r="S32">
            <v>43.24</v>
          </cell>
          <cell r="T32">
            <v>43.24</v>
          </cell>
          <cell r="U32">
            <v>43.24</v>
          </cell>
          <cell r="V32">
            <v>43.24</v>
          </cell>
        </row>
        <row r="33">
          <cell r="A33">
            <v>3</v>
          </cell>
          <cell r="B33" t="str">
            <v>Gasoline</v>
          </cell>
          <cell r="C33">
            <v>8</v>
          </cell>
          <cell r="D33" t="str">
            <v>Motor Gasoline</v>
          </cell>
          <cell r="E33" t="str">
            <v>ML</v>
          </cell>
          <cell r="F33" t="str">
            <v>Y (1998 Step Change)</v>
          </cell>
          <cell r="G33">
            <v>34.659999999999997</v>
          </cell>
          <cell r="H33">
            <v>34.659999999999997</v>
          </cell>
          <cell r="I33">
            <v>34.659999999999997</v>
          </cell>
          <cell r="J33">
            <v>34.659999999999997</v>
          </cell>
          <cell r="K33">
            <v>34.659999999999997</v>
          </cell>
          <cell r="L33">
            <v>34.659999999999997</v>
          </cell>
          <cell r="M33">
            <v>34.659999999999997</v>
          </cell>
          <cell r="N33">
            <v>34.659999999999997</v>
          </cell>
          <cell r="O33">
            <v>35</v>
          </cell>
          <cell r="P33">
            <v>35</v>
          </cell>
          <cell r="Q33">
            <v>35</v>
          </cell>
          <cell r="R33">
            <v>35</v>
          </cell>
          <cell r="S33">
            <v>35</v>
          </cell>
          <cell r="T33">
            <v>35</v>
          </cell>
          <cell r="U33">
            <v>35</v>
          </cell>
          <cell r="V33">
            <v>35</v>
          </cell>
        </row>
        <row r="34">
          <cell r="A34">
            <v>5</v>
          </cell>
          <cell r="B34" t="str">
            <v>Other Kerosene</v>
          </cell>
          <cell r="C34">
            <v>9</v>
          </cell>
          <cell r="D34" t="str">
            <v>Kerosene &amp; Stove Oil</v>
          </cell>
          <cell r="E34" t="str">
            <v>ML</v>
          </cell>
          <cell r="F34" t="str">
            <v>N</v>
          </cell>
          <cell r="G34">
            <v>37.68</v>
          </cell>
          <cell r="H34">
            <v>37.68</v>
          </cell>
          <cell r="I34">
            <v>37.68</v>
          </cell>
          <cell r="J34">
            <v>37.68</v>
          </cell>
          <cell r="K34">
            <v>37.68</v>
          </cell>
          <cell r="L34">
            <v>37.68</v>
          </cell>
          <cell r="M34">
            <v>37.68</v>
          </cell>
          <cell r="N34">
            <v>37.68</v>
          </cell>
          <cell r="O34">
            <v>37.68</v>
          </cell>
          <cell r="P34">
            <v>37.68</v>
          </cell>
          <cell r="Q34">
            <v>37.68</v>
          </cell>
          <cell r="R34">
            <v>37.68</v>
          </cell>
          <cell r="S34">
            <v>37.68</v>
          </cell>
          <cell r="T34">
            <v>37.68</v>
          </cell>
          <cell r="U34">
            <v>37.68</v>
          </cell>
          <cell r="V34">
            <v>37.68</v>
          </cell>
        </row>
        <row r="35">
          <cell r="A35">
            <v>6</v>
          </cell>
          <cell r="B35" t="str">
            <v>Gas/Diesel Oil</v>
          </cell>
          <cell r="C35">
            <v>10</v>
          </cell>
          <cell r="D35" t="str">
            <v>Diesel</v>
          </cell>
          <cell r="E35" t="str">
            <v>ML</v>
          </cell>
          <cell r="F35" t="str">
            <v>Y (1998 Step Change)</v>
          </cell>
          <cell r="G35">
            <v>38.68</v>
          </cell>
          <cell r="H35">
            <v>38.68</v>
          </cell>
          <cell r="I35">
            <v>38.68</v>
          </cell>
          <cell r="J35">
            <v>38.68</v>
          </cell>
          <cell r="K35">
            <v>38.68</v>
          </cell>
          <cell r="L35">
            <v>38.68</v>
          </cell>
          <cell r="M35">
            <v>38.68</v>
          </cell>
          <cell r="N35">
            <v>38.68</v>
          </cell>
          <cell r="O35">
            <v>38.299999999999997</v>
          </cell>
          <cell r="P35">
            <v>38.299999999999997</v>
          </cell>
          <cell r="Q35">
            <v>38.299999999999997</v>
          </cell>
          <cell r="R35">
            <v>38.299999999999997</v>
          </cell>
          <cell r="S35">
            <v>38.299999999999997</v>
          </cell>
          <cell r="T35">
            <v>38.299999999999997</v>
          </cell>
          <cell r="U35">
            <v>38.299999999999997</v>
          </cell>
          <cell r="V35">
            <v>38.299999999999997</v>
          </cell>
        </row>
        <row r="36">
          <cell r="C36">
            <v>11</v>
          </cell>
          <cell r="D36" t="str">
            <v>Light fuel Oil</v>
          </cell>
          <cell r="E36" t="str">
            <v>ML</v>
          </cell>
          <cell r="F36" t="str">
            <v>Y (1998 Step Change)</v>
          </cell>
          <cell r="G36">
            <v>38.68</v>
          </cell>
          <cell r="H36">
            <v>38.68</v>
          </cell>
          <cell r="I36">
            <v>38.68</v>
          </cell>
          <cell r="J36">
            <v>38.68</v>
          </cell>
          <cell r="K36">
            <v>38.68</v>
          </cell>
          <cell r="L36">
            <v>38.68</v>
          </cell>
          <cell r="M36">
            <v>38.68</v>
          </cell>
          <cell r="N36">
            <v>38.68</v>
          </cell>
          <cell r="O36">
            <v>38.799999999999997</v>
          </cell>
          <cell r="P36">
            <v>38.799999999999997</v>
          </cell>
          <cell r="Q36">
            <v>38.799999999999997</v>
          </cell>
          <cell r="R36">
            <v>38.799999999999997</v>
          </cell>
          <cell r="S36">
            <v>38.799999999999997</v>
          </cell>
          <cell r="T36">
            <v>38.799999999999997</v>
          </cell>
          <cell r="U36">
            <v>38.799999999999997</v>
          </cell>
          <cell r="V36">
            <v>38.799999999999997</v>
          </cell>
        </row>
        <row r="37">
          <cell r="A37">
            <v>7</v>
          </cell>
          <cell r="B37" t="str">
            <v>Residual Fuel Oil</v>
          </cell>
          <cell r="C37">
            <v>12</v>
          </cell>
          <cell r="D37" t="str">
            <v>Heavy Fuel Oil</v>
          </cell>
          <cell r="E37" t="str">
            <v>ML</v>
          </cell>
          <cell r="F37" t="str">
            <v>Y (1998 Step Change)</v>
          </cell>
          <cell r="G37">
            <v>41.73</v>
          </cell>
          <cell r="H37">
            <v>41.73</v>
          </cell>
          <cell r="I37">
            <v>41.73</v>
          </cell>
          <cell r="J37">
            <v>41.73</v>
          </cell>
          <cell r="K37">
            <v>41.73</v>
          </cell>
          <cell r="L37">
            <v>41.73</v>
          </cell>
          <cell r="M37">
            <v>41.73</v>
          </cell>
          <cell r="N37">
            <v>41.73</v>
          </cell>
          <cell r="O37">
            <v>42.5</v>
          </cell>
          <cell r="P37">
            <v>42.5</v>
          </cell>
          <cell r="Q37">
            <v>42.5</v>
          </cell>
          <cell r="R37">
            <v>42.5</v>
          </cell>
          <cell r="S37">
            <v>42.5</v>
          </cell>
          <cell r="T37">
            <v>42.5</v>
          </cell>
          <cell r="U37">
            <v>42.5</v>
          </cell>
          <cell r="V37">
            <v>42.5</v>
          </cell>
        </row>
        <row r="38">
          <cell r="C38">
            <v>13</v>
          </cell>
          <cell r="D38" t="str">
            <v>Petroleum Coke from Refineries</v>
          </cell>
          <cell r="E38" t="str">
            <v>ML</v>
          </cell>
          <cell r="F38" t="str">
            <v>Y (1998-99 Step Change)</v>
          </cell>
          <cell r="G38">
            <v>44.48</v>
          </cell>
          <cell r="H38">
            <v>44.48</v>
          </cell>
          <cell r="I38">
            <v>44.48</v>
          </cell>
          <cell r="J38">
            <v>44.48</v>
          </cell>
          <cell r="K38">
            <v>44.48</v>
          </cell>
          <cell r="L38">
            <v>44.48</v>
          </cell>
          <cell r="M38">
            <v>44.48</v>
          </cell>
          <cell r="N38">
            <v>44.48</v>
          </cell>
          <cell r="O38">
            <v>46.44</v>
          </cell>
          <cell r="P38">
            <v>46.35</v>
          </cell>
          <cell r="Q38">
            <v>46.35</v>
          </cell>
          <cell r="R38">
            <v>46.35</v>
          </cell>
          <cell r="S38">
            <v>46.35</v>
          </cell>
          <cell r="T38">
            <v>46.35</v>
          </cell>
          <cell r="U38">
            <v>46.35</v>
          </cell>
          <cell r="V38">
            <v>46.35</v>
          </cell>
        </row>
        <row r="39">
          <cell r="A39">
            <v>15</v>
          </cell>
          <cell r="B39" t="str">
            <v>Petroleum Coke</v>
          </cell>
          <cell r="C39">
            <v>14</v>
          </cell>
          <cell r="D39" t="str">
            <v>Petroleum Coke from Upgraders</v>
          </cell>
          <cell r="E39" t="str">
            <v>ML</v>
          </cell>
          <cell r="F39" t="str">
            <v>Y (1998-99 Step Change)</v>
          </cell>
          <cell r="G39">
            <v>39.64</v>
          </cell>
          <cell r="H39">
            <v>39.64</v>
          </cell>
          <cell r="I39">
            <v>39.64</v>
          </cell>
          <cell r="J39">
            <v>39.64</v>
          </cell>
          <cell r="K39">
            <v>39.64</v>
          </cell>
          <cell r="L39">
            <v>39.64</v>
          </cell>
          <cell r="M39">
            <v>39.64</v>
          </cell>
          <cell r="N39">
            <v>39.64</v>
          </cell>
          <cell r="O39">
            <v>40.450000000000003</v>
          </cell>
          <cell r="P39">
            <v>40.57</v>
          </cell>
          <cell r="Q39">
            <v>40.57</v>
          </cell>
          <cell r="R39">
            <v>40.57</v>
          </cell>
          <cell r="S39">
            <v>40.57</v>
          </cell>
          <cell r="T39">
            <v>40.57</v>
          </cell>
          <cell r="U39">
            <v>40.57</v>
          </cell>
          <cell r="V39">
            <v>40.57</v>
          </cell>
        </row>
        <row r="40">
          <cell r="C40">
            <v>15</v>
          </cell>
          <cell r="D40" t="str">
            <v>Aviation Gasoline</v>
          </cell>
          <cell r="E40" t="str">
            <v>ML</v>
          </cell>
          <cell r="F40" t="str">
            <v>N</v>
          </cell>
          <cell r="G40">
            <v>33.520000000000003</v>
          </cell>
          <cell r="H40">
            <v>33.520000000000003</v>
          </cell>
          <cell r="I40">
            <v>33.520000000000003</v>
          </cell>
          <cell r="J40">
            <v>33.520000000000003</v>
          </cell>
          <cell r="K40">
            <v>33.520000000000003</v>
          </cell>
          <cell r="L40">
            <v>33.520000000000003</v>
          </cell>
          <cell r="M40">
            <v>33.520000000000003</v>
          </cell>
          <cell r="N40">
            <v>33.520000000000003</v>
          </cell>
          <cell r="O40">
            <v>33.520000000000003</v>
          </cell>
          <cell r="P40">
            <v>33.520000000000003</v>
          </cell>
          <cell r="Q40">
            <v>33.520000000000003</v>
          </cell>
          <cell r="R40">
            <v>33.520000000000003</v>
          </cell>
          <cell r="S40">
            <v>33.520000000000003</v>
          </cell>
          <cell r="T40">
            <v>33.520000000000003</v>
          </cell>
          <cell r="U40">
            <v>33.520000000000003</v>
          </cell>
          <cell r="V40">
            <v>33.520000000000003</v>
          </cell>
        </row>
        <row r="41">
          <cell r="A41">
            <v>4</v>
          </cell>
          <cell r="B41" t="str">
            <v>Jet Kerosene</v>
          </cell>
          <cell r="C41">
            <v>16</v>
          </cell>
          <cell r="D41" t="str">
            <v>Aviation Turbo Fuel</v>
          </cell>
          <cell r="E41" t="str">
            <v>ML</v>
          </cell>
          <cell r="F41" t="str">
            <v>Y (1998 Step Change)</v>
          </cell>
          <cell r="G41">
            <v>36.369999999999997</v>
          </cell>
          <cell r="H41">
            <v>36.369999999999997</v>
          </cell>
          <cell r="I41">
            <v>36.369999999999997</v>
          </cell>
          <cell r="J41">
            <v>36.369999999999997</v>
          </cell>
          <cell r="K41">
            <v>36.369999999999997</v>
          </cell>
          <cell r="L41">
            <v>36.369999999999997</v>
          </cell>
          <cell r="M41">
            <v>36.369999999999997</v>
          </cell>
          <cell r="N41">
            <v>36.369999999999997</v>
          </cell>
          <cell r="O41">
            <v>37.4</v>
          </cell>
          <cell r="P41">
            <v>37.4</v>
          </cell>
          <cell r="Q41">
            <v>37.4</v>
          </cell>
          <cell r="R41">
            <v>37.4</v>
          </cell>
          <cell r="S41">
            <v>37.4</v>
          </cell>
          <cell r="T41">
            <v>37.4</v>
          </cell>
          <cell r="U41">
            <v>37.4</v>
          </cell>
          <cell r="V41">
            <v>37.4</v>
          </cell>
        </row>
        <row r="42">
          <cell r="A42">
            <v>16</v>
          </cell>
          <cell r="B42" t="str">
            <v>Refinery Feedstocks</v>
          </cell>
          <cell r="C42">
            <v>17</v>
          </cell>
          <cell r="D42" t="str">
            <v>Petrochemical Feedstocks</v>
          </cell>
          <cell r="E42" t="str">
            <v>ML</v>
          </cell>
          <cell r="F42" t="str">
            <v>N</v>
          </cell>
          <cell r="G42">
            <v>35.17</v>
          </cell>
          <cell r="H42">
            <v>35.17</v>
          </cell>
          <cell r="I42">
            <v>35.17</v>
          </cell>
          <cell r="J42">
            <v>35.17</v>
          </cell>
          <cell r="K42">
            <v>35.17</v>
          </cell>
          <cell r="L42">
            <v>35.17</v>
          </cell>
          <cell r="M42">
            <v>35.17</v>
          </cell>
          <cell r="N42">
            <v>35.17</v>
          </cell>
          <cell r="O42">
            <v>35.17</v>
          </cell>
          <cell r="P42">
            <v>35.17</v>
          </cell>
          <cell r="Q42">
            <v>35.17</v>
          </cell>
          <cell r="R42">
            <v>35.17</v>
          </cell>
          <cell r="S42">
            <v>35.17</v>
          </cell>
          <cell r="T42">
            <v>35.17</v>
          </cell>
          <cell r="U42">
            <v>35.17</v>
          </cell>
          <cell r="V42">
            <v>35.17</v>
          </cell>
        </row>
        <row r="43">
          <cell r="A43">
            <v>12</v>
          </cell>
          <cell r="B43" t="str">
            <v>Naphtha</v>
          </cell>
          <cell r="C43">
            <v>18</v>
          </cell>
          <cell r="D43" t="str">
            <v>Naphtha Specialities</v>
          </cell>
          <cell r="E43" t="str">
            <v>ML</v>
          </cell>
          <cell r="F43" t="str">
            <v>N</v>
          </cell>
          <cell r="G43">
            <v>35.17</v>
          </cell>
          <cell r="H43">
            <v>35.17</v>
          </cell>
          <cell r="I43">
            <v>35.17</v>
          </cell>
          <cell r="J43">
            <v>35.17</v>
          </cell>
          <cell r="K43">
            <v>35.17</v>
          </cell>
          <cell r="L43">
            <v>35.17</v>
          </cell>
          <cell r="M43">
            <v>35.17</v>
          </cell>
          <cell r="N43">
            <v>35.17</v>
          </cell>
          <cell r="O43">
            <v>35.17</v>
          </cell>
          <cell r="P43">
            <v>35.17</v>
          </cell>
          <cell r="Q43">
            <v>35.17</v>
          </cell>
          <cell r="R43">
            <v>35.17</v>
          </cell>
          <cell r="S43">
            <v>35.17</v>
          </cell>
          <cell r="T43">
            <v>35.17</v>
          </cell>
          <cell r="U43">
            <v>35.17</v>
          </cell>
          <cell r="V43">
            <v>35.17</v>
          </cell>
        </row>
        <row r="44">
          <cell r="A44">
            <v>13</v>
          </cell>
          <cell r="B44" t="str">
            <v>Bitumen</v>
          </cell>
          <cell r="C44">
            <v>19</v>
          </cell>
          <cell r="D44" t="str">
            <v>Asphalt</v>
          </cell>
          <cell r="E44" t="str">
            <v>ML</v>
          </cell>
          <cell r="F44" t="str">
            <v>N</v>
          </cell>
          <cell r="G44">
            <v>44.46</v>
          </cell>
          <cell r="H44">
            <v>44.46</v>
          </cell>
          <cell r="I44">
            <v>44.46</v>
          </cell>
          <cell r="J44">
            <v>44.46</v>
          </cell>
          <cell r="K44">
            <v>44.46</v>
          </cell>
          <cell r="L44">
            <v>44.46</v>
          </cell>
          <cell r="M44">
            <v>44.46</v>
          </cell>
          <cell r="N44">
            <v>44.46</v>
          </cell>
          <cell r="O44">
            <v>44.46</v>
          </cell>
          <cell r="P44">
            <v>44.46</v>
          </cell>
          <cell r="Q44">
            <v>44.46</v>
          </cell>
          <cell r="R44">
            <v>44.46</v>
          </cell>
          <cell r="S44">
            <v>44.46</v>
          </cell>
          <cell r="T44">
            <v>44.46</v>
          </cell>
          <cell r="U44">
            <v>44.46</v>
          </cell>
          <cell r="V44">
            <v>44.46</v>
          </cell>
        </row>
        <row r="45">
          <cell r="A45">
            <v>14</v>
          </cell>
          <cell r="B45" t="str">
            <v>Lubricants</v>
          </cell>
          <cell r="C45">
            <v>20</v>
          </cell>
          <cell r="D45" t="str">
            <v>Lubricating Oils and greases</v>
          </cell>
          <cell r="E45" t="str">
            <v>ML</v>
          </cell>
          <cell r="F45" t="str">
            <v>N</v>
          </cell>
          <cell r="G45">
            <v>39.159999999999997</v>
          </cell>
          <cell r="H45">
            <v>39.159999999999997</v>
          </cell>
          <cell r="I45">
            <v>39.159999999999997</v>
          </cell>
          <cell r="J45">
            <v>39.159999999999997</v>
          </cell>
          <cell r="K45">
            <v>39.159999999999997</v>
          </cell>
          <cell r="L45">
            <v>39.159999999999997</v>
          </cell>
          <cell r="M45">
            <v>39.159999999999997</v>
          </cell>
          <cell r="N45">
            <v>39.159999999999997</v>
          </cell>
          <cell r="O45">
            <v>39.159999999999997</v>
          </cell>
          <cell r="P45">
            <v>39.159999999999997</v>
          </cell>
          <cell r="Q45">
            <v>39.159999999999997</v>
          </cell>
          <cell r="R45">
            <v>39.159999999999997</v>
          </cell>
          <cell r="S45">
            <v>39.159999999999997</v>
          </cell>
          <cell r="T45">
            <v>39.159999999999997</v>
          </cell>
          <cell r="U45">
            <v>39.159999999999997</v>
          </cell>
          <cell r="V45">
            <v>39.159999999999997</v>
          </cell>
        </row>
        <row r="46">
          <cell r="A46">
            <v>17</v>
          </cell>
          <cell r="B46" t="str">
            <v>Other Oil</v>
          </cell>
          <cell r="C46">
            <v>21</v>
          </cell>
          <cell r="D46" t="str">
            <v>Other Petroleum Products</v>
          </cell>
          <cell r="E46" t="str">
            <v>ML</v>
          </cell>
          <cell r="F46" t="str">
            <v>N</v>
          </cell>
          <cell r="G46">
            <v>39.82</v>
          </cell>
          <cell r="H46">
            <v>39.82</v>
          </cell>
          <cell r="I46">
            <v>39.82</v>
          </cell>
          <cell r="J46">
            <v>39.82</v>
          </cell>
          <cell r="K46">
            <v>39.82</v>
          </cell>
          <cell r="L46">
            <v>39.82</v>
          </cell>
          <cell r="M46">
            <v>39.82</v>
          </cell>
          <cell r="N46">
            <v>39.82</v>
          </cell>
          <cell r="O46">
            <v>39.82</v>
          </cell>
          <cell r="P46">
            <v>39.82</v>
          </cell>
          <cell r="Q46">
            <v>39.82</v>
          </cell>
          <cell r="R46">
            <v>39.82</v>
          </cell>
          <cell r="S46">
            <v>39.82</v>
          </cell>
          <cell r="T46">
            <v>39.82</v>
          </cell>
          <cell r="U46">
            <v>39.82</v>
          </cell>
          <cell r="V46">
            <v>39.82</v>
          </cell>
        </row>
        <row r="47">
          <cell r="A47">
            <v>23</v>
          </cell>
          <cell r="B47" t="str">
            <v>Natural Gas</v>
          </cell>
          <cell r="C47">
            <v>22</v>
          </cell>
          <cell r="D47" t="str">
            <v>Natural Gas</v>
          </cell>
          <cell r="E47" t="str">
            <v>GL</v>
          </cell>
          <cell r="F47" t="str">
            <v>Y</v>
          </cell>
          <cell r="G47">
            <v>37.78</v>
          </cell>
          <cell r="H47">
            <v>37.83</v>
          </cell>
          <cell r="I47">
            <v>37.880000000000003</v>
          </cell>
          <cell r="J47">
            <v>38.01</v>
          </cell>
          <cell r="K47">
            <v>38.549999999999997</v>
          </cell>
          <cell r="L47">
            <v>38.06</v>
          </cell>
          <cell r="M47">
            <v>38.1</v>
          </cell>
          <cell r="N47">
            <v>38.119999999999997</v>
          </cell>
          <cell r="O47">
            <v>38.17</v>
          </cell>
          <cell r="P47">
            <v>38.130000000000003</v>
          </cell>
          <cell r="Q47">
            <v>37.99</v>
          </cell>
          <cell r="R47">
            <v>38.090000000000003</v>
          </cell>
          <cell r="S47">
            <v>38.090000000000003</v>
          </cell>
          <cell r="T47">
            <v>38.200000000000003</v>
          </cell>
          <cell r="U47">
            <v>38.21</v>
          </cell>
          <cell r="V47">
            <v>38.21</v>
          </cell>
          <cell r="W47">
            <v>34.380000000000003</v>
          </cell>
        </row>
        <row r="48">
          <cell r="C48">
            <v>23</v>
          </cell>
          <cell r="D48" t="str">
            <v>Electricity</v>
          </cell>
          <cell r="E48" t="str">
            <v>GWh</v>
          </cell>
          <cell r="F48" t="str">
            <v>N</v>
          </cell>
          <cell r="G48">
            <v>3.6</v>
          </cell>
          <cell r="H48">
            <v>3.6</v>
          </cell>
          <cell r="I48">
            <v>3.6</v>
          </cell>
          <cell r="J48">
            <v>3.6</v>
          </cell>
          <cell r="K48">
            <v>3.6</v>
          </cell>
          <cell r="L48">
            <v>3.6</v>
          </cell>
          <cell r="M48">
            <v>3.6</v>
          </cell>
          <cell r="N48">
            <v>3.6</v>
          </cell>
          <cell r="O48">
            <v>3.6</v>
          </cell>
          <cell r="P48">
            <v>3.6</v>
          </cell>
          <cell r="Q48">
            <v>3.6</v>
          </cell>
          <cell r="R48">
            <v>3.6</v>
          </cell>
          <cell r="S48">
            <v>3.6</v>
          </cell>
          <cell r="T48">
            <v>3.6</v>
          </cell>
          <cell r="U48">
            <v>3.6</v>
          </cell>
          <cell r="V48">
            <v>3.6</v>
          </cell>
        </row>
        <row r="49">
          <cell r="C49">
            <v>24</v>
          </cell>
          <cell r="D49" t="str">
            <v>Steam</v>
          </cell>
          <cell r="E49" t="str">
            <v>kt</v>
          </cell>
          <cell r="F49" t="str">
            <v>N</v>
          </cell>
          <cell r="G49">
            <v>2.75</v>
          </cell>
          <cell r="H49">
            <v>2.75</v>
          </cell>
          <cell r="I49">
            <v>2.75</v>
          </cell>
          <cell r="J49">
            <v>2.75</v>
          </cell>
          <cell r="K49">
            <v>2.75</v>
          </cell>
          <cell r="L49">
            <v>2.75</v>
          </cell>
          <cell r="M49">
            <v>2.75</v>
          </cell>
          <cell r="N49">
            <v>2.75</v>
          </cell>
          <cell r="O49">
            <v>2.75</v>
          </cell>
          <cell r="P49">
            <v>2.75</v>
          </cell>
          <cell r="Q49">
            <v>2.75</v>
          </cell>
          <cell r="R49">
            <v>2.75</v>
          </cell>
          <cell r="S49">
            <v>2.75</v>
          </cell>
          <cell r="T49">
            <v>2.75</v>
          </cell>
          <cell r="U49">
            <v>2.75</v>
          </cell>
          <cell r="V49">
            <v>2.75</v>
          </cell>
        </row>
        <row r="50">
          <cell r="C50">
            <v>25</v>
          </cell>
          <cell r="D50" t="str">
            <v>Solid Wood Waste</v>
          </cell>
          <cell r="E50" t="str">
            <v>kt</v>
          </cell>
          <cell r="F50" t="str">
            <v>N</v>
          </cell>
          <cell r="G50">
            <v>18</v>
          </cell>
          <cell r="H50">
            <v>18</v>
          </cell>
          <cell r="I50">
            <v>18</v>
          </cell>
          <cell r="J50">
            <v>18</v>
          </cell>
          <cell r="K50">
            <v>18</v>
          </cell>
          <cell r="L50">
            <v>18</v>
          </cell>
          <cell r="M50">
            <v>18</v>
          </cell>
          <cell r="N50">
            <v>18</v>
          </cell>
          <cell r="O50">
            <v>18</v>
          </cell>
          <cell r="P50">
            <v>18</v>
          </cell>
          <cell r="Q50">
            <v>18</v>
          </cell>
          <cell r="R50">
            <v>18</v>
          </cell>
          <cell r="S50">
            <v>18</v>
          </cell>
          <cell r="T50">
            <v>18</v>
          </cell>
          <cell r="U50">
            <v>18</v>
          </cell>
          <cell r="V50">
            <v>18</v>
          </cell>
        </row>
        <row r="51">
          <cell r="C51">
            <v>26</v>
          </cell>
          <cell r="D51" t="str">
            <v>Spent Pulping Liquor</v>
          </cell>
          <cell r="E51" t="str">
            <v>kt</v>
          </cell>
          <cell r="F51" t="str">
            <v>N</v>
          </cell>
          <cell r="G51">
            <v>14</v>
          </cell>
          <cell r="H51">
            <v>14</v>
          </cell>
          <cell r="I51">
            <v>14</v>
          </cell>
          <cell r="J51">
            <v>14</v>
          </cell>
          <cell r="K51">
            <v>14</v>
          </cell>
          <cell r="L51">
            <v>14</v>
          </cell>
          <cell r="M51">
            <v>14</v>
          </cell>
          <cell r="N51">
            <v>14</v>
          </cell>
          <cell r="O51">
            <v>14</v>
          </cell>
          <cell r="P51">
            <v>14</v>
          </cell>
          <cell r="Q51">
            <v>14</v>
          </cell>
          <cell r="R51">
            <v>14</v>
          </cell>
          <cell r="S51">
            <v>14</v>
          </cell>
          <cell r="T51">
            <v>14</v>
          </cell>
          <cell r="U51">
            <v>14</v>
          </cell>
          <cell r="V51">
            <v>14</v>
          </cell>
        </row>
        <row r="52">
          <cell r="A52">
            <v>2</v>
          </cell>
          <cell r="B52" t="str">
            <v>Natural Gas Liquids</v>
          </cell>
          <cell r="D52" t="str">
            <v>Natural Gas Liquids (Gas plant NGL's)</v>
          </cell>
          <cell r="F52" t="str">
            <v>Y (depends on portions)</v>
          </cell>
        </row>
        <row r="53">
          <cell r="A53">
            <v>8</v>
          </cell>
          <cell r="B53" t="str">
            <v>LPG</v>
          </cell>
          <cell r="D53" t="str">
            <v>Refinery LPG's</v>
          </cell>
          <cell r="F53" t="str">
            <v>Y (depends on portions)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nsInput"/>
      <sheetName val="General Default Data"/>
      <sheetName val="Assumptions_Forest"/>
      <sheetName val=" ForestData"/>
      <sheetName val=" Agr. Data"/>
      <sheetName val="non-forest Ag trees"/>
      <sheetName val=" Firewood&amp;Fuelwood Data"/>
      <sheetName val="Provincial_Fire_Emissions"/>
      <sheetName val="Forest UNFCC-summary"/>
      <sheetName val="Assumptions_Commodity"/>
      <sheetName val=" Commodity Data"/>
      <sheetName val="HWP_inherited"/>
      <sheetName val="LUC Assumptions"/>
      <sheetName val="Ag-LUC Data"/>
      <sheetName val="Urban-LUC Data"/>
      <sheetName val="LUC-biomass calculations"/>
      <sheetName val="LUC_biomass UNFCCC summary"/>
      <sheetName val="LUC-Soils Assumptions"/>
      <sheetName val="LUC-Soils Calculations"/>
      <sheetName val="LUC_soil UNFCCC summary"/>
      <sheetName val="LUCF Sectoral Report"/>
      <sheetName val="Canada Summary"/>
      <sheetName val="NF Summary"/>
      <sheetName val="PE Summary"/>
      <sheetName val="NS Summary"/>
      <sheetName val="NB Summary"/>
      <sheetName val="QC Summary"/>
      <sheetName val="ON Summary"/>
      <sheetName val="MB Summary"/>
      <sheetName val="SK Summary"/>
      <sheetName val="AB Summary"/>
      <sheetName val="BC Summary"/>
      <sheetName val="YT Summary"/>
      <sheetName val="NT &amp; NU Summary"/>
      <sheetName val="Canada Summary (2)"/>
    </sheetNames>
    <sheetDataSet>
      <sheetData sheetId="0" refreshError="1">
        <row r="11">
          <cell r="G11">
            <v>2002</v>
          </cell>
        </row>
      </sheetData>
      <sheetData sheetId="1" refreshError="1">
        <row r="6">
          <cell r="B6">
            <v>1990</v>
          </cell>
        </row>
        <row r="7">
          <cell r="B7">
            <v>1990</v>
          </cell>
        </row>
        <row r="97">
          <cell r="E97">
            <v>1970</v>
          </cell>
          <cell r="F97">
            <v>1995</v>
          </cell>
        </row>
      </sheetData>
      <sheetData sheetId="2" refreshError="1">
        <row r="5">
          <cell r="C5">
            <v>0.5</v>
          </cell>
        </row>
      </sheetData>
      <sheetData sheetId="3" refreshError="1">
        <row r="8">
          <cell r="G8">
            <v>1</v>
          </cell>
        </row>
        <row r="9">
          <cell r="G9">
            <v>2</v>
          </cell>
        </row>
        <row r="10">
          <cell r="G10">
            <v>3</v>
          </cell>
        </row>
        <row r="11">
          <cell r="G11">
            <v>4</v>
          </cell>
        </row>
        <row r="12">
          <cell r="G12">
            <v>5</v>
          </cell>
        </row>
        <row r="13">
          <cell r="G13">
            <v>6</v>
          </cell>
        </row>
        <row r="14">
          <cell r="G14">
            <v>7</v>
          </cell>
        </row>
        <row r="15">
          <cell r="G15">
            <v>8</v>
          </cell>
        </row>
        <row r="16">
          <cell r="G16">
            <v>9</v>
          </cell>
        </row>
        <row r="17">
          <cell r="G17">
            <v>10</v>
          </cell>
        </row>
        <row r="18">
          <cell r="G18">
            <v>11</v>
          </cell>
        </row>
        <row r="19">
          <cell r="G19">
            <v>12</v>
          </cell>
        </row>
      </sheetData>
      <sheetData sheetId="4" refreshError="1">
        <row r="36">
          <cell r="A36">
            <v>1</v>
          </cell>
        </row>
        <row r="37">
          <cell r="A37">
            <v>2</v>
          </cell>
        </row>
        <row r="38">
          <cell r="A38">
            <v>3</v>
          </cell>
        </row>
        <row r="39">
          <cell r="A39">
            <v>4</v>
          </cell>
        </row>
        <row r="40">
          <cell r="A40">
            <v>5</v>
          </cell>
        </row>
        <row r="41">
          <cell r="A41">
            <v>6</v>
          </cell>
        </row>
        <row r="42">
          <cell r="A42">
            <v>7</v>
          </cell>
        </row>
        <row r="43">
          <cell r="A43">
            <v>8</v>
          </cell>
        </row>
        <row r="44">
          <cell r="A44">
            <v>9</v>
          </cell>
        </row>
        <row r="45">
          <cell r="A45">
            <v>10</v>
          </cell>
        </row>
        <row r="46">
          <cell r="A46">
            <v>11</v>
          </cell>
        </row>
        <row r="47">
          <cell r="A47">
            <v>12</v>
          </cell>
        </row>
      </sheetData>
      <sheetData sheetId="5" refreshError="1"/>
      <sheetData sheetId="6"/>
      <sheetData sheetId="7" refreshError="1"/>
      <sheetData sheetId="8"/>
      <sheetData sheetId="9"/>
      <sheetData sheetId="10" refreshError="1">
        <row r="8">
          <cell r="J8">
            <v>0.77</v>
          </cell>
          <cell r="K8">
            <v>0.23</v>
          </cell>
        </row>
        <row r="13">
          <cell r="J13">
            <v>0.61166362789709705</v>
          </cell>
          <cell r="K13">
            <v>0.388336372102903</v>
          </cell>
        </row>
      </sheetData>
      <sheetData sheetId="11" refreshError="1">
        <row r="5">
          <cell r="A5" t="str">
            <v>*</v>
          </cell>
          <cell r="B5" t="str">
            <v>Char_Imp</v>
          </cell>
          <cell r="C5" t="str">
            <v>Char_Exp</v>
          </cell>
          <cell r="E5" t="str">
            <v>IR_P_C</v>
          </cell>
          <cell r="F5" t="str">
            <v>IR_P_NC</v>
          </cell>
          <cell r="N5" t="str">
            <v>WIR_IMP_C</v>
          </cell>
          <cell r="O5" t="str">
            <v>WIR_IMP_NC</v>
          </cell>
          <cell r="T5" t="str">
            <v>WIR_EXP_C</v>
          </cell>
          <cell r="U5" t="str">
            <v>WIR_EXP_NC</v>
          </cell>
          <cell r="V5" t="str">
            <v>OIR_P</v>
          </cell>
          <cell r="Z5" t="str">
            <v>OIR_P_C</v>
          </cell>
          <cell r="AA5" t="str">
            <v>OIR_P_NC</v>
          </cell>
          <cell r="AB5" t="str">
            <v>OIR_IMP</v>
          </cell>
          <cell r="AD5" t="str">
            <v>OIR_IMP_C</v>
          </cell>
          <cell r="AE5" t="str">
            <v>OIR_IMP_NC</v>
          </cell>
          <cell r="AF5" t="str">
            <v>OIR_EXP</v>
          </cell>
          <cell r="AG5" t="str">
            <v>OIR_EXP_C</v>
          </cell>
          <cell r="AH5" t="str">
            <v>OIR_EXP_NC</v>
          </cell>
          <cell r="AJ5" t="str">
            <v>SAWN_P_C</v>
          </cell>
          <cell r="AK5" t="str">
            <v>SAWN_P_NC</v>
          </cell>
          <cell r="AM5" t="str">
            <v>SAWN_IMP_C</v>
          </cell>
          <cell r="AN5" t="str">
            <v>SAWN_IMP_NC</v>
          </cell>
          <cell r="AP5" t="str">
            <v>SAWN_EXP_C</v>
          </cell>
          <cell r="AQ5" t="str">
            <v>SAWN_EXP_NC</v>
          </cell>
          <cell r="AR5" t="str">
            <v>PANEL_P</v>
          </cell>
          <cell r="AS5" t="str">
            <v>PANEL_IMP</v>
          </cell>
          <cell r="AT5" t="str">
            <v>PANEL_EXP</v>
          </cell>
          <cell r="AU5" t="str">
            <v>PULP</v>
          </cell>
          <cell r="AV5" t="str">
            <v>PULP_IMP</v>
          </cell>
          <cell r="AW5" t="str">
            <v>PULP_EXP</v>
          </cell>
          <cell r="AX5" t="str">
            <v>PULP_CON</v>
          </cell>
          <cell r="AY5" t="str">
            <v>P&amp;P_P</v>
          </cell>
        </row>
        <row r="6">
          <cell r="A6" t="str">
            <v>Year</v>
          </cell>
          <cell r="B6" t="str">
            <v>Imports</v>
          </cell>
          <cell r="C6" t="str">
            <v>Exports</v>
          </cell>
          <cell r="D6" t="str">
            <v>Production</v>
          </cell>
          <cell r="G6" t="str">
            <v>Imports</v>
          </cell>
          <cell r="J6" t="str">
            <v>Ratio</v>
          </cell>
          <cell r="N6" t="str">
            <v>Derived Imports</v>
          </cell>
          <cell r="P6" t="str">
            <v>Exports</v>
          </cell>
          <cell r="S6" t="str">
            <v>Ratio</v>
          </cell>
          <cell r="T6" t="str">
            <v>Derived Exports</v>
          </cell>
          <cell r="V6" t="str">
            <v>Production</v>
          </cell>
          <cell r="AB6" t="str">
            <v>Imports</v>
          </cell>
          <cell r="AF6" t="str">
            <v>Exports</v>
          </cell>
          <cell r="AI6" t="str">
            <v>Production</v>
          </cell>
          <cell r="AL6" t="str">
            <v>Imports</v>
          </cell>
          <cell r="AO6" t="str">
            <v>Exports</v>
          </cell>
          <cell r="AR6" t="str">
            <v>Production</v>
          </cell>
          <cell r="AS6" t="str">
            <v>Imports</v>
          </cell>
          <cell r="AT6" t="str">
            <v>Exports</v>
          </cell>
          <cell r="AU6" t="str">
            <v>Production</v>
          </cell>
          <cell r="AX6" t="str">
            <v>Consumption</v>
          </cell>
          <cell r="AY6" t="str">
            <v>Production</v>
          </cell>
        </row>
        <row r="7">
          <cell r="D7" t="str">
            <v>Total</v>
          </cell>
          <cell r="E7" t="str">
            <v>Coniferous</v>
          </cell>
          <cell r="F7" t="str">
            <v>Non-conif.</v>
          </cell>
          <cell r="G7" t="str">
            <v>Total</v>
          </cell>
          <cell r="H7" t="str">
            <v>Coniferous</v>
          </cell>
          <cell r="I7" t="str">
            <v>Non-conif.</v>
          </cell>
          <cell r="J7" t="str">
            <v>Coniferous</v>
          </cell>
          <cell r="N7" t="str">
            <v>Coniferous</v>
          </cell>
          <cell r="O7" t="str">
            <v>Non-conif.</v>
          </cell>
          <cell r="P7" t="str">
            <v>Total</v>
          </cell>
          <cell r="Q7" t="str">
            <v>Coniferous</v>
          </cell>
          <cell r="R7" t="str">
            <v>Non-conif.</v>
          </cell>
          <cell r="S7" t="str">
            <v>Coniferous</v>
          </cell>
          <cell r="T7" t="str">
            <v>Coniferous</v>
          </cell>
          <cell r="U7" t="str">
            <v>Non-conif.</v>
          </cell>
          <cell r="V7" t="str">
            <v>Total</v>
          </cell>
          <cell r="Z7" t="str">
            <v>Coniferous</v>
          </cell>
          <cell r="AA7" t="str">
            <v>Nonconiferous</v>
          </cell>
          <cell r="AB7" t="str">
            <v>Total</v>
          </cell>
          <cell r="AD7" t="str">
            <v>Coniferous</v>
          </cell>
          <cell r="AE7" t="str">
            <v>Nonconiferous</v>
          </cell>
          <cell r="AF7" t="str">
            <v>Total</v>
          </cell>
          <cell r="AG7" t="str">
            <v>Coniferous</v>
          </cell>
          <cell r="AH7" t="str">
            <v>Nonconiferous</v>
          </cell>
          <cell r="AI7" t="str">
            <v>Total</v>
          </cell>
          <cell r="AJ7" t="str">
            <v>Coniferous</v>
          </cell>
          <cell r="AK7" t="str">
            <v>Non-conif.</v>
          </cell>
          <cell r="AL7" t="str">
            <v>Total</v>
          </cell>
          <cell r="AM7" t="str">
            <v>Coniferous</v>
          </cell>
          <cell r="AN7" t="str">
            <v>Non-conif.</v>
          </cell>
          <cell r="AO7" t="str">
            <v>Total</v>
          </cell>
          <cell r="AP7" t="str">
            <v>Coniferous</v>
          </cell>
          <cell r="AQ7" t="str">
            <v>Non-conif.</v>
          </cell>
          <cell r="AR7" t="str">
            <v>Total</v>
          </cell>
          <cell r="AS7" t="str">
            <v>Total</v>
          </cell>
          <cell r="AT7" t="str">
            <v>Total</v>
          </cell>
          <cell r="AU7" t="str">
            <v>Total</v>
          </cell>
          <cell r="AX7" t="str">
            <v>Total</v>
          </cell>
          <cell r="AY7" t="str">
            <v>Total</v>
          </cell>
        </row>
        <row r="8">
          <cell r="A8">
            <v>1961</v>
          </cell>
          <cell r="D8">
            <v>86687.008000000002</v>
          </cell>
          <cell r="E8">
            <v>82015.008000000002</v>
          </cell>
          <cell r="F8">
            <v>4672</v>
          </cell>
          <cell r="G8">
            <v>709</v>
          </cell>
          <cell r="H8" t="str">
            <v>-</v>
          </cell>
          <cell r="I8" t="str">
            <v>-</v>
          </cell>
          <cell r="N8" t="str">
            <v>-</v>
          </cell>
          <cell r="O8" t="str">
            <v>-</v>
          </cell>
          <cell r="P8">
            <v>2944</v>
          </cell>
          <cell r="T8" t="str">
            <v>-</v>
          </cell>
          <cell r="U8" t="str">
            <v>-</v>
          </cell>
          <cell r="V8">
            <v>1745</v>
          </cell>
          <cell r="Z8">
            <v>1656</v>
          </cell>
          <cell r="AA8">
            <v>89</v>
          </cell>
          <cell r="AB8">
            <v>21.9</v>
          </cell>
          <cell r="AD8">
            <v>0</v>
          </cell>
          <cell r="AF8">
            <v>324.39999999999998</v>
          </cell>
          <cell r="AG8">
            <v>0</v>
          </cell>
          <cell r="AI8">
            <v>19643.506000000001</v>
          </cell>
          <cell r="AJ8">
            <v>18556.256000000001</v>
          </cell>
          <cell r="AK8">
            <v>1087.25</v>
          </cell>
          <cell r="AL8">
            <v>610.29999999999995</v>
          </cell>
          <cell r="AM8">
            <v>359</v>
          </cell>
          <cell r="AN8">
            <v>251.3</v>
          </cell>
          <cell r="AO8">
            <v>12168.7</v>
          </cell>
          <cell r="AP8">
            <v>11853.65</v>
          </cell>
          <cell r="AQ8">
            <v>315.05</v>
          </cell>
          <cell r="AR8">
            <v>1493</v>
          </cell>
          <cell r="AS8">
            <v>90.9</v>
          </cell>
          <cell r="AT8">
            <v>209.6</v>
          </cell>
          <cell r="AU8">
            <v>1244.8048128334922</v>
          </cell>
          <cell r="AX8">
            <v>629.16911764705947</v>
          </cell>
          <cell r="AY8">
            <v>7975.4</v>
          </cell>
        </row>
        <row r="9">
          <cell r="A9">
            <v>1962</v>
          </cell>
          <cell r="D9">
            <v>90737.008000000002</v>
          </cell>
          <cell r="E9">
            <v>85668.008000000002</v>
          </cell>
          <cell r="F9">
            <v>5069</v>
          </cell>
          <cell r="G9">
            <v>1463</v>
          </cell>
          <cell r="H9" t="str">
            <v>-</v>
          </cell>
          <cell r="I9" t="str">
            <v>-</v>
          </cell>
          <cell r="N9" t="str">
            <v>-</v>
          </cell>
          <cell r="O9" t="str">
            <v>-</v>
          </cell>
          <cell r="P9">
            <v>3651</v>
          </cell>
          <cell r="T9" t="str">
            <v>-</v>
          </cell>
          <cell r="U9" t="str">
            <v>-</v>
          </cell>
          <cell r="V9">
            <v>1849</v>
          </cell>
          <cell r="Z9">
            <v>1819</v>
          </cell>
          <cell r="AA9">
            <v>30</v>
          </cell>
          <cell r="AB9">
            <v>17.5</v>
          </cell>
          <cell r="AD9">
            <v>0</v>
          </cell>
          <cell r="AF9">
            <v>379.1</v>
          </cell>
          <cell r="AG9">
            <v>0</v>
          </cell>
          <cell r="AI9">
            <v>21058.498</v>
          </cell>
          <cell r="AJ9">
            <v>19981.248</v>
          </cell>
          <cell r="AK9">
            <v>1077.25</v>
          </cell>
          <cell r="AL9">
            <v>549.4</v>
          </cell>
          <cell r="AM9">
            <v>302.3</v>
          </cell>
          <cell r="AN9">
            <v>247.1</v>
          </cell>
          <cell r="AO9">
            <v>13420.6</v>
          </cell>
          <cell r="AP9">
            <v>13043</v>
          </cell>
          <cell r="AQ9">
            <v>377.6</v>
          </cell>
          <cell r="AR9">
            <v>1700.3</v>
          </cell>
          <cell r="AS9">
            <v>103.8</v>
          </cell>
          <cell r="AT9">
            <v>283.8</v>
          </cell>
          <cell r="AU9">
            <v>1479.235294116952</v>
          </cell>
          <cell r="AX9">
            <v>642.75980392156998</v>
          </cell>
          <cell r="AY9">
            <v>8055.1</v>
          </cell>
        </row>
        <row r="10">
          <cell r="A10">
            <v>1963</v>
          </cell>
          <cell r="D10">
            <v>93740.008000000002</v>
          </cell>
          <cell r="E10">
            <v>88169.508000000002</v>
          </cell>
          <cell r="F10">
            <v>8278</v>
          </cell>
          <cell r="G10">
            <v>1396</v>
          </cell>
          <cell r="H10" t="str">
            <v>-</v>
          </cell>
          <cell r="I10" t="str">
            <v>-</v>
          </cell>
          <cell r="N10" t="str">
            <v>-</v>
          </cell>
          <cell r="O10" t="str">
            <v>-</v>
          </cell>
          <cell r="P10">
            <v>3062</v>
          </cell>
          <cell r="T10" t="str">
            <v>-</v>
          </cell>
          <cell r="U10" t="str">
            <v>-</v>
          </cell>
          <cell r="V10">
            <v>1684</v>
          </cell>
          <cell r="Z10">
            <v>1669</v>
          </cell>
          <cell r="AA10">
            <v>15</v>
          </cell>
          <cell r="AB10">
            <v>15.7</v>
          </cell>
          <cell r="AD10">
            <v>0</v>
          </cell>
          <cell r="AF10">
            <v>255.2</v>
          </cell>
          <cell r="AG10">
            <v>0</v>
          </cell>
          <cell r="AI10">
            <v>23288.995999999999</v>
          </cell>
          <cell r="AJ10">
            <v>22172.495999999999</v>
          </cell>
          <cell r="AK10">
            <v>1116.5</v>
          </cell>
          <cell r="AL10">
            <v>560.29999999999995</v>
          </cell>
          <cell r="AM10">
            <v>306.55</v>
          </cell>
          <cell r="AN10">
            <v>253.75</v>
          </cell>
          <cell r="AO10">
            <v>15310.9</v>
          </cell>
          <cell r="AP10">
            <v>14938.75</v>
          </cell>
          <cell r="AQ10">
            <v>372.15</v>
          </cell>
          <cell r="AR10">
            <v>1877.3</v>
          </cell>
          <cell r="AS10">
            <v>95.7</v>
          </cell>
          <cell r="AT10">
            <v>315.10000000000002</v>
          </cell>
          <cell r="AU10">
            <v>1713.6657754004118</v>
          </cell>
          <cell r="AX10">
            <v>656.3504901960805</v>
          </cell>
          <cell r="AY10">
            <v>8218.2000000000007</v>
          </cell>
        </row>
        <row r="11">
          <cell r="A11">
            <v>1964</v>
          </cell>
          <cell r="D11">
            <v>97084.008000000002</v>
          </cell>
          <cell r="E11">
            <v>90671.008000000002</v>
          </cell>
          <cell r="F11">
            <v>6413</v>
          </cell>
          <cell r="G11">
            <v>1743</v>
          </cell>
          <cell r="H11" t="str">
            <v>-</v>
          </cell>
          <cell r="I11" t="str">
            <v>-</v>
          </cell>
          <cell r="N11" t="str">
            <v>-</v>
          </cell>
          <cell r="O11" t="str">
            <v>-</v>
          </cell>
          <cell r="P11">
            <v>4903</v>
          </cell>
          <cell r="T11" t="str">
            <v>-</v>
          </cell>
          <cell r="U11" t="str">
            <v>-</v>
          </cell>
          <cell r="V11">
            <v>1558</v>
          </cell>
          <cell r="Z11">
            <v>1548</v>
          </cell>
          <cell r="AA11">
            <v>10</v>
          </cell>
          <cell r="AB11">
            <v>16.7</v>
          </cell>
          <cell r="AD11">
            <v>17</v>
          </cell>
          <cell r="AF11">
            <v>231.3</v>
          </cell>
          <cell r="AG11">
            <v>231</v>
          </cell>
          <cell r="AI11">
            <v>23346.995999999999</v>
          </cell>
          <cell r="AJ11">
            <v>22022.495999999999</v>
          </cell>
          <cell r="AK11">
            <v>1324.5</v>
          </cell>
          <cell r="AL11">
            <v>668.4</v>
          </cell>
          <cell r="AM11">
            <v>377.65</v>
          </cell>
          <cell r="AN11">
            <v>290.75</v>
          </cell>
          <cell r="AO11">
            <v>15889.5</v>
          </cell>
          <cell r="AP11">
            <v>15492.35</v>
          </cell>
          <cell r="AQ11">
            <v>397.15</v>
          </cell>
          <cell r="AR11">
            <v>2099.8000000000002</v>
          </cell>
          <cell r="AS11">
            <v>133.19999999999999</v>
          </cell>
          <cell r="AT11">
            <v>435.1</v>
          </cell>
          <cell r="AU11">
            <v>1948.0962566838716</v>
          </cell>
          <cell r="AX11">
            <v>669.94117647058738</v>
          </cell>
          <cell r="AY11">
            <v>8960.7999999999993</v>
          </cell>
        </row>
        <row r="12">
          <cell r="A12">
            <v>1965</v>
          </cell>
          <cell r="D12">
            <v>98448.008000000002</v>
          </cell>
          <cell r="E12">
            <v>92276.008000000002</v>
          </cell>
          <cell r="F12">
            <v>6172</v>
          </cell>
          <cell r="G12">
            <v>2030</v>
          </cell>
          <cell r="H12" t="str">
            <v>-</v>
          </cell>
          <cell r="I12" t="str">
            <v>-</v>
          </cell>
          <cell r="N12" t="str">
            <v>-</v>
          </cell>
          <cell r="O12" t="str">
            <v>-</v>
          </cell>
          <cell r="P12">
            <v>4950</v>
          </cell>
          <cell r="T12" t="str">
            <v>-</v>
          </cell>
          <cell r="U12" t="str">
            <v>-</v>
          </cell>
          <cell r="V12">
            <v>1631</v>
          </cell>
          <cell r="Z12">
            <v>1631</v>
          </cell>
          <cell r="AA12">
            <v>0</v>
          </cell>
          <cell r="AB12">
            <v>30.2</v>
          </cell>
          <cell r="AD12">
            <v>30</v>
          </cell>
          <cell r="AF12">
            <v>207.4</v>
          </cell>
          <cell r="AG12">
            <v>196</v>
          </cell>
          <cell r="AI12">
            <v>25781.995999999999</v>
          </cell>
          <cell r="AJ12">
            <v>24422.495999999999</v>
          </cell>
          <cell r="AK12">
            <v>1359.5</v>
          </cell>
          <cell r="AL12">
            <v>680.9</v>
          </cell>
          <cell r="AM12">
            <v>383</v>
          </cell>
          <cell r="AN12">
            <v>297.89999999999998</v>
          </cell>
          <cell r="AO12">
            <v>15931.5</v>
          </cell>
          <cell r="AP12">
            <v>15471.25</v>
          </cell>
          <cell r="AQ12">
            <v>460.25</v>
          </cell>
          <cell r="AR12">
            <v>2314.1</v>
          </cell>
          <cell r="AS12">
            <v>122.1</v>
          </cell>
          <cell r="AT12">
            <v>467.5</v>
          </cell>
          <cell r="AU12">
            <v>2182.5267379673314</v>
          </cell>
          <cell r="AX12">
            <v>683.5318627450979</v>
          </cell>
          <cell r="AY12">
            <v>9758</v>
          </cell>
        </row>
        <row r="13">
          <cell r="A13">
            <v>1966</v>
          </cell>
          <cell r="D13">
            <v>104014.008</v>
          </cell>
          <cell r="E13">
            <v>96680.008000000002</v>
          </cell>
          <cell r="F13">
            <v>7334</v>
          </cell>
          <cell r="G13">
            <v>1674</v>
          </cell>
          <cell r="H13" t="str">
            <v>-</v>
          </cell>
          <cell r="I13" t="str">
            <v>-</v>
          </cell>
          <cell r="N13" t="str">
            <v>-</v>
          </cell>
          <cell r="O13" t="str">
            <v>-</v>
          </cell>
          <cell r="P13">
            <v>5493</v>
          </cell>
          <cell r="T13" t="str">
            <v>-</v>
          </cell>
          <cell r="U13" t="str">
            <v>-</v>
          </cell>
          <cell r="V13">
            <v>1981</v>
          </cell>
          <cell r="Z13">
            <v>1981</v>
          </cell>
          <cell r="AA13">
            <v>0</v>
          </cell>
          <cell r="AB13">
            <v>43.2</v>
          </cell>
          <cell r="AD13">
            <v>43</v>
          </cell>
          <cell r="AF13">
            <v>197.5</v>
          </cell>
          <cell r="AG13">
            <v>198</v>
          </cell>
          <cell r="AI13">
            <v>24939.008000000002</v>
          </cell>
          <cell r="AJ13">
            <v>23643.008000000002</v>
          </cell>
          <cell r="AK13">
            <v>1296</v>
          </cell>
          <cell r="AL13">
            <v>636.4</v>
          </cell>
          <cell r="AM13">
            <v>358.2</v>
          </cell>
          <cell r="AN13">
            <v>278.2</v>
          </cell>
          <cell r="AO13">
            <v>15022.3</v>
          </cell>
          <cell r="AP13">
            <v>14460.85</v>
          </cell>
          <cell r="AQ13">
            <v>561.45000000000005</v>
          </cell>
          <cell r="AR13">
            <v>3079.1</v>
          </cell>
          <cell r="AS13">
            <v>148.15899999999999</v>
          </cell>
          <cell r="AT13">
            <v>525.19799999999998</v>
          </cell>
          <cell r="AU13">
            <v>2416.957219250733</v>
          </cell>
          <cell r="AX13">
            <v>697.12254901960841</v>
          </cell>
          <cell r="AY13">
            <v>10563</v>
          </cell>
        </row>
        <row r="14">
          <cell r="A14">
            <v>1967</v>
          </cell>
          <cell r="B14">
            <v>9</v>
          </cell>
          <cell r="D14">
            <v>102696.016</v>
          </cell>
          <cell r="E14">
            <v>95462.016000000003</v>
          </cell>
          <cell r="F14">
            <v>7234</v>
          </cell>
          <cell r="G14">
            <v>1689.1</v>
          </cell>
          <cell r="H14" t="str">
            <v>-</v>
          </cell>
          <cell r="I14" t="str">
            <v>-</v>
          </cell>
          <cell r="N14" t="str">
            <v>-</v>
          </cell>
          <cell r="O14" t="str">
            <v>-</v>
          </cell>
          <cell r="P14">
            <v>7343.2</v>
          </cell>
          <cell r="T14" t="str">
            <v>-</v>
          </cell>
          <cell r="U14" t="str">
            <v>-</v>
          </cell>
          <cell r="V14">
            <v>1690</v>
          </cell>
          <cell r="Z14">
            <v>1690</v>
          </cell>
          <cell r="AA14">
            <v>0</v>
          </cell>
          <cell r="AB14">
            <v>85.9</v>
          </cell>
          <cell r="AD14">
            <v>86</v>
          </cell>
          <cell r="AF14">
            <v>277.10000000000002</v>
          </cell>
          <cell r="AG14">
            <v>277</v>
          </cell>
          <cell r="AI14">
            <v>25016.008000000002</v>
          </cell>
          <cell r="AJ14">
            <v>23485.008000000002</v>
          </cell>
          <cell r="AK14">
            <v>1531</v>
          </cell>
          <cell r="AL14">
            <v>720.6</v>
          </cell>
          <cell r="AM14">
            <v>421.05</v>
          </cell>
          <cell r="AN14">
            <v>299.55</v>
          </cell>
          <cell r="AO14">
            <v>15402.8</v>
          </cell>
          <cell r="AP14">
            <v>14965.65</v>
          </cell>
          <cell r="AQ14">
            <v>437.15</v>
          </cell>
          <cell r="AR14">
            <v>3169.1</v>
          </cell>
          <cell r="AS14">
            <v>190.85499999999999</v>
          </cell>
          <cell r="AT14">
            <v>586.51499999999999</v>
          </cell>
          <cell r="AU14">
            <v>2651.3877005341928</v>
          </cell>
          <cell r="AX14">
            <v>710.71323529411893</v>
          </cell>
          <cell r="AY14">
            <v>10316.4</v>
          </cell>
        </row>
        <row r="15">
          <cell r="A15">
            <v>1968</v>
          </cell>
          <cell r="B15">
            <v>12</v>
          </cell>
          <cell r="D15">
            <v>107122</v>
          </cell>
          <cell r="E15">
            <v>100444</v>
          </cell>
          <cell r="F15">
            <v>6678</v>
          </cell>
          <cell r="G15">
            <v>2070.3000000000002</v>
          </cell>
          <cell r="H15" t="str">
            <v>-</v>
          </cell>
          <cell r="I15" t="str">
            <v>-</v>
          </cell>
          <cell r="N15" t="str">
            <v>-</v>
          </cell>
          <cell r="O15" t="str">
            <v>-</v>
          </cell>
          <cell r="P15">
            <v>6937.4</v>
          </cell>
          <cell r="T15" t="str">
            <v>-</v>
          </cell>
          <cell r="U15" t="str">
            <v>-</v>
          </cell>
          <cell r="V15">
            <v>1244</v>
          </cell>
          <cell r="Z15">
            <v>1244</v>
          </cell>
          <cell r="AA15">
            <v>0</v>
          </cell>
          <cell r="AB15">
            <v>69.400000000000006</v>
          </cell>
          <cell r="AD15">
            <v>69</v>
          </cell>
          <cell r="AF15">
            <v>371.2</v>
          </cell>
          <cell r="AG15">
            <v>371</v>
          </cell>
          <cell r="AI15">
            <v>26754</v>
          </cell>
          <cell r="AJ15">
            <v>25276</v>
          </cell>
          <cell r="AK15">
            <v>1478</v>
          </cell>
          <cell r="AL15">
            <v>754.9</v>
          </cell>
          <cell r="AM15">
            <v>471.8</v>
          </cell>
          <cell r="AN15">
            <v>283.10000000000002</v>
          </cell>
          <cell r="AO15">
            <v>17077</v>
          </cell>
          <cell r="AP15">
            <v>16668.2</v>
          </cell>
          <cell r="AQ15">
            <v>408.8</v>
          </cell>
          <cell r="AR15">
            <v>3338.8</v>
          </cell>
          <cell r="AS15">
            <v>211.68299999999999</v>
          </cell>
          <cell r="AT15">
            <v>649.279</v>
          </cell>
          <cell r="AU15">
            <v>2885.8181818176527</v>
          </cell>
          <cell r="AX15">
            <v>724.30392156862945</v>
          </cell>
          <cell r="AY15">
            <v>10397.5</v>
          </cell>
        </row>
        <row r="16">
          <cell r="A16">
            <v>1969</v>
          </cell>
          <cell r="B16">
            <v>12</v>
          </cell>
          <cell r="D16">
            <v>117545</v>
          </cell>
          <cell r="E16">
            <v>110519</v>
          </cell>
          <cell r="F16">
            <v>7026</v>
          </cell>
          <cell r="G16">
            <v>2000.5</v>
          </cell>
          <cell r="H16" t="str">
            <v>-</v>
          </cell>
          <cell r="I16" t="str">
            <v>-</v>
          </cell>
          <cell r="N16" t="str">
            <v>-</v>
          </cell>
          <cell r="O16" t="str">
            <v>-</v>
          </cell>
          <cell r="P16">
            <v>4375.2</v>
          </cell>
          <cell r="T16" t="str">
            <v>-</v>
          </cell>
          <cell r="U16" t="str">
            <v>-</v>
          </cell>
          <cell r="V16">
            <v>1259</v>
          </cell>
          <cell r="Z16">
            <v>1259</v>
          </cell>
          <cell r="AA16">
            <v>0</v>
          </cell>
          <cell r="AB16">
            <v>137.9</v>
          </cell>
          <cell r="AD16">
            <v>138</v>
          </cell>
          <cell r="AF16">
            <v>283.3</v>
          </cell>
          <cell r="AG16">
            <v>283</v>
          </cell>
          <cell r="AI16">
            <v>27227.016</v>
          </cell>
          <cell r="AJ16">
            <v>25756.016</v>
          </cell>
          <cell r="AK16">
            <v>1471</v>
          </cell>
          <cell r="AL16">
            <v>719</v>
          </cell>
          <cell r="AM16">
            <v>412.95</v>
          </cell>
          <cell r="AN16">
            <v>306.05</v>
          </cell>
          <cell r="AO16">
            <v>16364.6</v>
          </cell>
          <cell r="AP16">
            <v>15874.35</v>
          </cell>
          <cell r="AQ16">
            <v>490.25</v>
          </cell>
          <cell r="AR16">
            <v>3468.4</v>
          </cell>
          <cell r="AS16">
            <v>349.916</v>
          </cell>
          <cell r="AT16">
            <v>622.25300000000004</v>
          </cell>
          <cell r="AU16">
            <v>3120.2486631011125</v>
          </cell>
          <cell r="AX16">
            <v>737.89460784313997</v>
          </cell>
          <cell r="AY16">
            <v>11354</v>
          </cell>
        </row>
        <row r="17">
          <cell r="A17">
            <v>1970</v>
          </cell>
          <cell r="B17">
            <v>12</v>
          </cell>
          <cell r="D17">
            <v>117492</v>
          </cell>
          <cell r="E17">
            <v>109361</v>
          </cell>
          <cell r="F17">
            <v>8131</v>
          </cell>
          <cell r="G17">
            <v>2117</v>
          </cell>
          <cell r="H17" t="str">
            <v>-</v>
          </cell>
          <cell r="I17" t="str">
            <v>-</v>
          </cell>
          <cell r="N17" t="str">
            <v>-</v>
          </cell>
          <cell r="O17" t="str">
            <v>-</v>
          </cell>
          <cell r="P17">
            <v>5598</v>
          </cell>
          <cell r="T17" t="str">
            <v>-</v>
          </cell>
          <cell r="U17" t="str">
            <v>-</v>
          </cell>
          <cell r="V17">
            <v>1294</v>
          </cell>
          <cell r="Z17">
            <v>1294</v>
          </cell>
          <cell r="AA17">
            <v>0</v>
          </cell>
          <cell r="AB17">
            <v>204</v>
          </cell>
          <cell r="AD17">
            <v>204</v>
          </cell>
          <cell r="AF17">
            <v>265.39999999999998</v>
          </cell>
          <cell r="AG17">
            <v>265</v>
          </cell>
          <cell r="AI17">
            <v>26932.008000000002</v>
          </cell>
          <cell r="AJ17">
            <v>25507.008000000002</v>
          </cell>
          <cell r="AK17">
            <v>1425</v>
          </cell>
          <cell r="AL17">
            <v>621.9</v>
          </cell>
          <cell r="AM17">
            <v>402.45</v>
          </cell>
          <cell r="AN17">
            <v>219.45</v>
          </cell>
          <cell r="AO17">
            <v>17743.398000000001</v>
          </cell>
          <cell r="AP17">
            <v>17342.448</v>
          </cell>
          <cell r="AQ17">
            <v>400.95</v>
          </cell>
          <cell r="AR17">
            <v>3288.2</v>
          </cell>
          <cell r="AS17">
            <v>242.76499999999999</v>
          </cell>
          <cell r="AT17">
            <v>579.47</v>
          </cell>
          <cell r="AU17">
            <v>3354.6791443845723</v>
          </cell>
          <cell r="AX17">
            <v>751.48529411764684</v>
          </cell>
          <cell r="AY17">
            <v>11253</v>
          </cell>
        </row>
        <row r="18">
          <cell r="A18">
            <v>1971</v>
          </cell>
          <cell r="B18">
            <v>11</v>
          </cell>
          <cell r="D18">
            <v>116168</v>
          </cell>
          <cell r="E18">
            <v>108004</v>
          </cell>
          <cell r="F18">
            <v>8164</v>
          </cell>
          <cell r="G18">
            <v>2291</v>
          </cell>
          <cell r="H18" t="str">
            <v>-</v>
          </cell>
          <cell r="I18" t="str">
            <v>-</v>
          </cell>
          <cell r="N18" t="str">
            <v>-</v>
          </cell>
          <cell r="O18" t="str">
            <v>-</v>
          </cell>
          <cell r="P18">
            <v>4372</v>
          </cell>
          <cell r="T18" t="str">
            <v>-</v>
          </cell>
          <cell r="U18" t="str">
            <v>-</v>
          </cell>
          <cell r="V18">
            <v>1114</v>
          </cell>
          <cell r="Z18">
            <v>1114</v>
          </cell>
          <cell r="AA18">
            <v>0</v>
          </cell>
          <cell r="AB18">
            <v>188.4</v>
          </cell>
          <cell r="AD18">
            <v>188</v>
          </cell>
          <cell r="AF18">
            <v>246.3</v>
          </cell>
          <cell r="AG18">
            <v>246</v>
          </cell>
          <cell r="AI18">
            <v>30562.011999999999</v>
          </cell>
          <cell r="AJ18">
            <v>29326.511999999999</v>
          </cell>
          <cell r="AK18">
            <v>1235.5</v>
          </cell>
          <cell r="AL18">
            <v>741.1</v>
          </cell>
          <cell r="AM18">
            <v>462.75</v>
          </cell>
          <cell r="AN18">
            <v>278.35000000000002</v>
          </cell>
          <cell r="AO18">
            <v>20202.8</v>
          </cell>
          <cell r="AP18">
            <v>19817.599999999999</v>
          </cell>
          <cell r="AQ18">
            <v>385.2</v>
          </cell>
          <cell r="AR18">
            <v>3617.2</v>
          </cell>
          <cell r="AS18">
            <v>395.20299999999997</v>
          </cell>
          <cell r="AT18">
            <v>586.97799999999995</v>
          </cell>
          <cell r="AU18">
            <v>3589.1096256679739</v>
          </cell>
          <cell r="AX18">
            <v>765.07598039215736</v>
          </cell>
          <cell r="AY18">
            <v>11161</v>
          </cell>
        </row>
        <row r="19">
          <cell r="A19">
            <v>1972</v>
          </cell>
          <cell r="B19">
            <v>14</v>
          </cell>
          <cell r="D19">
            <v>120905</v>
          </cell>
          <cell r="E19">
            <v>111592</v>
          </cell>
          <cell r="F19">
            <v>9313</v>
          </cell>
          <cell r="G19">
            <v>3329</v>
          </cell>
          <cell r="H19" t="str">
            <v>-</v>
          </cell>
          <cell r="I19" t="str">
            <v>-</v>
          </cell>
          <cell r="N19" t="str">
            <v>-</v>
          </cell>
          <cell r="O19" t="str">
            <v>-</v>
          </cell>
          <cell r="P19">
            <v>3365</v>
          </cell>
          <cell r="T19" t="str">
            <v>-</v>
          </cell>
          <cell r="U19" t="str">
            <v>-</v>
          </cell>
          <cell r="V19">
            <v>1106</v>
          </cell>
          <cell r="Z19">
            <v>1106</v>
          </cell>
          <cell r="AA19">
            <v>0</v>
          </cell>
          <cell r="AB19">
            <v>216</v>
          </cell>
          <cell r="AD19">
            <v>216</v>
          </cell>
          <cell r="AF19">
            <v>248.3</v>
          </cell>
          <cell r="AG19">
            <v>248</v>
          </cell>
          <cell r="AI19">
            <v>33135</v>
          </cell>
          <cell r="AJ19">
            <v>31766</v>
          </cell>
          <cell r="AK19">
            <v>1369</v>
          </cell>
          <cell r="AL19">
            <v>941</v>
          </cell>
          <cell r="AM19">
            <v>550</v>
          </cell>
          <cell r="AN19">
            <v>391</v>
          </cell>
          <cell r="AO19">
            <v>23214.794000000002</v>
          </cell>
          <cell r="AP19">
            <v>22800.944</v>
          </cell>
          <cell r="AQ19">
            <v>413.85</v>
          </cell>
          <cell r="AR19">
            <v>4013.7</v>
          </cell>
          <cell r="AS19">
            <v>656.67399999999998</v>
          </cell>
          <cell r="AT19">
            <v>737.71400000000006</v>
          </cell>
          <cell r="AU19">
            <v>3823.5401069514337</v>
          </cell>
          <cell r="AX19">
            <v>778.66666666666788</v>
          </cell>
          <cell r="AY19">
            <v>12038</v>
          </cell>
        </row>
        <row r="20">
          <cell r="A20">
            <v>1973</v>
          </cell>
          <cell r="B20">
            <v>13</v>
          </cell>
          <cell r="D20">
            <v>140524</v>
          </cell>
          <cell r="E20">
            <v>130503</v>
          </cell>
          <cell r="F20">
            <v>10021</v>
          </cell>
          <cell r="G20">
            <v>3317</v>
          </cell>
          <cell r="H20" t="str">
            <v>-</v>
          </cell>
          <cell r="I20" t="str">
            <v>-</v>
          </cell>
          <cell r="N20" t="str">
            <v>-</v>
          </cell>
          <cell r="O20" t="str">
            <v>-</v>
          </cell>
          <cell r="P20">
            <v>3040</v>
          </cell>
          <cell r="T20" t="str">
            <v>-</v>
          </cell>
          <cell r="U20" t="str">
            <v>-</v>
          </cell>
          <cell r="V20">
            <v>1079</v>
          </cell>
          <cell r="Z20">
            <v>1079</v>
          </cell>
          <cell r="AA20">
            <v>0</v>
          </cell>
          <cell r="AB20">
            <v>716.6</v>
          </cell>
          <cell r="AD20">
            <v>717</v>
          </cell>
          <cell r="AF20">
            <v>231</v>
          </cell>
          <cell r="AG20">
            <v>231</v>
          </cell>
          <cell r="AI20">
            <v>36224.008000000002</v>
          </cell>
          <cell r="AJ20">
            <v>34867.008000000002</v>
          </cell>
          <cell r="AK20">
            <v>1357</v>
          </cell>
          <cell r="AL20">
            <v>1174.0999999999999</v>
          </cell>
          <cell r="AM20">
            <v>716.65</v>
          </cell>
          <cell r="AN20">
            <v>457.45</v>
          </cell>
          <cell r="AO20">
            <v>23635.79</v>
          </cell>
          <cell r="AP20">
            <v>23225.439999999999</v>
          </cell>
          <cell r="AQ20">
            <v>410.35</v>
          </cell>
          <cell r="AR20">
            <v>4344</v>
          </cell>
          <cell r="AS20">
            <v>712.91200000000003</v>
          </cell>
          <cell r="AT20">
            <v>785.57500000000005</v>
          </cell>
          <cell r="AU20">
            <v>4057.9705882348935</v>
          </cell>
          <cell r="AX20">
            <v>792.2573529411784</v>
          </cell>
          <cell r="AY20">
            <v>12578</v>
          </cell>
        </row>
        <row r="21">
          <cell r="A21">
            <v>1974</v>
          </cell>
          <cell r="B21">
            <v>15</v>
          </cell>
          <cell r="D21">
            <v>134590</v>
          </cell>
          <cell r="E21">
            <v>124843</v>
          </cell>
          <cell r="F21">
            <v>9747</v>
          </cell>
          <cell r="G21">
            <v>3450</v>
          </cell>
          <cell r="H21" t="str">
            <v>-</v>
          </cell>
          <cell r="I21" t="str">
            <v>-</v>
          </cell>
          <cell r="N21" t="str">
            <v>-</v>
          </cell>
          <cell r="O21" t="str">
            <v>-</v>
          </cell>
          <cell r="P21">
            <v>3249</v>
          </cell>
          <cell r="T21" t="str">
            <v>-</v>
          </cell>
          <cell r="U21" t="str">
            <v>-</v>
          </cell>
          <cell r="V21">
            <v>1086</v>
          </cell>
          <cell r="Z21">
            <v>1086</v>
          </cell>
          <cell r="AA21">
            <v>0</v>
          </cell>
          <cell r="AB21">
            <v>917</v>
          </cell>
          <cell r="AD21">
            <v>917</v>
          </cell>
          <cell r="AF21">
            <v>196</v>
          </cell>
          <cell r="AG21">
            <v>196</v>
          </cell>
          <cell r="AI21">
            <v>32485</v>
          </cell>
          <cell r="AJ21">
            <v>31152</v>
          </cell>
          <cell r="AK21">
            <v>1333</v>
          </cell>
          <cell r="AL21">
            <v>1228.0999999999999</v>
          </cell>
          <cell r="AM21">
            <v>809.8</v>
          </cell>
          <cell r="AN21">
            <v>418.3</v>
          </cell>
          <cell r="AO21">
            <v>19574.612000000001</v>
          </cell>
          <cell r="AP21">
            <v>19284.511999999999</v>
          </cell>
          <cell r="AQ21">
            <v>290.10000000000002</v>
          </cell>
          <cell r="AR21">
            <v>3802</v>
          </cell>
          <cell r="AS21">
            <v>945.399</v>
          </cell>
          <cell r="AT21">
            <v>540.69399999999996</v>
          </cell>
          <cell r="AU21">
            <v>4292.4010695183533</v>
          </cell>
          <cell r="AX21">
            <v>805.84803921568891</v>
          </cell>
          <cell r="AY21">
            <v>13218</v>
          </cell>
        </row>
        <row r="22">
          <cell r="A22">
            <v>1975</v>
          </cell>
          <cell r="B22">
            <v>27</v>
          </cell>
          <cell r="D22">
            <v>111728</v>
          </cell>
          <cell r="E22">
            <v>103669</v>
          </cell>
          <cell r="F22">
            <v>8059</v>
          </cell>
          <cell r="G22">
            <v>2918</v>
          </cell>
          <cell r="H22" t="str">
            <v>-</v>
          </cell>
          <cell r="I22" t="str">
            <v>-</v>
          </cell>
          <cell r="N22" t="str">
            <v>-</v>
          </cell>
          <cell r="O22" t="str">
            <v>-</v>
          </cell>
          <cell r="P22">
            <v>2402</v>
          </cell>
          <cell r="T22" t="str">
            <v>-</v>
          </cell>
          <cell r="U22" t="str">
            <v>-</v>
          </cell>
          <cell r="V22">
            <v>915</v>
          </cell>
          <cell r="Z22">
            <v>915</v>
          </cell>
          <cell r="AA22">
            <v>0</v>
          </cell>
          <cell r="AB22">
            <v>704</v>
          </cell>
          <cell r="AD22">
            <v>704</v>
          </cell>
          <cell r="AF22">
            <v>170</v>
          </cell>
          <cell r="AG22">
            <v>170</v>
          </cell>
          <cell r="AI22">
            <v>26715</v>
          </cell>
          <cell r="AJ22">
            <v>25742</v>
          </cell>
          <cell r="AK22">
            <v>973</v>
          </cell>
          <cell r="AL22">
            <v>1516.3</v>
          </cell>
          <cell r="AM22">
            <v>968.8</v>
          </cell>
          <cell r="AN22">
            <v>547.5</v>
          </cell>
          <cell r="AO22">
            <v>15522.4</v>
          </cell>
          <cell r="AP22">
            <v>15333.5</v>
          </cell>
          <cell r="AQ22">
            <v>188.9</v>
          </cell>
          <cell r="AR22">
            <v>3733.8</v>
          </cell>
          <cell r="AS22">
            <v>916.505</v>
          </cell>
          <cell r="AT22">
            <v>482.1</v>
          </cell>
          <cell r="AU22">
            <v>4620</v>
          </cell>
          <cell r="AV22">
            <v>26</v>
          </cell>
          <cell r="AW22">
            <v>4023</v>
          </cell>
          <cell r="AX22">
            <v>623</v>
          </cell>
          <cell r="AY22">
            <v>10067</v>
          </cell>
        </row>
        <row r="23">
          <cell r="A23">
            <v>1976</v>
          </cell>
          <cell r="B23">
            <v>21</v>
          </cell>
          <cell r="D23">
            <v>135469</v>
          </cell>
          <cell r="E23">
            <v>127327</v>
          </cell>
          <cell r="F23">
            <v>8142</v>
          </cell>
          <cell r="G23">
            <v>3137</v>
          </cell>
          <cell r="H23" t="str">
            <v>-</v>
          </cell>
          <cell r="I23" t="str">
            <v>-</v>
          </cell>
          <cell r="N23" t="str">
            <v>-</v>
          </cell>
          <cell r="O23" t="str">
            <v>-</v>
          </cell>
          <cell r="P23">
            <v>2987</v>
          </cell>
          <cell r="T23" t="str">
            <v>-</v>
          </cell>
          <cell r="U23" t="str">
            <v>-</v>
          </cell>
          <cell r="V23">
            <v>1278</v>
          </cell>
          <cell r="Z23">
            <v>1278</v>
          </cell>
          <cell r="AA23">
            <v>0</v>
          </cell>
          <cell r="AB23">
            <v>694.6</v>
          </cell>
          <cell r="AD23">
            <v>695</v>
          </cell>
          <cell r="AF23">
            <v>190.7</v>
          </cell>
          <cell r="AG23">
            <v>191</v>
          </cell>
          <cell r="AI23">
            <v>36633.008000000002</v>
          </cell>
          <cell r="AJ23">
            <v>35463.008000000002</v>
          </cell>
          <cell r="AK23">
            <v>1170</v>
          </cell>
          <cell r="AL23">
            <v>1727.3</v>
          </cell>
          <cell r="AM23">
            <v>1079.55</v>
          </cell>
          <cell r="AN23">
            <v>647.75</v>
          </cell>
          <cell r="AO23">
            <v>22913.3</v>
          </cell>
          <cell r="AP23">
            <v>22640</v>
          </cell>
          <cell r="AQ23">
            <v>273.3</v>
          </cell>
          <cell r="AR23">
            <v>4605</v>
          </cell>
          <cell r="AS23">
            <v>718.12</v>
          </cell>
          <cell r="AT23">
            <v>465</v>
          </cell>
          <cell r="AU23">
            <v>5067.1999999898253</v>
          </cell>
          <cell r="AX23">
            <v>703.19999999865831</v>
          </cell>
          <cell r="AY23">
            <v>11791</v>
          </cell>
        </row>
        <row r="24">
          <cell r="A24">
            <v>1977</v>
          </cell>
          <cell r="B24">
            <v>36</v>
          </cell>
          <cell r="D24">
            <v>141818</v>
          </cell>
          <cell r="E24">
            <v>132870</v>
          </cell>
          <cell r="F24">
            <v>8948</v>
          </cell>
          <cell r="G24">
            <v>2742</v>
          </cell>
          <cell r="H24" t="str">
            <v>-</v>
          </cell>
          <cell r="I24" t="str">
            <v>-</v>
          </cell>
          <cell r="N24" t="str">
            <v>-</v>
          </cell>
          <cell r="O24" t="str">
            <v>-</v>
          </cell>
          <cell r="P24">
            <v>3478</v>
          </cell>
          <cell r="T24" t="str">
            <v>-</v>
          </cell>
          <cell r="U24" t="str">
            <v>-</v>
          </cell>
          <cell r="V24">
            <v>1166</v>
          </cell>
          <cell r="Z24">
            <v>1166</v>
          </cell>
          <cell r="AA24">
            <v>0</v>
          </cell>
          <cell r="AB24">
            <v>393.7</v>
          </cell>
          <cell r="AD24">
            <v>394</v>
          </cell>
          <cell r="AF24">
            <v>168.9</v>
          </cell>
          <cell r="AG24">
            <v>169</v>
          </cell>
          <cell r="AI24">
            <v>41639</v>
          </cell>
          <cell r="AJ24">
            <v>40594</v>
          </cell>
          <cell r="AK24">
            <v>1045</v>
          </cell>
          <cell r="AL24">
            <v>1443.3</v>
          </cell>
          <cell r="AM24">
            <v>864.55</v>
          </cell>
          <cell r="AN24">
            <v>578.75</v>
          </cell>
          <cell r="AO24">
            <v>29131.295999999998</v>
          </cell>
          <cell r="AP24">
            <v>28852.096000000001</v>
          </cell>
          <cell r="AQ24">
            <v>279.2</v>
          </cell>
          <cell r="AR24">
            <v>4810</v>
          </cell>
          <cell r="AS24">
            <v>453</v>
          </cell>
          <cell r="AT24">
            <v>907.8</v>
          </cell>
          <cell r="AU24">
            <v>5516.7999999965541</v>
          </cell>
          <cell r="AX24">
            <v>763.39999999954307</v>
          </cell>
          <cell r="AY24">
            <v>12151</v>
          </cell>
        </row>
        <row r="25">
          <cell r="A25">
            <v>1978</v>
          </cell>
          <cell r="B25">
            <v>23</v>
          </cell>
          <cell r="D25">
            <v>151896</v>
          </cell>
          <cell r="E25">
            <v>142982</v>
          </cell>
          <cell r="F25">
            <v>8914</v>
          </cell>
          <cell r="G25">
            <v>3207</v>
          </cell>
          <cell r="H25" t="str">
            <v>-</v>
          </cell>
          <cell r="I25" t="str">
            <v>-</v>
          </cell>
          <cell r="N25" t="str">
            <v>-</v>
          </cell>
          <cell r="O25" t="str">
            <v>-</v>
          </cell>
          <cell r="P25">
            <v>3281</v>
          </cell>
          <cell r="T25" t="str">
            <v>-</v>
          </cell>
          <cell r="U25" t="str">
            <v>-</v>
          </cell>
          <cell r="V25">
            <v>1365</v>
          </cell>
          <cell r="Z25">
            <v>1365</v>
          </cell>
          <cell r="AA25">
            <v>0</v>
          </cell>
          <cell r="AB25">
            <v>359.4</v>
          </cell>
          <cell r="AD25">
            <v>359</v>
          </cell>
          <cell r="AF25">
            <v>137.30000000000001</v>
          </cell>
          <cell r="AG25">
            <v>137</v>
          </cell>
          <cell r="AI25">
            <v>44909</v>
          </cell>
          <cell r="AJ25">
            <v>43576</v>
          </cell>
          <cell r="AK25">
            <v>1333</v>
          </cell>
          <cell r="AL25">
            <v>1259.0999999999999</v>
          </cell>
          <cell r="AM25">
            <v>645.15</v>
          </cell>
          <cell r="AN25">
            <v>613.95000000000005</v>
          </cell>
          <cell r="AO25">
            <v>31665.198</v>
          </cell>
          <cell r="AP25">
            <v>31327.248</v>
          </cell>
          <cell r="AQ25">
            <v>337.95</v>
          </cell>
          <cell r="AR25">
            <v>5265</v>
          </cell>
          <cell r="AS25">
            <v>377.6</v>
          </cell>
          <cell r="AT25">
            <v>1049.2</v>
          </cell>
          <cell r="AU25">
            <v>5965.2000000033295</v>
          </cell>
          <cell r="AX25">
            <v>823.60000000044238</v>
          </cell>
          <cell r="AY25">
            <v>13286</v>
          </cell>
        </row>
        <row r="26">
          <cell r="A26">
            <v>1979</v>
          </cell>
          <cell r="B26">
            <v>29</v>
          </cell>
          <cell r="D26">
            <v>157284</v>
          </cell>
          <cell r="E26">
            <v>147739</v>
          </cell>
          <cell r="F26">
            <v>9545</v>
          </cell>
          <cell r="G26">
            <v>3886</v>
          </cell>
          <cell r="H26" t="str">
            <v>-</v>
          </cell>
          <cell r="I26" t="str">
            <v>-</v>
          </cell>
          <cell r="N26" t="str">
            <v>-</v>
          </cell>
          <cell r="O26" t="str">
            <v>-</v>
          </cell>
          <cell r="P26">
            <v>3331</v>
          </cell>
          <cell r="T26" t="str">
            <v>-</v>
          </cell>
          <cell r="U26" t="str">
            <v>-</v>
          </cell>
          <cell r="V26">
            <v>1803</v>
          </cell>
          <cell r="Z26">
            <v>1803</v>
          </cell>
          <cell r="AA26">
            <v>0</v>
          </cell>
          <cell r="AB26">
            <v>475.8</v>
          </cell>
          <cell r="AD26">
            <v>476</v>
          </cell>
          <cell r="AF26">
            <v>117.5</v>
          </cell>
          <cell r="AG26">
            <v>118</v>
          </cell>
          <cell r="AI26">
            <v>44809.008000000002</v>
          </cell>
          <cell r="AJ26">
            <v>43645.008000000002</v>
          </cell>
          <cell r="AK26">
            <v>1164</v>
          </cell>
          <cell r="AL26">
            <v>1681.1</v>
          </cell>
          <cell r="AM26">
            <v>880.1</v>
          </cell>
          <cell r="AN26">
            <v>801</v>
          </cell>
          <cell r="AO26">
            <v>31657.898000000001</v>
          </cell>
          <cell r="AP26">
            <v>31338.047999999999</v>
          </cell>
          <cell r="AQ26">
            <v>319.85000000000002</v>
          </cell>
          <cell r="AR26">
            <v>5130</v>
          </cell>
          <cell r="AS26">
            <v>332.6</v>
          </cell>
          <cell r="AT26">
            <v>1187.7</v>
          </cell>
          <cell r="AU26">
            <v>6413.6000000102213</v>
          </cell>
          <cell r="AX26">
            <v>883.80000000132713</v>
          </cell>
          <cell r="AY26">
            <v>13486</v>
          </cell>
        </row>
        <row r="27">
          <cell r="A27">
            <v>1980</v>
          </cell>
          <cell r="B27">
            <v>7</v>
          </cell>
          <cell r="D27">
            <v>150784</v>
          </cell>
          <cell r="E27">
            <v>141430</v>
          </cell>
          <cell r="F27">
            <v>9354</v>
          </cell>
          <cell r="G27">
            <v>3105</v>
          </cell>
          <cell r="H27" t="str">
            <v>-</v>
          </cell>
          <cell r="I27" t="str">
            <v>-</v>
          </cell>
          <cell r="N27" t="str">
            <v>-</v>
          </cell>
          <cell r="O27" t="str">
            <v>-</v>
          </cell>
          <cell r="P27">
            <v>4249</v>
          </cell>
          <cell r="T27" t="str">
            <v>-</v>
          </cell>
          <cell r="U27" t="str">
            <v>-</v>
          </cell>
          <cell r="V27">
            <v>1923</v>
          </cell>
          <cell r="Z27">
            <v>1923</v>
          </cell>
          <cell r="AA27">
            <v>0</v>
          </cell>
          <cell r="AB27">
            <v>400</v>
          </cell>
          <cell r="AD27">
            <v>400</v>
          </cell>
          <cell r="AF27">
            <v>106.8</v>
          </cell>
          <cell r="AG27">
            <v>107</v>
          </cell>
          <cell r="AI27">
            <v>44324.008000000002</v>
          </cell>
          <cell r="AJ27">
            <v>42895.008000000002</v>
          </cell>
          <cell r="AK27">
            <v>1429</v>
          </cell>
          <cell r="AL27">
            <v>1613</v>
          </cell>
          <cell r="AM27">
            <v>768</v>
          </cell>
          <cell r="AN27">
            <v>845</v>
          </cell>
          <cell r="AO27">
            <v>29325.998</v>
          </cell>
          <cell r="AP27">
            <v>28993.248</v>
          </cell>
          <cell r="AQ27">
            <v>332.75</v>
          </cell>
          <cell r="AR27">
            <v>4802</v>
          </cell>
          <cell r="AS27">
            <v>233</v>
          </cell>
          <cell r="AT27">
            <v>1343.5</v>
          </cell>
          <cell r="AU27">
            <v>6856</v>
          </cell>
          <cell r="AV27">
            <v>48</v>
          </cell>
          <cell r="AW27">
            <v>5994</v>
          </cell>
          <cell r="AX27">
            <v>910</v>
          </cell>
          <cell r="AY27">
            <v>13390</v>
          </cell>
        </row>
        <row r="28">
          <cell r="A28">
            <v>1981</v>
          </cell>
          <cell r="B28">
            <v>15</v>
          </cell>
          <cell r="D28">
            <v>139176</v>
          </cell>
          <cell r="E28">
            <v>130740</v>
          </cell>
          <cell r="F28">
            <v>8436</v>
          </cell>
          <cell r="G28">
            <v>2776</v>
          </cell>
          <cell r="H28" t="str">
            <v>-</v>
          </cell>
          <cell r="I28" t="str">
            <v>-</v>
          </cell>
          <cell r="N28" t="str">
            <v>-</v>
          </cell>
          <cell r="O28" t="str">
            <v>-</v>
          </cell>
          <cell r="P28">
            <v>3740</v>
          </cell>
          <cell r="T28" t="str">
            <v>-</v>
          </cell>
          <cell r="U28" t="str">
            <v>-</v>
          </cell>
          <cell r="V28">
            <v>1552</v>
          </cell>
          <cell r="Z28">
            <v>1552</v>
          </cell>
          <cell r="AA28">
            <v>0</v>
          </cell>
          <cell r="AB28">
            <v>455.8</v>
          </cell>
          <cell r="AD28">
            <v>456</v>
          </cell>
          <cell r="AF28">
            <v>122.1</v>
          </cell>
          <cell r="AG28">
            <v>122</v>
          </cell>
          <cell r="AI28">
            <v>39675.008000000002</v>
          </cell>
          <cell r="AJ28">
            <v>38719.008000000002</v>
          </cell>
          <cell r="AK28">
            <v>956</v>
          </cell>
          <cell r="AL28">
            <v>2180.5</v>
          </cell>
          <cell r="AM28">
            <v>1250.2</v>
          </cell>
          <cell r="AN28">
            <v>930.3</v>
          </cell>
          <cell r="AO28">
            <v>27631.412</v>
          </cell>
          <cell r="AP28">
            <v>27323.312000000002</v>
          </cell>
          <cell r="AQ28">
            <v>308.10000000000002</v>
          </cell>
          <cell r="AR28">
            <v>4711</v>
          </cell>
          <cell r="AS28">
            <v>451.8</v>
          </cell>
          <cell r="AT28">
            <v>1217.9000000000001</v>
          </cell>
          <cell r="AU28">
            <v>5655.027272727224</v>
          </cell>
          <cell r="AX28">
            <v>934.40000000008513</v>
          </cell>
          <cell r="AY28">
            <v>13835</v>
          </cell>
        </row>
        <row r="29">
          <cell r="A29">
            <v>1982</v>
          </cell>
          <cell r="B29">
            <v>12</v>
          </cell>
          <cell r="D29">
            <v>121721</v>
          </cell>
          <cell r="E29">
            <v>114435</v>
          </cell>
          <cell r="F29">
            <v>7286</v>
          </cell>
          <cell r="G29">
            <v>2587</v>
          </cell>
          <cell r="H29" t="str">
            <v>-</v>
          </cell>
          <cell r="I29" t="str">
            <v>-</v>
          </cell>
          <cell r="N29" t="str">
            <v>-</v>
          </cell>
          <cell r="O29" t="str">
            <v>-</v>
          </cell>
          <cell r="P29">
            <v>3564</v>
          </cell>
          <cell r="T29" t="str">
            <v>-</v>
          </cell>
          <cell r="U29" t="str">
            <v>-</v>
          </cell>
          <cell r="V29">
            <v>1408</v>
          </cell>
          <cell r="Z29">
            <v>1408</v>
          </cell>
          <cell r="AA29">
            <v>0</v>
          </cell>
          <cell r="AB29">
            <v>452.5</v>
          </cell>
          <cell r="AD29">
            <v>453</v>
          </cell>
          <cell r="AF29">
            <v>106.5</v>
          </cell>
          <cell r="AG29">
            <v>107</v>
          </cell>
          <cell r="AI29">
            <v>37168</v>
          </cell>
          <cell r="AJ29">
            <v>36078</v>
          </cell>
          <cell r="AK29">
            <v>1090</v>
          </cell>
          <cell r="AL29">
            <v>983.2</v>
          </cell>
          <cell r="AM29">
            <v>528.25</v>
          </cell>
          <cell r="AN29">
            <v>454.95</v>
          </cell>
          <cell r="AO29">
            <v>27903.398000000001</v>
          </cell>
          <cell r="AP29">
            <v>27622.047999999999</v>
          </cell>
          <cell r="AQ29">
            <v>281.35000000000002</v>
          </cell>
          <cell r="AR29">
            <v>4134</v>
          </cell>
          <cell r="AS29">
            <v>169</v>
          </cell>
          <cell r="AT29">
            <v>1170.9000000000001</v>
          </cell>
          <cell r="AU29">
            <v>5916.0545454545063</v>
          </cell>
          <cell r="AX29">
            <v>924.80000000002838</v>
          </cell>
          <cell r="AY29">
            <v>12408</v>
          </cell>
        </row>
        <row r="30">
          <cell r="A30">
            <v>1983</v>
          </cell>
          <cell r="B30">
            <v>10</v>
          </cell>
          <cell r="D30">
            <v>149675</v>
          </cell>
          <cell r="E30">
            <v>141242</v>
          </cell>
          <cell r="F30">
            <v>8433</v>
          </cell>
          <cell r="G30">
            <v>3292</v>
          </cell>
          <cell r="H30" t="str">
            <v>-</v>
          </cell>
          <cell r="I30" t="str">
            <v>-</v>
          </cell>
          <cell r="N30" t="str">
            <v>-</v>
          </cell>
          <cell r="O30" t="str">
            <v>-</v>
          </cell>
          <cell r="P30">
            <v>5022</v>
          </cell>
          <cell r="T30" t="str">
            <v>-</v>
          </cell>
          <cell r="U30" t="str">
            <v>-</v>
          </cell>
          <cell r="V30">
            <v>1383</v>
          </cell>
          <cell r="Z30">
            <v>1383</v>
          </cell>
          <cell r="AA30">
            <v>0</v>
          </cell>
          <cell r="AB30">
            <v>377.7</v>
          </cell>
          <cell r="AD30">
            <v>378</v>
          </cell>
          <cell r="AF30">
            <v>113.2</v>
          </cell>
          <cell r="AG30">
            <v>113</v>
          </cell>
          <cell r="AI30">
            <v>42070.008000000002</v>
          </cell>
          <cell r="AJ30">
            <v>41157.008000000002</v>
          </cell>
          <cell r="AK30">
            <v>913</v>
          </cell>
          <cell r="AL30">
            <v>1475.1</v>
          </cell>
          <cell r="AM30">
            <v>794.8</v>
          </cell>
          <cell r="AN30">
            <v>680.3</v>
          </cell>
          <cell r="AO30">
            <v>34249.493999999999</v>
          </cell>
          <cell r="AP30">
            <v>33975.743999999999</v>
          </cell>
          <cell r="AQ30">
            <v>273.75</v>
          </cell>
          <cell r="AR30">
            <v>5324</v>
          </cell>
          <cell r="AS30">
            <v>314.2</v>
          </cell>
          <cell r="AT30">
            <v>1265.4000000000001</v>
          </cell>
          <cell r="AU30">
            <v>6177.0818181817885</v>
          </cell>
          <cell r="AX30">
            <v>915.19999999997162</v>
          </cell>
          <cell r="AY30">
            <v>13353</v>
          </cell>
        </row>
        <row r="31">
          <cell r="A31">
            <v>1984</v>
          </cell>
          <cell r="B31">
            <v>9</v>
          </cell>
          <cell r="D31">
            <v>161162</v>
          </cell>
          <cell r="E31">
            <v>151676</v>
          </cell>
          <cell r="F31">
            <v>9486</v>
          </cell>
          <cell r="G31">
            <v>3966</v>
          </cell>
          <cell r="H31" t="str">
            <v>-</v>
          </cell>
          <cell r="I31" t="str">
            <v>-</v>
          </cell>
          <cell r="N31" t="str">
            <v>-</v>
          </cell>
          <cell r="O31" t="str">
            <v>-</v>
          </cell>
          <cell r="P31">
            <v>5737</v>
          </cell>
          <cell r="T31" t="str">
            <v>-</v>
          </cell>
          <cell r="U31" t="str">
            <v>-</v>
          </cell>
          <cell r="V31">
            <v>1593</v>
          </cell>
          <cell r="Z31">
            <v>1593</v>
          </cell>
          <cell r="AA31">
            <v>0</v>
          </cell>
          <cell r="AB31">
            <v>569.1</v>
          </cell>
          <cell r="AD31">
            <v>569</v>
          </cell>
          <cell r="AF31">
            <v>98.8</v>
          </cell>
          <cell r="AG31">
            <v>99</v>
          </cell>
          <cell r="AI31">
            <v>49869</v>
          </cell>
          <cell r="AJ31">
            <v>48582</v>
          </cell>
          <cell r="AK31">
            <v>1287</v>
          </cell>
          <cell r="AL31">
            <v>1389.8</v>
          </cell>
          <cell r="AM31">
            <v>671.4</v>
          </cell>
          <cell r="AN31">
            <v>718.4</v>
          </cell>
          <cell r="AO31">
            <v>37484.199999999997</v>
          </cell>
          <cell r="AP31">
            <v>37155.199999999997</v>
          </cell>
          <cell r="AQ31">
            <v>329</v>
          </cell>
          <cell r="AR31">
            <v>5474</v>
          </cell>
          <cell r="AS31">
            <v>276.60000000000002</v>
          </cell>
          <cell r="AT31">
            <v>1619.1</v>
          </cell>
          <cell r="AU31">
            <v>6438.1090909090126</v>
          </cell>
          <cell r="AX31">
            <v>905.59999999991487</v>
          </cell>
          <cell r="AY31">
            <v>14222</v>
          </cell>
        </row>
        <row r="32">
          <cell r="A32">
            <v>1985</v>
          </cell>
          <cell r="B32">
            <v>7</v>
          </cell>
          <cell r="D32">
            <v>162014</v>
          </cell>
          <cell r="E32">
            <v>152718</v>
          </cell>
          <cell r="F32">
            <v>9296</v>
          </cell>
          <cell r="G32">
            <v>4574</v>
          </cell>
          <cell r="H32" t="str">
            <v>-</v>
          </cell>
          <cell r="I32" t="str">
            <v>-</v>
          </cell>
          <cell r="N32" t="str">
            <v>-</v>
          </cell>
          <cell r="O32" t="str">
            <v>-</v>
          </cell>
          <cell r="P32">
            <v>4750</v>
          </cell>
          <cell r="T32" t="str">
            <v>-</v>
          </cell>
          <cell r="U32" t="str">
            <v>-</v>
          </cell>
          <cell r="V32">
            <v>2077</v>
          </cell>
          <cell r="Z32">
            <v>2077</v>
          </cell>
          <cell r="AA32">
            <v>0</v>
          </cell>
          <cell r="AB32">
            <v>863.8</v>
          </cell>
          <cell r="AD32">
            <v>864</v>
          </cell>
          <cell r="AF32">
            <v>95.1</v>
          </cell>
          <cell r="AG32">
            <v>95</v>
          </cell>
          <cell r="AI32">
            <v>54586.008000000002</v>
          </cell>
          <cell r="AJ32">
            <v>53443.008000000002</v>
          </cell>
          <cell r="AK32">
            <v>1143</v>
          </cell>
          <cell r="AL32">
            <v>1353.7</v>
          </cell>
          <cell r="AM32">
            <v>692.3</v>
          </cell>
          <cell r="AN32">
            <v>661.4</v>
          </cell>
          <cell r="AO32">
            <v>39003.800000000003</v>
          </cell>
          <cell r="AP32">
            <v>38698.400000000001</v>
          </cell>
          <cell r="AQ32">
            <v>305.39999999999998</v>
          </cell>
          <cell r="AR32">
            <v>6063</v>
          </cell>
          <cell r="AS32">
            <v>298.60000000000002</v>
          </cell>
          <cell r="AT32">
            <v>1818.5</v>
          </cell>
          <cell r="AU32">
            <v>6434</v>
          </cell>
          <cell r="AV32">
            <v>125</v>
          </cell>
          <cell r="AW32">
            <v>5718</v>
          </cell>
          <cell r="AX32">
            <v>841</v>
          </cell>
          <cell r="AY32">
            <v>14448</v>
          </cell>
        </row>
        <row r="33">
          <cell r="A33">
            <v>1986</v>
          </cell>
          <cell r="B33">
            <v>7</v>
          </cell>
          <cell r="D33">
            <v>170288</v>
          </cell>
          <cell r="E33">
            <v>160176</v>
          </cell>
          <cell r="F33">
            <v>10112</v>
          </cell>
          <cell r="G33">
            <v>5225</v>
          </cell>
          <cell r="H33" t="str">
            <v>-</v>
          </cell>
          <cell r="I33" t="str">
            <v>-</v>
          </cell>
          <cell r="N33" t="str">
            <v>-</v>
          </cell>
          <cell r="O33" t="str">
            <v>-</v>
          </cell>
          <cell r="P33">
            <v>5068</v>
          </cell>
          <cell r="T33" t="str">
            <v>-</v>
          </cell>
          <cell r="U33" t="str">
            <v>-</v>
          </cell>
          <cell r="V33">
            <v>2257</v>
          </cell>
          <cell r="Z33">
            <v>2257</v>
          </cell>
          <cell r="AA33">
            <v>0</v>
          </cell>
          <cell r="AB33">
            <v>861.1</v>
          </cell>
          <cell r="AD33">
            <v>861</v>
          </cell>
          <cell r="AF33">
            <v>82.9</v>
          </cell>
          <cell r="AG33">
            <v>83</v>
          </cell>
          <cell r="AI33">
            <v>54853</v>
          </cell>
          <cell r="AJ33">
            <v>53400</v>
          </cell>
          <cell r="AK33">
            <v>1453</v>
          </cell>
          <cell r="AL33">
            <v>1556.5</v>
          </cell>
          <cell r="AM33">
            <v>810.3</v>
          </cell>
          <cell r="AN33">
            <v>746.2</v>
          </cell>
          <cell r="AO33">
            <v>38191.794000000002</v>
          </cell>
          <cell r="AP33">
            <v>37853.343999999997</v>
          </cell>
          <cell r="AQ33">
            <v>338.45</v>
          </cell>
          <cell r="AR33">
            <v>5921</v>
          </cell>
          <cell r="AS33">
            <v>460.2</v>
          </cell>
          <cell r="AT33">
            <v>1587.1</v>
          </cell>
          <cell r="AU33">
            <v>7152</v>
          </cell>
          <cell r="AV33">
            <v>173</v>
          </cell>
          <cell r="AW33">
            <v>6469</v>
          </cell>
          <cell r="AX33">
            <v>856</v>
          </cell>
          <cell r="AY33">
            <v>15259</v>
          </cell>
        </row>
        <row r="34">
          <cell r="A34">
            <v>1987</v>
          </cell>
          <cell r="B34">
            <v>4</v>
          </cell>
          <cell r="D34">
            <v>185056</v>
          </cell>
          <cell r="E34">
            <v>174566</v>
          </cell>
          <cell r="F34">
            <v>10490</v>
          </cell>
          <cell r="G34">
            <v>4879</v>
          </cell>
          <cell r="H34" t="str">
            <v>-</v>
          </cell>
          <cell r="I34" t="str">
            <v>-</v>
          </cell>
          <cell r="N34" t="str">
            <v>-</v>
          </cell>
          <cell r="O34" t="str">
            <v>-</v>
          </cell>
          <cell r="P34">
            <v>6157</v>
          </cell>
          <cell r="T34" t="str">
            <v>-</v>
          </cell>
          <cell r="U34" t="str">
            <v>-</v>
          </cell>
          <cell r="V34">
            <v>2393</v>
          </cell>
          <cell r="Z34">
            <v>2393</v>
          </cell>
          <cell r="AA34">
            <v>0</v>
          </cell>
          <cell r="AB34">
            <v>919.8</v>
          </cell>
          <cell r="AD34">
            <v>920</v>
          </cell>
          <cell r="AF34">
            <v>123.7</v>
          </cell>
          <cell r="AG34">
            <v>124</v>
          </cell>
          <cell r="AI34">
            <v>61775</v>
          </cell>
          <cell r="AJ34">
            <v>60288</v>
          </cell>
          <cell r="AK34">
            <v>1487</v>
          </cell>
          <cell r="AL34">
            <v>1685.3</v>
          </cell>
          <cell r="AM34">
            <v>741</v>
          </cell>
          <cell r="AN34">
            <v>944.3</v>
          </cell>
          <cell r="AO34">
            <v>41861.902000000002</v>
          </cell>
          <cell r="AP34">
            <v>41407.552000000003</v>
          </cell>
          <cell r="AQ34">
            <v>454.35</v>
          </cell>
          <cell r="AR34">
            <v>6500</v>
          </cell>
          <cell r="AS34">
            <v>507.1</v>
          </cell>
          <cell r="AT34">
            <v>1586.4</v>
          </cell>
          <cell r="AU34">
            <v>7776</v>
          </cell>
          <cell r="AV34">
            <v>160</v>
          </cell>
          <cell r="AW34">
            <v>6878</v>
          </cell>
          <cell r="AX34">
            <v>1058</v>
          </cell>
          <cell r="AY34">
            <v>16044</v>
          </cell>
        </row>
        <row r="35">
          <cell r="A35">
            <v>1988</v>
          </cell>
          <cell r="B35">
            <v>6</v>
          </cell>
          <cell r="D35">
            <v>184327</v>
          </cell>
          <cell r="E35">
            <v>172770</v>
          </cell>
          <cell r="F35">
            <v>11557</v>
          </cell>
          <cell r="G35">
            <v>5171</v>
          </cell>
          <cell r="H35" t="str">
            <v>-</v>
          </cell>
          <cell r="I35" t="str">
            <v>-</v>
          </cell>
          <cell r="N35" t="str">
            <v>-</v>
          </cell>
          <cell r="O35" t="str">
            <v>-</v>
          </cell>
          <cell r="P35">
            <v>6195</v>
          </cell>
          <cell r="T35" t="str">
            <v>-</v>
          </cell>
          <cell r="U35" t="str">
            <v>-</v>
          </cell>
          <cell r="V35">
            <v>2279</v>
          </cell>
          <cell r="Z35">
            <v>2279</v>
          </cell>
          <cell r="AA35">
            <v>0</v>
          </cell>
          <cell r="AB35">
            <v>800</v>
          </cell>
          <cell r="AD35">
            <v>975</v>
          </cell>
          <cell r="AF35">
            <v>77</v>
          </cell>
          <cell r="AG35">
            <v>77</v>
          </cell>
          <cell r="AI35">
            <v>60737</v>
          </cell>
          <cell r="AJ35">
            <v>59274</v>
          </cell>
          <cell r="AK35">
            <v>1463</v>
          </cell>
          <cell r="AL35">
            <v>1479</v>
          </cell>
          <cell r="AM35">
            <v>857</v>
          </cell>
          <cell r="AN35">
            <v>622</v>
          </cell>
          <cell r="AO35">
            <v>41737</v>
          </cell>
          <cell r="AP35">
            <v>41106</v>
          </cell>
          <cell r="AQ35">
            <v>631</v>
          </cell>
          <cell r="AR35">
            <v>6224</v>
          </cell>
          <cell r="AS35">
            <v>573.6</v>
          </cell>
          <cell r="AT35">
            <v>2236.6</v>
          </cell>
          <cell r="AU35">
            <v>7977</v>
          </cell>
          <cell r="AV35">
            <v>168</v>
          </cell>
          <cell r="AW35">
            <v>6985</v>
          </cell>
          <cell r="AX35">
            <v>1160</v>
          </cell>
          <cell r="AY35">
            <v>16639</v>
          </cell>
        </row>
        <row r="36">
          <cell r="A36">
            <v>1989</v>
          </cell>
          <cell r="B36">
            <v>4</v>
          </cell>
          <cell r="D36">
            <v>182104</v>
          </cell>
          <cell r="E36">
            <v>170095</v>
          </cell>
          <cell r="F36">
            <v>12009</v>
          </cell>
          <cell r="G36">
            <v>4797</v>
          </cell>
          <cell r="H36" t="str">
            <v>-</v>
          </cell>
          <cell r="I36" t="str">
            <v>-</v>
          </cell>
          <cell r="J36">
            <v>0.72790355822341912</v>
          </cell>
          <cell r="N36" t="str">
            <v>-</v>
          </cell>
          <cell r="O36" t="str">
            <v>-</v>
          </cell>
          <cell r="P36">
            <v>4826</v>
          </cell>
          <cell r="T36" t="str">
            <v>-</v>
          </cell>
          <cell r="U36" t="str">
            <v>-</v>
          </cell>
          <cell r="V36">
            <v>2323</v>
          </cell>
          <cell r="Z36">
            <v>2323</v>
          </cell>
          <cell r="AA36">
            <v>0</v>
          </cell>
          <cell r="AB36">
            <v>780</v>
          </cell>
          <cell r="AD36">
            <v>780</v>
          </cell>
          <cell r="AF36">
            <v>56</v>
          </cell>
          <cell r="AG36">
            <v>56</v>
          </cell>
          <cell r="AI36">
            <v>59245</v>
          </cell>
          <cell r="AJ36">
            <v>58000</v>
          </cell>
          <cell r="AK36">
            <v>1245</v>
          </cell>
          <cell r="AL36">
            <v>1679</v>
          </cell>
          <cell r="AM36">
            <v>1038</v>
          </cell>
          <cell r="AN36">
            <v>641</v>
          </cell>
          <cell r="AO36">
            <v>40967.508000000002</v>
          </cell>
          <cell r="AP36">
            <v>40537.008000000002</v>
          </cell>
          <cell r="AQ36">
            <v>430.5</v>
          </cell>
          <cell r="AR36">
            <v>6917</v>
          </cell>
          <cell r="AS36">
            <v>591.70000000000005</v>
          </cell>
          <cell r="AT36">
            <v>2123.6999999999998</v>
          </cell>
          <cell r="AU36">
            <v>8065</v>
          </cell>
          <cell r="AV36">
            <v>158</v>
          </cell>
          <cell r="AW36">
            <v>7032</v>
          </cell>
          <cell r="AX36">
            <v>1191</v>
          </cell>
          <cell r="AY36">
            <v>16555</v>
          </cell>
        </row>
        <row r="37">
          <cell r="A37">
            <v>1990</v>
          </cell>
          <cell r="B37">
            <v>8.6</v>
          </cell>
          <cell r="C37">
            <v>0</v>
          </cell>
          <cell r="D37">
            <v>156406</v>
          </cell>
          <cell r="E37">
            <v>141169</v>
          </cell>
          <cell r="F37">
            <v>15237</v>
          </cell>
          <cell r="G37">
            <v>1548.777</v>
          </cell>
          <cell r="H37">
            <v>936.54600000000005</v>
          </cell>
          <cell r="I37">
            <v>612.23099999999999</v>
          </cell>
          <cell r="J37">
            <v>0.6047003538921355</v>
          </cell>
          <cell r="N37">
            <v>936.54599999999994</v>
          </cell>
          <cell r="O37">
            <v>612.23100000000011</v>
          </cell>
          <cell r="P37">
            <v>1196.5909999999999</v>
          </cell>
          <cell r="Q37">
            <v>1084.864</v>
          </cell>
          <cell r="R37">
            <v>111.727</v>
          </cell>
          <cell r="S37">
            <v>0.90662891497596076</v>
          </cell>
          <cell r="T37">
            <v>1084.8639999999998</v>
          </cell>
          <cell r="U37">
            <v>111.72700000000009</v>
          </cell>
          <cell r="V37">
            <v>2832</v>
          </cell>
          <cell r="Z37">
            <v>1575</v>
          </cell>
          <cell r="AA37">
            <v>1257</v>
          </cell>
          <cell r="AB37">
            <v>0</v>
          </cell>
          <cell r="AD37">
            <v>670</v>
          </cell>
          <cell r="AF37">
            <v>35</v>
          </cell>
          <cell r="AG37">
            <v>35</v>
          </cell>
          <cell r="AI37">
            <v>54906</v>
          </cell>
          <cell r="AJ37">
            <v>53702</v>
          </cell>
          <cell r="AK37">
            <v>1204</v>
          </cell>
          <cell r="AL37">
            <v>1561</v>
          </cell>
          <cell r="AM37">
            <v>998</v>
          </cell>
          <cell r="AN37">
            <v>563</v>
          </cell>
          <cell r="AO37">
            <v>37936.908000000003</v>
          </cell>
          <cell r="AP37">
            <v>37465.008000000002</v>
          </cell>
          <cell r="AQ37">
            <v>471.9</v>
          </cell>
          <cell r="AR37">
            <v>6358</v>
          </cell>
          <cell r="AS37">
            <v>521.70000000000005</v>
          </cell>
          <cell r="AT37">
            <v>2439.5</v>
          </cell>
          <cell r="AU37">
            <v>7152</v>
          </cell>
          <cell r="AV37">
            <v>191</v>
          </cell>
          <cell r="AW37">
            <v>6277</v>
          </cell>
          <cell r="AX37">
            <v>1066</v>
          </cell>
          <cell r="AY37">
            <v>16466</v>
          </cell>
        </row>
        <row r="38">
          <cell r="A38">
            <v>1991</v>
          </cell>
          <cell r="B38">
            <v>9.3000000000000007</v>
          </cell>
          <cell r="C38">
            <v>0</v>
          </cell>
          <cell r="D38">
            <v>154206</v>
          </cell>
          <cell r="E38">
            <v>138508</v>
          </cell>
          <cell r="F38">
            <v>15699</v>
          </cell>
          <cell r="G38">
            <v>2281.2849999999999</v>
          </cell>
          <cell r="H38">
            <v>1322.385</v>
          </cell>
          <cell r="I38">
            <v>958.9</v>
          </cell>
          <cell r="J38">
            <v>0.57966672292151133</v>
          </cell>
          <cell r="N38">
            <v>1322.385</v>
          </cell>
          <cell r="O38">
            <v>958.89999999999986</v>
          </cell>
          <cell r="P38">
            <v>1355.9480000000001</v>
          </cell>
          <cell r="Q38">
            <v>1129.9480000000001</v>
          </cell>
          <cell r="R38">
            <v>226</v>
          </cell>
          <cell r="S38">
            <v>0.83332694174112876</v>
          </cell>
          <cell r="T38">
            <v>1129.9480000000001</v>
          </cell>
          <cell r="U38">
            <v>226</v>
          </cell>
          <cell r="V38">
            <v>3668</v>
          </cell>
          <cell r="Z38">
            <v>1940</v>
          </cell>
          <cell r="AA38">
            <v>1728</v>
          </cell>
          <cell r="AB38">
            <v>0</v>
          </cell>
          <cell r="AD38">
            <v>215</v>
          </cell>
          <cell r="AF38">
            <v>0</v>
          </cell>
          <cell r="AG38">
            <v>30</v>
          </cell>
          <cell r="AI38">
            <v>52040.008000000002</v>
          </cell>
          <cell r="AJ38">
            <v>51037.008000000002</v>
          </cell>
          <cell r="AK38">
            <v>1003</v>
          </cell>
          <cell r="AL38">
            <v>1485.9</v>
          </cell>
          <cell r="AM38">
            <v>900</v>
          </cell>
          <cell r="AN38">
            <v>585.9</v>
          </cell>
          <cell r="AO38">
            <v>36980</v>
          </cell>
          <cell r="AP38">
            <v>36500</v>
          </cell>
          <cell r="AQ38">
            <v>480</v>
          </cell>
          <cell r="AR38">
            <v>5548</v>
          </cell>
          <cell r="AS38">
            <v>569.29999999999995</v>
          </cell>
          <cell r="AT38">
            <v>1940.8</v>
          </cell>
          <cell r="AU38">
            <v>7694</v>
          </cell>
          <cell r="AV38">
            <v>141</v>
          </cell>
          <cell r="AW38">
            <v>7020</v>
          </cell>
          <cell r="AX38">
            <v>815</v>
          </cell>
          <cell r="AY38">
            <v>16559</v>
          </cell>
        </row>
        <row r="39">
          <cell r="A39">
            <v>1992</v>
          </cell>
          <cell r="B39">
            <v>5.5670000000000002</v>
          </cell>
          <cell r="C39">
            <v>2.4390000000000001</v>
          </cell>
          <cell r="D39">
            <v>163745</v>
          </cell>
          <cell r="E39">
            <v>146807</v>
          </cell>
          <cell r="F39">
            <v>16938</v>
          </cell>
          <cell r="G39">
            <v>5123</v>
          </cell>
          <cell r="H39">
            <v>4121</v>
          </cell>
          <cell r="I39">
            <v>1002</v>
          </cell>
          <cell r="J39">
            <v>0.80441147764981458</v>
          </cell>
          <cell r="N39">
            <v>4121</v>
          </cell>
          <cell r="O39">
            <v>1002</v>
          </cell>
          <cell r="P39">
            <v>2103</v>
          </cell>
          <cell r="Q39">
            <v>1986</v>
          </cell>
          <cell r="R39">
            <v>117</v>
          </cell>
          <cell r="S39">
            <v>0.94436519258202567</v>
          </cell>
          <cell r="T39">
            <v>1986</v>
          </cell>
          <cell r="U39">
            <v>117</v>
          </cell>
          <cell r="V39">
            <v>3100</v>
          </cell>
          <cell r="Z39">
            <v>1393</v>
          </cell>
          <cell r="AA39">
            <v>1707</v>
          </cell>
          <cell r="AB39">
            <v>0</v>
          </cell>
          <cell r="AD39">
            <v>0</v>
          </cell>
          <cell r="AF39">
            <v>0</v>
          </cell>
          <cell r="AG39">
            <v>0</v>
          </cell>
          <cell r="AI39">
            <v>56318</v>
          </cell>
          <cell r="AJ39">
            <v>55512</v>
          </cell>
          <cell r="AK39">
            <v>806</v>
          </cell>
          <cell r="AL39">
            <v>1388</v>
          </cell>
          <cell r="AM39">
            <v>757</v>
          </cell>
          <cell r="AN39">
            <v>631</v>
          </cell>
          <cell r="AO39">
            <v>39778</v>
          </cell>
          <cell r="AP39">
            <v>39352</v>
          </cell>
          <cell r="AQ39">
            <v>426</v>
          </cell>
          <cell r="AR39">
            <v>6568</v>
          </cell>
          <cell r="AS39">
            <v>644.53899999999999</v>
          </cell>
          <cell r="AT39">
            <v>2979.297</v>
          </cell>
          <cell r="AU39">
            <v>8077</v>
          </cell>
          <cell r="AV39">
            <v>173</v>
          </cell>
          <cell r="AW39">
            <v>7135</v>
          </cell>
          <cell r="AX39">
            <v>1115</v>
          </cell>
          <cell r="AY39">
            <v>16585</v>
          </cell>
        </row>
        <row r="40">
          <cell r="A40">
            <v>1993</v>
          </cell>
          <cell r="B40">
            <v>5.3360000000000003</v>
          </cell>
          <cell r="C40">
            <v>2.302</v>
          </cell>
          <cell r="D40">
            <v>169576</v>
          </cell>
          <cell r="E40">
            <v>150480</v>
          </cell>
          <cell r="F40">
            <v>19097</v>
          </cell>
          <cell r="G40">
            <v>4428.2550000000001</v>
          </cell>
          <cell r="H40">
            <v>3473</v>
          </cell>
          <cell r="I40">
            <v>955.255</v>
          </cell>
          <cell r="J40">
            <v>0.78428184465438411</v>
          </cell>
          <cell r="N40">
            <v>3473</v>
          </cell>
          <cell r="O40">
            <v>955.25500000000011</v>
          </cell>
          <cell r="P40">
            <v>1175</v>
          </cell>
          <cell r="Q40">
            <v>1048</v>
          </cell>
          <cell r="R40">
            <v>127</v>
          </cell>
          <cell r="S40">
            <v>0.89191489361702125</v>
          </cell>
          <cell r="T40">
            <v>1048</v>
          </cell>
          <cell r="U40">
            <v>127</v>
          </cell>
          <cell r="V40">
            <v>2655</v>
          </cell>
          <cell r="Z40">
            <v>1384</v>
          </cell>
          <cell r="AA40">
            <v>1271</v>
          </cell>
          <cell r="AB40">
            <v>0</v>
          </cell>
          <cell r="AD40">
            <v>0</v>
          </cell>
          <cell r="AF40">
            <v>0</v>
          </cell>
          <cell r="AG40">
            <v>0</v>
          </cell>
          <cell r="AI40">
            <v>59774.008000000002</v>
          </cell>
          <cell r="AJ40">
            <v>58651.008000000002</v>
          </cell>
          <cell r="AK40">
            <v>1123</v>
          </cell>
          <cell r="AL40">
            <v>1370</v>
          </cell>
          <cell r="AM40">
            <v>645</v>
          </cell>
          <cell r="AN40">
            <v>725</v>
          </cell>
          <cell r="AO40">
            <v>43592</v>
          </cell>
          <cell r="AP40">
            <v>42945</v>
          </cell>
          <cell r="AQ40">
            <v>647</v>
          </cell>
          <cell r="AR40">
            <v>7248</v>
          </cell>
          <cell r="AS40">
            <v>764.16</v>
          </cell>
          <cell r="AT40">
            <v>3898.2260000000001</v>
          </cell>
          <cell r="AU40">
            <v>8001</v>
          </cell>
          <cell r="AV40">
            <v>188</v>
          </cell>
          <cell r="AW40">
            <v>7387</v>
          </cell>
          <cell r="AX40">
            <v>802</v>
          </cell>
          <cell r="AY40">
            <v>17557</v>
          </cell>
        </row>
        <row r="41">
          <cell r="A41">
            <v>1994</v>
          </cell>
          <cell r="B41">
            <v>6.2</v>
          </cell>
          <cell r="C41">
            <v>1.6</v>
          </cell>
          <cell r="D41">
            <v>177382</v>
          </cell>
          <cell r="E41">
            <v>154170</v>
          </cell>
          <cell r="F41">
            <v>23212</v>
          </cell>
          <cell r="G41">
            <v>5255.0550000000003</v>
          </cell>
          <cell r="H41">
            <v>3816</v>
          </cell>
          <cell r="I41">
            <v>1439.0550000000001</v>
          </cell>
          <cell r="J41">
            <v>0.72615795648190162</v>
          </cell>
          <cell r="N41">
            <v>3815.9999999999995</v>
          </cell>
          <cell r="O41">
            <v>1439.0550000000007</v>
          </cell>
          <cell r="P41">
            <v>1253</v>
          </cell>
          <cell r="Q41">
            <v>946</v>
          </cell>
          <cell r="R41">
            <v>307</v>
          </cell>
          <cell r="S41">
            <v>0.75498802873104554</v>
          </cell>
          <cell r="T41">
            <v>946</v>
          </cell>
          <cell r="U41">
            <v>307</v>
          </cell>
          <cell r="V41">
            <v>2809</v>
          </cell>
          <cell r="Z41">
            <v>1656</v>
          </cell>
          <cell r="AA41">
            <v>1153</v>
          </cell>
          <cell r="AB41">
            <v>0</v>
          </cell>
          <cell r="AD41">
            <v>0</v>
          </cell>
          <cell r="AF41">
            <v>0</v>
          </cell>
          <cell r="AG41">
            <v>0</v>
          </cell>
          <cell r="AI41">
            <v>61650</v>
          </cell>
          <cell r="AJ41">
            <v>60648</v>
          </cell>
          <cell r="AK41">
            <v>1002</v>
          </cell>
          <cell r="AL41">
            <v>1534</v>
          </cell>
          <cell r="AM41">
            <v>691</v>
          </cell>
          <cell r="AN41">
            <v>843</v>
          </cell>
          <cell r="AO41">
            <v>45727</v>
          </cell>
          <cell r="AP41">
            <v>44924</v>
          </cell>
          <cell r="AQ41">
            <v>803</v>
          </cell>
          <cell r="AR41">
            <v>7655</v>
          </cell>
          <cell r="AS41">
            <v>794.4</v>
          </cell>
          <cell r="AT41">
            <v>4634.2</v>
          </cell>
          <cell r="AU41">
            <v>9608</v>
          </cell>
          <cell r="AV41">
            <v>160</v>
          </cell>
          <cell r="AW41">
            <v>8831</v>
          </cell>
          <cell r="AX41">
            <v>937</v>
          </cell>
          <cell r="AY41">
            <v>18348</v>
          </cell>
        </row>
        <row r="42">
          <cell r="A42">
            <v>1995</v>
          </cell>
          <cell r="B42">
            <v>6.1</v>
          </cell>
          <cell r="C42">
            <v>1.6</v>
          </cell>
          <cell r="D42">
            <v>183156</v>
          </cell>
          <cell r="E42">
            <v>157444</v>
          </cell>
          <cell r="F42">
            <v>25713</v>
          </cell>
          <cell r="G42">
            <v>6555.1</v>
          </cell>
          <cell r="H42">
            <v>5084</v>
          </cell>
          <cell r="I42">
            <v>1471.1</v>
          </cell>
          <cell r="J42">
            <v>0.77557931991884177</v>
          </cell>
          <cell r="N42">
            <v>5084</v>
          </cell>
          <cell r="O42">
            <v>1471.1000000000004</v>
          </cell>
          <cell r="P42">
            <v>1186.8</v>
          </cell>
          <cell r="Q42">
            <v>729</v>
          </cell>
          <cell r="R42">
            <v>457.8</v>
          </cell>
          <cell r="S42">
            <v>0.61425682507583423</v>
          </cell>
          <cell r="T42">
            <v>729</v>
          </cell>
          <cell r="U42">
            <v>457.79999999999995</v>
          </cell>
          <cell r="V42">
            <v>3188</v>
          </cell>
          <cell r="Z42">
            <v>937</v>
          </cell>
          <cell r="AA42">
            <v>2251</v>
          </cell>
          <cell r="AB42">
            <v>0</v>
          </cell>
          <cell r="AD42">
            <v>0</v>
          </cell>
          <cell r="AF42">
            <v>0</v>
          </cell>
          <cell r="AG42">
            <v>0</v>
          </cell>
          <cell r="AI42">
            <v>60436</v>
          </cell>
          <cell r="AJ42">
            <v>59343</v>
          </cell>
          <cell r="AK42">
            <v>1093</v>
          </cell>
          <cell r="AL42">
            <v>1652.4</v>
          </cell>
          <cell r="AM42">
            <v>760</v>
          </cell>
          <cell r="AN42">
            <v>892.4</v>
          </cell>
          <cell r="AO42">
            <v>48330</v>
          </cell>
          <cell r="AP42">
            <v>47561</v>
          </cell>
          <cell r="AQ42">
            <v>769</v>
          </cell>
          <cell r="AR42">
            <v>8358</v>
          </cell>
          <cell r="AS42">
            <v>881.7</v>
          </cell>
          <cell r="AT42">
            <v>5796.9</v>
          </cell>
          <cell r="AU42">
            <v>10111</v>
          </cell>
          <cell r="AV42">
            <v>170</v>
          </cell>
          <cell r="AW42">
            <v>8803</v>
          </cell>
          <cell r="AX42">
            <v>1478</v>
          </cell>
          <cell r="AY42">
            <v>18713</v>
          </cell>
        </row>
        <row r="43">
          <cell r="A43">
            <v>1996</v>
          </cell>
          <cell r="B43">
            <v>5.4</v>
          </cell>
          <cell r="C43">
            <v>1.4</v>
          </cell>
          <cell r="D43">
            <v>177944</v>
          </cell>
          <cell r="E43">
            <v>151310</v>
          </cell>
          <cell r="F43">
            <v>26635</v>
          </cell>
          <cell r="G43">
            <v>6089</v>
          </cell>
          <cell r="H43">
            <v>4772</v>
          </cell>
          <cell r="I43">
            <v>1317</v>
          </cell>
          <cell r="J43">
            <v>0.78370832649039246</v>
          </cell>
          <cell r="N43">
            <v>4722.5024789858271</v>
          </cell>
          <cell r="O43">
            <v>1366.4975210141729</v>
          </cell>
          <cell r="P43">
            <v>955.3</v>
          </cell>
          <cell r="Q43">
            <v>607.29999999999995</v>
          </cell>
          <cell r="R43">
            <v>348</v>
          </cell>
          <cell r="S43">
            <v>0.63571652883910812</v>
          </cell>
          <cell r="T43">
            <v>607.29999999999995</v>
          </cell>
          <cell r="U43">
            <v>348</v>
          </cell>
          <cell r="V43">
            <v>3188</v>
          </cell>
          <cell r="Z43">
            <v>937</v>
          </cell>
          <cell r="AA43">
            <v>2251</v>
          </cell>
          <cell r="AB43">
            <v>0</v>
          </cell>
          <cell r="AD43">
            <v>0</v>
          </cell>
          <cell r="AF43">
            <v>0</v>
          </cell>
          <cell r="AG43">
            <v>0</v>
          </cell>
          <cell r="AI43">
            <v>62828</v>
          </cell>
          <cell r="AJ43">
            <v>61828</v>
          </cell>
          <cell r="AK43">
            <v>1000</v>
          </cell>
          <cell r="AL43">
            <v>1698</v>
          </cell>
          <cell r="AM43">
            <v>768</v>
          </cell>
          <cell r="AN43">
            <v>930</v>
          </cell>
          <cell r="AO43">
            <v>50468</v>
          </cell>
          <cell r="AP43">
            <v>49618</v>
          </cell>
          <cell r="AQ43">
            <v>850</v>
          </cell>
          <cell r="AR43">
            <v>9963</v>
          </cell>
          <cell r="AS43">
            <v>1097.5</v>
          </cell>
          <cell r="AT43">
            <v>6860</v>
          </cell>
          <cell r="AU43">
            <v>9676</v>
          </cell>
          <cell r="AV43">
            <v>168</v>
          </cell>
          <cell r="AW43">
            <v>8819</v>
          </cell>
          <cell r="AX43">
            <v>1025</v>
          </cell>
          <cell r="AY43">
            <v>18414</v>
          </cell>
        </row>
        <row r="44">
          <cell r="A44">
            <v>1997</v>
          </cell>
          <cell r="B44">
            <v>4.5999999999999996</v>
          </cell>
          <cell r="C44">
            <v>1.3</v>
          </cell>
          <cell r="D44">
            <v>183531</v>
          </cell>
          <cell r="E44">
            <v>153764</v>
          </cell>
          <cell r="F44">
            <v>29767</v>
          </cell>
          <cell r="G44">
            <v>6681.3</v>
          </cell>
          <cell r="H44">
            <v>4840.3</v>
          </cell>
          <cell r="I44">
            <v>1841</v>
          </cell>
          <cell r="J44">
            <v>0.72445482166644215</v>
          </cell>
          <cell r="N44">
            <v>5181.8781101737577</v>
          </cell>
          <cell r="O44">
            <v>1499.4218898262425</v>
          </cell>
          <cell r="P44">
            <v>701.4</v>
          </cell>
          <cell r="Q44">
            <v>394.4</v>
          </cell>
          <cell r="R44">
            <v>307</v>
          </cell>
          <cell r="S44">
            <v>0.5623039635015683</v>
          </cell>
          <cell r="T44">
            <v>394.4</v>
          </cell>
          <cell r="U44">
            <v>307</v>
          </cell>
          <cell r="V44">
            <v>3188</v>
          </cell>
          <cell r="Z44">
            <v>937</v>
          </cell>
          <cell r="AA44">
            <v>2251</v>
          </cell>
          <cell r="AB44">
            <v>0</v>
          </cell>
          <cell r="AD44">
            <v>0</v>
          </cell>
          <cell r="AF44">
            <v>0</v>
          </cell>
          <cell r="AG44">
            <v>0</v>
          </cell>
          <cell r="AI44">
            <v>64764</v>
          </cell>
          <cell r="AJ44">
            <v>63929</v>
          </cell>
          <cell r="AK44">
            <v>835</v>
          </cell>
          <cell r="AL44">
            <v>1824.2</v>
          </cell>
          <cell r="AM44">
            <v>800.5</v>
          </cell>
          <cell r="AN44">
            <v>1023.7</v>
          </cell>
          <cell r="AO44">
            <v>48686.2</v>
          </cell>
          <cell r="AP44">
            <v>47664</v>
          </cell>
          <cell r="AQ44">
            <v>1022.2</v>
          </cell>
          <cell r="AR44">
            <v>11348</v>
          </cell>
          <cell r="AS44">
            <v>1092.5</v>
          </cell>
          <cell r="AT44">
            <v>7986</v>
          </cell>
          <cell r="AU44">
            <v>10113</v>
          </cell>
          <cell r="AV44">
            <v>212</v>
          </cell>
          <cell r="AW44">
            <v>9297</v>
          </cell>
          <cell r="AX44">
            <v>1028</v>
          </cell>
          <cell r="AY44">
            <v>18969</v>
          </cell>
        </row>
        <row r="45">
          <cell r="A45">
            <v>1998</v>
          </cell>
          <cell r="B45">
            <v>8</v>
          </cell>
          <cell r="C45">
            <v>2.2999999999999998</v>
          </cell>
          <cell r="D45">
            <v>173902</v>
          </cell>
          <cell r="E45">
            <v>142767</v>
          </cell>
          <cell r="F45">
            <v>31135</v>
          </cell>
          <cell r="G45">
            <v>6954.5</v>
          </cell>
          <cell r="H45">
            <v>5414.2</v>
          </cell>
          <cell r="I45">
            <v>1540.3</v>
          </cell>
          <cell r="J45">
            <v>0.77851750665037023</v>
          </cell>
          <cell r="N45">
            <v>5393.766380375585</v>
          </cell>
          <cell r="O45">
            <v>1560.733619624415</v>
          </cell>
          <cell r="P45">
            <v>2028.9</v>
          </cell>
          <cell r="Q45">
            <v>1736.5</v>
          </cell>
          <cell r="R45">
            <v>292.39999999999998</v>
          </cell>
          <cell r="S45">
            <v>0.85588249790526882</v>
          </cell>
          <cell r="T45">
            <v>1736.5</v>
          </cell>
          <cell r="U45">
            <v>292.40000000000009</v>
          </cell>
          <cell r="V45">
            <v>3757</v>
          </cell>
          <cell r="Z45">
            <v>810</v>
          </cell>
          <cell r="AA45">
            <v>2947</v>
          </cell>
          <cell r="AB45">
            <v>0</v>
          </cell>
          <cell r="AD45">
            <v>0</v>
          </cell>
          <cell r="AF45">
            <v>0</v>
          </cell>
          <cell r="AG45">
            <v>0</v>
          </cell>
          <cell r="AI45">
            <v>47185.264000000003</v>
          </cell>
          <cell r="AJ45">
            <v>46158.264999999999</v>
          </cell>
          <cell r="AK45">
            <v>1027</v>
          </cell>
          <cell r="AL45">
            <v>1398.9449999999999</v>
          </cell>
          <cell r="AM45">
            <v>445.14499999999998</v>
          </cell>
          <cell r="AN45">
            <v>953.8</v>
          </cell>
          <cell r="AO45">
            <v>35160.28</v>
          </cell>
          <cell r="AP45">
            <v>33981.881000000001</v>
          </cell>
          <cell r="AQ45">
            <v>1178.4000000000001</v>
          </cell>
          <cell r="AR45">
            <v>12416.028</v>
          </cell>
          <cell r="AS45">
            <v>999.6</v>
          </cell>
          <cell r="AT45">
            <v>9324.2999999999993</v>
          </cell>
          <cell r="AU45">
            <v>9740</v>
          </cell>
          <cell r="AV45">
            <v>189</v>
          </cell>
          <cell r="AW45">
            <v>9043</v>
          </cell>
          <cell r="AX45">
            <v>886</v>
          </cell>
          <cell r="AY45">
            <v>18875</v>
          </cell>
        </row>
        <row r="46">
          <cell r="A46">
            <v>1999</v>
          </cell>
          <cell r="B46">
            <v>7</v>
          </cell>
          <cell r="C46">
            <v>2</v>
          </cell>
          <cell r="D46">
            <v>190987</v>
          </cell>
          <cell r="E46">
            <v>159354</v>
          </cell>
          <cell r="F46">
            <v>31633</v>
          </cell>
          <cell r="G46">
            <v>6157</v>
          </cell>
          <cell r="H46">
            <v>4418</v>
          </cell>
          <cell r="I46">
            <v>1739</v>
          </cell>
          <cell r="J46">
            <v>0.71755725190839692</v>
          </cell>
          <cell r="N46">
            <v>4775.2418727403092</v>
          </cell>
          <cell r="O46">
            <v>1381.7581272596908</v>
          </cell>
          <cell r="P46">
            <v>2213</v>
          </cell>
          <cell r="Q46">
            <v>1931</v>
          </cell>
          <cell r="R46">
            <v>282</v>
          </cell>
          <cell r="S46">
            <v>0.87257117035698151</v>
          </cell>
          <cell r="T46">
            <v>1931</v>
          </cell>
          <cell r="U46">
            <v>282</v>
          </cell>
          <cell r="V46">
            <v>3225</v>
          </cell>
          <cell r="Z46">
            <v>490</v>
          </cell>
          <cell r="AA46">
            <v>2735</v>
          </cell>
          <cell r="AB46">
            <v>0</v>
          </cell>
          <cell r="AD46">
            <v>0</v>
          </cell>
          <cell r="AF46">
            <v>0</v>
          </cell>
          <cell r="AG46">
            <v>0</v>
          </cell>
          <cell r="AI46">
            <v>50411.78</v>
          </cell>
          <cell r="AJ46">
            <v>49361.078999999998</v>
          </cell>
          <cell r="AK46">
            <v>1050.7</v>
          </cell>
          <cell r="AL46">
            <v>1619.183</v>
          </cell>
          <cell r="AM46">
            <v>535.18299999999999</v>
          </cell>
          <cell r="AN46">
            <v>1084</v>
          </cell>
          <cell r="AO46">
            <v>36191.436000000002</v>
          </cell>
          <cell r="AP46">
            <v>34852.436000000002</v>
          </cell>
          <cell r="AQ46">
            <v>1339</v>
          </cell>
          <cell r="AR46">
            <v>14600.162</v>
          </cell>
          <cell r="AS46">
            <v>1281.722</v>
          </cell>
          <cell r="AT46">
            <v>10664.456</v>
          </cell>
          <cell r="AU46">
            <v>10640</v>
          </cell>
          <cell r="AV46">
            <v>168</v>
          </cell>
          <cell r="AW46">
            <v>9858</v>
          </cell>
          <cell r="AX46">
            <v>950</v>
          </cell>
          <cell r="AY46">
            <v>20280</v>
          </cell>
        </row>
        <row r="47">
          <cell r="A47">
            <v>2000</v>
          </cell>
          <cell r="B47">
            <v>6.4</v>
          </cell>
          <cell r="C47">
            <v>2.67</v>
          </cell>
          <cell r="D47">
            <v>197357</v>
          </cell>
          <cell r="E47">
            <v>162420</v>
          </cell>
          <cell r="F47">
            <v>34937</v>
          </cell>
          <cell r="G47">
            <v>6507.4780000000001</v>
          </cell>
          <cell r="H47">
            <v>4520.9979999999996</v>
          </cell>
          <cell r="I47">
            <v>1986.48</v>
          </cell>
          <cell r="J47">
            <v>0.69473888348143475</v>
          </cell>
          <cell r="N47">
            <v>5047.0653616268246</v>
          </cell>
          <cell r="O47">
            <v>1460.4126383731755</v>
          </cell>
          <cell r="P47">
            <v>2902.96</v>
          </cell>
          <cell r="Q47">
            <v>2594.846</v>
          </cell>
          <cell r="R47">
            <v>308.11399999999998</v>
          </cell>
          <cell r="S47">
            <v>0.89386212693251021</v>
          </cell>
          <cell r="T47">
            <v>2594.846</v>
          </cell>
          <cell r="U47">
            <v>308.11400000000003</v>
          </cell>
          <cell r="V47">
            <v>3970</v>
          </cell>
          <cell r="Z47">
            <v>769</v>
          </cell>
          <cell r="AA47">
            <v>3201</v>
          </cell>
          <cell r="AB47">
            <v>0</v>
          </cell>
          <cell r="AD47">
            <v>0</v>
          </cell>
          <cell r="AF47">
            <v>0</v>
          </cell>
          <cell r="AG47">
            <v>0</v>
          </cell>
          <cell r="AI47">
            <v>50464.608</v>
          </cell>
          <cell r="AJ47">
            <v>49381.607000000004</v>
          </cell>
          <cell r="AK47">
            <v>1083</v>
          </cell>
          <cell r="AL47">
            <v>1736.0250000000001</v>
          </cell>
          <cell r="AM47">
            <v>554.13699999999994</v>
          </cell>
          <cell r="AN47">
            <v>1181.8879999999999</v>
          </cell>
          <cell r="AO47">
            <v>36455.980000000003</v>
          </cell>
          <cell r="AP47">
            <v>35011.298999999999</v>
          </cell>
          <cell r="AQ47">
            <v>1444.68</v>
          </cell>
          <cell r="AR47">
            <v>14941.44</v>
          </cell>
          <cell r="AS47">
            <v>1539.171</v>
          </cell>
          <cell r="AT47">
            <v>10834.495000000001</v>
          </cell>
          <cell r="AU47">
            <v>11123</v>
          </cell>
          <cell r="AV47">
            <v>183</v>
          </cell>
          <cell r="AW47">
            <v>10026</v>
          </cell>
          <cell r="AX47">
            <v>1280</v>
          </cell>
          <cell r="AY47">
            <v>20920.896000000001</v>
          </cell>
        </row>
        <row r="48">
          <cell r="A48">
            <v>2001</v>
          </cell>
          <cell r="B48">
            <v>4.806</v>
          </cell>
          <cell r="C48">
            <v>2.6269999999999998</v>
          </cell>
          <cell r="D48">
            <v>184689</v>
          </cell>
          <cell r="E48">
            <v>151734</v>
          </cell>
          <cell r="F48">
            <v>32954</v>
          </cell>
          <cell r="G48">
            <v>7557</v>
          </cell>
          <cell r="H48">
            <v>5339</v>
          </cell>
          <cell r="I48">
            <v>2218</v>
          </cell>
          <cell r="J48">
            <v>0.70649728728331351</v>
          </cell>
          <cell r="N48">
            <v>5861.0529206266874</v>
          </cell>
          <cell r="O48">
            <v>1695.9470793733126</v>
          </cell>
          <cell r="P48">
            <v>3835</v>
          </cell>
          <cell r="Q48">
            <v>3542</v>
          </cell>
          <cell r="R48">
            <v>293</v>
          </cell>
          <cell r="S48">
            <v>0.92359843546284226</v>
          </cell>
          <cell r="T48">
            <v>3542</v>
          </cell>
          <cell r="U48">
            <v>293</v>
          </cell>
          <cell r="V48">
            <v>3970</v>
          </cell>
          <cell r="Z48">
            <v>769</v>
          </cell>
          <cell r="AA48">
            <v>3201</v>
          </cell>
          <cell r="AB48">
            <v>0</v>
          </cell>
          <cell r="AD48">
            <v>0</v>
          </cell>
          <cell r="AF48">
            <v>0</v>
          </cell>
          <cell r="AG48">
            <v>0</v>
          </cell>
          <cell r="AI48">
            <v>53707.6</v>
          </cell>
          <cell r="AJ48">
            <v>52613.599999999999</v>
          </cell>
          <cell r="AK48">
            <v>1094</v>
          </cell>
          <cell r="AL48">
            <v>1432.7</v>
          </cell>
          <cell r="AM48">
            <v>394.7</v>
          </cell>
          <cell r="AN48">
            <v>1038</v>
          </cell>
          <cell r="AO48">
            <v>36368.699999999997</v>
          </cell>
          <cell r="AP48">
            <v>35075.699999999997</v>
          </cell>
          <cell r="AQ48">
            <v>1293</v>
          </cell>
          <cell r="AR48">
            <v>15472</v>
          </cell>
          <cell r="AS48">
            <v>1482.231</v>
          </cell>
          <cell r="AT48">
            <v>11837.540999999999</v>
          </cell>
          <cell r="AU48">
            <v>9581</v>
          </cell>
          <cell r="AV48">
            <v>212</v>
          </cell>
          <cell r="AW48">
            <v>9163</v>
          </cell>
          <cell r="AX48">
            <v>630</v>
          </cell>
          <cell r="AY48">
            <v>19834</v>
          </cell>
        </row>
        <row r="49">
          <cell r="A49">
            <v>2002</v>
          </cell>
          <cell r="B49">
            <v>5.1564999999957024</v>
          </cell>
          <cell r="C49">
            <v>1.8676249999999999</v>
          </cell>
          <cell r="D49">
            <v>196652.8727272721</v>
          </cell>
          <cell r="E49">
            <v>158726.25454545487</v>
          </cell>
          <cell r="F49">
            <v>37926.127272727434</v>
          </cell>
          <cell r="G49">
            <v>7458</v>
          </cell>
          <cell r="H49">
            <v>4913</v>
          </cell>
          <cell r="I49">
            <v>2545</v>
          </cell>
          <cell r="J49">
            <v>0.65875569857870742</v>
          </cell>
          <cell r="N49">
            <v>5784.2705679547216</v>
          </cell>
          <cell r="O49">
            <v>1673.7294320452784</v>
          </cell>
          <cell r="P49">
            <v>4905</v>
          </cell>
          <cell r="Q49">
            <v>4542</v>
          </cell>
          <cell r="R49">
            <v>363</v>
          </cell>
          <cell r="S49">
            <v>0.92599388379204894</v>
          </cell>
          <cell r="T49">
            <v>4542</v>
          </cell>
          <cell r="U49">
            <v>363</v>
          </cell>
          <cell r="V49">
            <v>3970</v>
          </cell>
          <cell r="Z49">
            <v>769</v>
          </cell>
          <cell r="AA49">
            <v>3201</v>
          </cell>
          <cell r="AB49">
            <v>0</v>
          </cell>
          <cell r="AD49">
            <v>0</v>
          </cell>
          <cell r="AF49">
            <v>0</v>
          </cell>
          <cell r="AG49">
            <v>0</v>
          </cell>
          <cell r="AI49">
            <v>57641</v>
          </cell>
          <cell r="AJ49">
            <v>56599</v>
          </cell>
          <cell r="AK49">
            <v>1042</v>
          </cell>
          <cell r="AL49">
            <v>1487.8</v>
          </cell>
          <cell r="AM49">
            <v>386.8</v>
          </cell>
          <cell r="AN49">
            <v>1101</v>
          </cell>
          <cell r="AO49">
            <v>37356.6</v>
          </cell>
          <cell r="AP49">
            <v>35964.6</v>
          </cell>
          <cell r="AQ49">
            <v>1392</v>
          </cell>
          <cell r="AR49">
            <v>16215</v>
          </cell>
          <cell r="AS49">
            <v>1823.2470000000001</v>
          </cell>
          <cell r="AT49">
            <v>12057.727999999999</v>
          </cell>
          <cell r="AU49">
            <v>9986</v>
          </cell>
          <cell r="AV49">
            <v>190.87272727272693</v>
          </cell>
          <cell r="AW49">
            <v>10813.5636363636</v>
          </cell>
          <cell r="AY49">
            <v>20226</v>
          </cell>
        </row>
        <row r="50">
          <cell r="A50">
            <v>2003</v>
          </cell>
          <cell r="B50">
            <v>5.0496363636317483</v>
          </cell>
          <cell r="C50">
            <v>1.8676249999999999</v>
          </cell>
          <cell r="D50">
            <v>199784.79090909008</v>
          </cell>
          <cell r="E50">
            <v>159896.41818181844</v>
          </cell>
          <cell r="F50">
            <v>39887.754545454867</v>
          </cell>
          <cell r="H50" t="str">
            <v xml:space="preserve"> </v>
          </cell>
          <cell r="N50">
            <v>0</v>
          </cell>
          <cell r="O50">
            <v>0</v>
          </cell>
          <cell r="Q50">
            <v>0</v>
          </cell>
          <cell r="R50">
            <v>0</v>
          </cell>
          <cell r="V50">
            <v>4114.6909090909176</v>
          </cell>
          <cell r="Z50">
            <v>481.25454545454704</v>
          </cell>
          <cell r="AA50">
            <v>3633.4363636363996</v>
          </cell>
          <cell r="AB50">
            <v>0</v>
          </cell>
          <cell r="AD50">
            <v>0</v>
          </cell>
          <cell r="AF50">
            <v>0</v>
          </cell>
          <cell r="AG50">
            <v>0</v>
          </cell>
          <cell r="AI50">
            <v>52094.679054548265</v>
          </cell>
          <cell r="AJ50">
            <v>51012.375109073706</v>
          </cell>
          <cell r="AK50">
            <v>1082.3036363636638</v>
          </cell>
          <cell r="AL50">
            <v>1612.3167818178481</v>
          </cell>
          <cell r="AM50">
            <v>392.39074545455514</v>
          </cell>
          <cell r="AN50">
            <v>1219.9260363635985</v>
          </cell>
          <cell r="AO50">
            <v>35734.121018173639</v>
          </cell>
          <cell r="AP50">
            <v>34129.689636377152</v>
          </cell>
          <cell r="AQ50">
            <v>1604.4312727272918</v>
          </cell>
          <cell r="AR50">
            <v>17776.475745455362</v>
          </cell>
          <cell r="AS50">
            <v>1765.6489636364568</v>
          </cell>
          <cell r="AT50">
            <v>13785.724563636584</v>
          </cell>
          <cell r="AU50">
            <v>10870.472727272718</v>
          </cell>
          <cell r="AV50">
            <v>192.93636363636369</v>
          </cell>
          <cell r="AW50">
            <v>11148.190909090801</v>
          </cell>
          <cell r="AY50">
            <v>21081.62807272654</v>
          </cell>
        </row>
        <row r="51">
          <cell r="A51">
            <v>2004</v>
          </cell>
          <cell r="B51">
            <v>4.9427727272677657</v>
          </cell>
          <cell r="C51">
            <v>1.8676249999999999</v>
          </cell>
          <cell r="D51">
            <v>202916.70909090806</v>
          </cell>
          <cell r="E51">
            <v>161066.58181818202</v>
          </cell>
          <cell r="F51">
            <v>41849.381818181835</v>
          </cell>
          <cell r="Q51">
            <v>0</v>
          </cell>
          <cell r="R51">
            <v>0</v>
          </cell>
          <cell r="V51">
            <v>4239.5636363636586</v>
          </cell>
          <cell r="Z51">
            <v>397.0545454545354</v>
          </cell>
          <cell r="AA51">
            <v>3842.5090909090941</v>
          </cell>
          <cell r="AB51">
            <v>0</v>
          </cell>
          <cell r="AD51">
            <v>0</v>
          </cell>
          <cell r="AF51">
            <v>0</v>
          </cell>
          <cell r="AG51">
            <v>0</v>
          </cell>
          <cell r="AI51">
            <v>51304.697381821694</v>
          </cell>
          <cell r="AJ51">
            <v>50211.035218161764</v>
          </cell>
          <cell r="AK51">
            <v>1093.6618181818521</v>
          </cell>
          <cell r="AL51">
            <v>1621.3202909087013</v>
          </cell>
          <cell r="AM51">
            <v>355.70640000001004</v>
          </cell>
          <cell r="AN51">
            <v>1265.6138909090369</v>
          </cell>
          <cell r="AO51">
            <v>34748.683672717772</v>
          </cell>
          <cell r="AP51">
            <v>33046.002818197478</v>
          </cell>
          <cell r="AQ51">
            <v>1702.680727272731</v>
          </cell>
          <cell r="AR51">
            <v>18848.545490910299</v>
          </cell>
          <cell r="AS51">
            <v>1872.0333363637328</v>
          </cell>
          <cell r="AT51">
            <v>14767.085581818363</v>
          </cell>
          <cell r="AU51">
            <v>11066.2181818182</v>
          </cell>
          <cell r="AV51">
            <v>194.99999999999955</v>
          </cell>
          <cell r="AW51">
            <v>11482.818181818118</v>
          </cell>
          <cell r="AY51">
            <v>21432.779781817342</v>
          </cell>
        </row>
        <row r="52">
          <cell r="A52">
            <v>2005</v>
          </cell>
          <cell r="B52">
            <v>4.8359090909038116</v>
          </cell>
          <cell r="C52">
            <v>1.8676249999999999</v>
          </cell>
          <cell r="D52">
            <v>206048.62727272697</v>
          </cell>
          <cell r="E52">
            <v>162236.74545454606</v>
          </cell>
          <cell r="F52">
            <v>43811.009090909269</v>
          </cell>
          <cell r="Q52">
            <v>0</v>
          </cell>
          <cell r="R52">
            <v>0</v>
          </cell>
          <cell r="V52">
            <v>4364.4363636363705</v>
          </cell>
          <cell r="Z52">
            <v>312.85454545455286</v>
          </cell>
          <cell r="AA52">
            <v>4051.5818181818468</v>
          </cell>
          <cell r="AB52">
            <v>0</v>
          </cell>
          <cell r="AD52">
            <v>0</v>
          </cell>
          <cell r="AF52">
            <v>0</v>
          </cell>
          <cell r="AG52">
            <v>0</v>
          </cell>
          <cell r="AI52">
            <v>50514.715709094889</v>
          </cell>
          <cell r="AJ52">
            <v>49409.695327249821</v>
          </cell>
          <cell r="AK52">
            <v>1105.0200000000405</v>
          </cell>
          <cell r="AL52">
            <v>1630.3237999995545</v>
          </cell>
          <cell r="AM52">
            <v>319.02205454546493</v>
          </cell>
          <cell r="AN52">
            <v>1311.3017454544897</v>
          </cell>
          <cell r="AO52">
            <v>33763.246327261906</v>
          </cell>
          <cell r="AP52">
            <v>31962.316000017803</v>
          </cell>
          <cell r="AQ52">
            <v>1800.9301818181993</v>
          </cell>
          <cell r="AR52">
            <v>19920.615236364771</v>
          </cell>
          <cell r="AS52">
            <v>1978.417709091038</v>
          </cell>
          <cell r="AT52">
            <v>15748.446600000141</v>
          </cell>
          <cell r="AU52">
            <v>11261.963636363624</v>
          </cell>
          <cell r="AV52">
            <v>197.06363636363631</v>
          </cell>
          <cell r="AW52">
            <v>11817.445454545319</v>
          </cell>
          <cell r="AY52">
            <v>21783.931490908028</v>
          </cell>
        </row>
        <row r="53">
          <cell r="A53">
            <v>2006</v>
          </cell>
          <cell r="B53">
            <v>4.7290454545398575</v>
          </cell>
          <cell r="C53">
            <v>1.8676249999999999</v>
          </cell>
          <cell r="D53">
            <v>209180.54545454495</v>
          </cell>
          <cell r="E53">
            <v>163406.90909090964</v>
          </cell>
          <cell r="F53">
            <v>45772.636363636237</v>
          </cell>
          <cell r="Q53">
            <v>0</v>
          </cell>
          <cell r="R53">
            <v>0</v>
          </cell>
          <cell r="V53">
            <v>4489.3090909091115</v>
          </cell>
          <cell r="Z53">
            <v>228.65454545454122</v>
          </cell>
          <cell r="AA53">
            <v>4260.6545454545412</v>
          </cell>
          <cell r="AB53">
            <v>0</v>
          </cell>
          <cell r="AD53">
            <v>0</v>
          </cell>
          <cell r="AF53">
            <v>0</v>
          </cell>
          <cell r="AG53">
            <v>0</v>
          </cell>
          <cell r="AI53">
            <v>49724.734036368085</v>
          </cell>
          <cell r="AJ53">
            <v>48608.355436337879</v>
          </cell>
          <cell r="AK53">
            <v>1116.3781818182251</v>
          </cell>
          <cell r="AL53">
            <v>1639.3273090904077</v>
          </cell>
          <cell r="AM53">
            <v>282.33770909091982</v>
          </cell>
          <cell r="AN53">
            <v>1356.989599999928</v>
          </cell>
          <cell r="AO53">
            <v>32777.80898180604</v>
          </cell>
          <cell r="AP53">
            <v>30878.629181838129</v>
          </cell>
          <cell r="AQ53">
            <v>1899.1796363636677</v>
          </cell>
          <cell r="AR53">
            <v>20992.684981819708</v>
          </cell>
          <cell r="AS53">
            <v>2084.802081818314</v>
          </cell>
          <cell r="AT53">
            <v>16729.80761818192</v>
          </cell>
          <cell r="AU53">
            <v>11457.709090909106</v>
          </cell>
          <cell r="AV53">
            <v>199.12727272727216</v>
          </cell>
          <cell r="AW53">
            <v>12152.072727272636</v>
          </cell>
          <cell r="AY53">
            <v>22135.08319999883</v>
          </cell>
        </row>
        <row r="54">
          <cell r="A54">
            <v>2007</v>
          </cell>
          <cell r="B54">
            <v>4.6221818181758749</v>
          </cell>
          <cell r="C54">
            <v>1.8676249999999999</v>
          </cell>
          <cell r="D54">
            <v>212312.46363636293</v>
          </cell>
          <cell r="E54">
            <v>164577.07272727322</v>
          </cell>
          <cell r="F54">
            <v>47734.26363636367</v>
          </cell>
          <cell r="Q54">
            <v>0</v>
          </cell>
          <cell r="R54">
            <v>0</v>
          </cell>
          <cell r="V54">
            <v>4614.1818181818235</v>
          </cell>
          <cell r="Z54">
            <v>144.45454545455868</v>
          </cell>
          <cell r="AA54">
            <v>4469.7272727272939</v>
          </cell>
          <cell r="AB54">
            <v>0</v>
          </cell>
          <cell r="AD54">
            <v>0</v>
          </cell>
          <cell r="AF54">
            <v>0</v>
          </cell>
          <cell r="AG54">
            <v>0</v>
          </cell>
          <cell r="AI54">
            <v>48934.752363641281</v>
          </cell>
          <cell r="AJ54">
            <v>47807.015545425937</v>
          </cell>
          <cell r="AK54">
            <v>1127.7363636364134</v>
          </cell>
          <cell r="AL54">
            <v>1648.3308181812608</v>
          </cell>
          <cell r="AM54">
            <v>245.65336363637471</v>
          </cell>
          <cell r="AN54">
            <v>1402.6774545453809</v>
          </cell>
          <cell r="AO54">
            <v>31792.371636350174</v>
          </cell>
          <cell r="AP54">
            <v>29794.942363658454</v>
          </cell>
          <cell r="AQ54">
            <v>1997.4290909091069</v>
          </cell>
          <cell r="AR54">
            <v>22064.754727274179</v>
          </cell>
          <cell r="AS54">
            <v>2191.1864545456192</v>
          </cell>
          <cell r="AT54">
            <v>17711.168636363931</v>
          </cell>
          <cell r="AU54">
            <v>11653.45454545453</v>
          </cell>
          <cell r="AV54">
            <v>201.19090909090892</v>
          </cell>
          <cell r="AW54">
            <v>12486.699999999953</v>
          </cell>
          <cell r="AY54">
            <v>22486.234909089631</v>
          </cell>
        </row>
        <row r="55">
          <cell r="A55">
            <v>2008</v>
          </cell>
          <cell r="B55">
            <v>4.5153181818119208</v>
          </cell>
          <cell r="C55">
            <v>1.8676249999999999</v>
          </cell>
          <cell r="D55">
            <v>215444.3818181809</v>
          </cell>
          <cell r="E55">
            <v>165747.2363636368</v>
          </cell>
          <cell r="F55">
            <v>49695.890909091104</v>
          </cell>
          <cell r="Q55">
            <v>0</v>
          </cell>
          <cell r="R55">
            <v>0</v>
          </cell>
          <cell r="V55">
            <v>4739.0545454545645</v>
          </cell>
          <cell r="Z55">
            <v>60.254545454547042</v>
          </cell>
          <cell r="AA55">
            <v>4678.7999999999884</v>
          </cell>
          <cell r="AB55">
            <v>0</v>
          </cell>
          <cell r="AD55">
            <v>0</v>
          </cell>
          <cell r="AF55">
            <v>0</v>
          </cell>
          <cell r="AG55">
            <v>0</v>
          </cell>
          <cell r="AI55">
            <v>48144.770690914476</v>
          </cell>
          <cell r="AJ55">
            <v>47005.675654513994</v>
          </cell>
          <cell r="AK55">
            <v>1139.0945454545981</v>
          </cell>
          <cell r="AL55">
            <v>1657.334327272114</v>
          </cell>
          <cell r="AM55">
            <v>208.9690181818296</v>
          </cell>
          <cell r="AN55">
            <v>1448.3653090908338</v>
          </cell>
          <cell r="AO55">
            <v>30806.934290894307</v>
          </cell>
          <cell r="AP55">
            <v>28711.255545479245</v>
          </cell>
          <cell r="AQ55">
            <v>2095.6785454545752</v>
          </cell>
          <cell r="AR55">
            <v>23136.824472729117</v>
          </cell>
          <cell r="AS55">
            <v>2297.5708272728953</v>
          </cell>
          <cell r="AT55">
            <v>18692.529654545709</v>
          </cell>
          <cell r="AU55">
            <v>11849.200000000012</v>
          </cell>
          <cell r="AV55">
            <v>203.25454545454477</v>
          </cell>
          <cell r="AW55">
            <v>12821.327272727154</v>
          </cell>
          <cell r="AY55">
            <v>22837.386618180433</v>
          </cell>
        </row>
        <row r="56">
          <cell r="A56">
            <v>2009</v>
          </cell>
          <cell r="B56">
            <v>4.4084545454479382</v>
          </cell>
          <cell r="C56">
            <v>1.8676249999999999</v>
          </cell>
          <cell r="D56">
            <v>218576.29999999888</v>
          </cell>
          <cell r="E56">
            <v>166917.40000000037</v>
          </cell>
          <cell r="F56">
            <v>51657.518181818072</v>
          </cell>
          <cell r="Q56">
            <v>0</v>
          </cell>
          <cell r="R56">
            <v>0</v>
          </cell>
          <cell r="V56">
            <v>4863.9272727272764</v>
          </cell>
          <cell r="Z56">
            <v>-23.9454545454646</v>
          </cell>
          <cell r="AA56">
            <v>4887.872727272741</v>
          </cell>
          <cell r="AB56">
            <v>0</v>
          </cell>
          <cell r="AD56">
            <v>0</v>
          </cell>
          <cell r="AF56">
            <v>0</v>
          </cell>
          <cell r="AG56">
            <v>0</v>
          </cell>
          <cell r="AI56">
            <v>47354.789018187672</v>
          </cell>
          <cell r="AJ56">
            <v>46204.335763602052</v>
          </cell>
          <cell r="AK56">
            <v>1150.4527272727864</v>
          </cell>
          <cell r="AL56">
            <v>1666.3378363629672</v>
          </cell>
          <cell r="AM56">
            <v>172.28467272728449</v>
          </cell>
          <cell r="AN56">
            <v>1494.0531636362721</v>
          </cell>
          <cell r="AO56">
            <v>29821.496945438441</v>
          </cell>
          <cell r="AP56">
            <v>27627.568727299571</v>
          </cell>
          <cell r="AQ56">
            <v>2193.9280000000435</v>
          </cell>
          <cell r="AR56">
            <v>24208.894218183588</v>
          </cell>
          <cell r="AS56">
            <v>2403.9552000002004</v>
          </cell>
          <cell r="AT56">
            <v>19673.890672727488</v>
          </cell>
          <cell r="AU56">
            <v>12044.945454545435</v>
          </cell>
          <cell r="AV56">
            <v>205.31818181818153</v>
          </cell>
          <cell r="AW56">
            <v>13155.954545454471</v>
          </cell>
          <cell r="AY56">
            <v>23188.538327271119</v>
          </cell>
        </row>
        <row r="57">
          <cell r="A57">
            <v>2010</v>
          </cell>
          <cell r="B57">
            <v>4.3015909090839841</v>
          </cell>
          <cell r="C57">
            <v>1.8676249999999999</v>
          </cell>
          <cell r="D57">
            <v>221708.21818181779</v>
          </cell>
          <cell r="E57">
            <v>168087.56363636395</v>
          </cell>
          <cell r="F57">
            <v>53619.145454545505</v>
          </cell>
          <cell r="Q57">
            <v>0</v>
          </cell>
          <cell r="R57">
            <v>0</v>
          </cell>
          <cell r="V57">
            <v>4988.8000000000175</v>
          </cell>
          <cell r="Z57">
            <v>-108.14545454544714</v>
          </cell>
          <cell r="AA57">
            <v>5096.9454545454937</v>
          </cell>
          <cell r="AB57">
            <v>0</v>
          </cell>
          <cell r="AD57">
            <v>0</v>
          </cell>
          <cell r="AF57">
            <v>0</v>
          </cell>
          <cell r="AG57">
            <v>0</v>
          </cell>
          <cell r="AI57">
            <v>46564.807345460868</v>
          </cell>
          <cell r="AJ57">
            <v>45402.99587269011</v>
          </cell>
          <cell r="AK57">
            <v>1161.8109090909711</v>
          </cell>
          <cell r="AL57">
            <v>1675.3413454538204</v>
          </cell>
          <cell r="AM57">
            <v>135.60032727273938</v>
          </cell>
          <cell r="AN57">
            <v>1539.7410181817249</v>
          </cell>
          <cell r="AO57">
            <v>28836.059599982575</v>
          </cell>
          <cell r="AP57">
            <v>26543.881909119897</v>
          </cell>
          <cell r="AQ57">
            <v>2292.1774545454828</v>
          </cell>
          <cell r="AR57">
            <v>25280.963963638525</v>
          </cell>
          <cell r="AS57">
            <v>2510.3395727274765</v>
          </cell>
          <cell r="AT57">
            <v>20655.251690909266</v>
          </cell>
          <cell r="AU57">
            <v>12240.690909090918</v>
          </cell>
          <cell r="AV57">
            <v>207.38181818181829</v>
          </cell>
          <cell r="AW57">
            <v>13490.581818181789</v>
          </cell>
          <cell r="AY57">
            <v>23539.690036361921</v>
          </cell>
        </row>
        <row r="58">
          <cell r="F58" t="str">
            <v xml:space="preserve"> </v>
          </cell>
        </row>
      </sheetData>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9(a)"/>
      <sheetName val="Table9(b)"/>
      <sheetName val="Table10s1"/>
      <sheetName val="Table10s1.2"/>
      <sheetName val="Table10s2"/>
      <sheetName val="Table10s2.2"/>
      <sheetName val="Table10s3"/>
      <sheetName val="Table10s3.2"/>
      <sheetName val="Table10s4"/>
      <sheetName val="Table10s4.2"/>
      <sheetName val="Table10s5"/>
      <sheetName val="Table10s5.2"/>
      <sheetName val="ReporterHelp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Prov Table"/>
      <sheetName val="GHG_GDP Intensity"/>
      <sheetName val="BN Table"/>
      <sheetName val="CanadaNonRound April 10"/>
      <sheetName val="Vehicle Emissions"/>
      <sheetName val="Other Countries"/>
      <sheetName val="VehPop Data"/>
      <sheetName val="VehPop Chart"/>
      <sheetName val="Kyoto Gap Data"/>
      <sheetName val="Kyoto Gap Chart"/>
      <sheetName val="Vehicle Chart"/>
      <sheetName val="Electricity Data"/>
      <sheetName val="Electricity Chart"/>
      <sheetName val="Manufacturing Chart"/>
      <sheetName val="Manufacturing Data"/>
      <sheetName val="1999"/>
      <sheetName val="CanadaNonRound (Old)"/>
    </sheetNames>
    <sheetDataSet>
      <sheetData sheetId="0" refreshError="1">
        <row r="5">
          <cell r="B5">
            <v>2.59</v>
          </cell>
          <cell r="C5">
            <v>3.0000000000000001E-3</v>
          </cell>
          <cell r="D5">
            <v>0.69900000000000007</v>
          </cell>
          <cell r="E5">
            <v>1.2</v>
          </cell>
          <cell r="F5">
            <v>3.44</v>
          </cell>
          <cell r="G5">
            <v>6.54</v>
          </cell>
          <cell r="H5">
            <v>1E-3</v>
          </cell>
          <cell r="I5">
            <v>3.41</v>
          </cell>
          <cell r="J5">
            <v>26.6</v>
          </cell>
          <cell r="K5">
            <v>2.63</v>
          </cell>
          <cell r="L5">
            <v>0</v>
          </cell>
          <cell r="M5">
            <v>6.9000000000000006E-2</v>
          </cell>
        </row>
        <row r="6">
          <cell r="B6">
            <v>1.01</v>
          </cell>
          <cell r="C6">
            <v>1.2E-2</v>
          </cell>
          <cell r="D6">
            <v>7.94</v>
          </cell>
          <cell r="E6">
            <v>9.7200000000000006</v>
          </cell>
          <cell r="F6">
            <v>1.55</v>
          </cell>
          <cell r="G6">
            <v>35.700000000000003</v>
          </cell>
          <cell r="H6">
            <v>1.3800000000000001</v>
          </cell>
          <cell r="I6">
            <v>14.3</v>
          </cell>
          <cell r="J6">
            <v>51.1</v>
          </cell>
          <cell r="K6">
            <v>1.85</v>
          </cell>
          <cell r="L6">
            <v>0.32600000000000001</v>
          </cell>
          <cell r="M6">
            <v>3.3000000000000002E-2</v>
          </cell>
        </row>
        <row r="7">
          <cell r="B7">
            <v>0.89500000000000002</v>
          </cell>
          <cell r="C7">
            <v>2E-3</v>
          </cell>
          <cell r="D7">
            <v>4.7E-2</v>
          </cell>
          <cell r="E7">
            <v>9.8000000000000004E-2</v>
          </cell>
          <cell r="F7">
            <v>0.76</v>
          </cell>
          <cell r="G7">
            <v>0.52500000000000002</v>
          </cell>
          <cell r="H7">
            <v>3.4000000000000002E-2</v>
          </cell>
          <cell r="I7">
            <v>1.8</v>
          </cell>
          <cell r="J7">
            <v>3.43</v>
          </cell>
          <cell r="K7">
            <v>0.32200000000000001</v>
          </cell>
          <cell r="L7">
            <v>6.3E-2</v>
          </cell>
          <cell r="M7">
            <v>3.0000000000000001E-3</v>
          </cell>
        </row>
        <row r="8">
          <cell r="B8">
            <v>1.8000000000000002E-2</v>
          </cell>
          <cell r="C8">
            <v>0</v>
          </cell>
          <cell r="D8">
            <v>0.51400000000000001</v>
          </cell>
          <cell r="E8">
            <v>1E-3</v>
          </cell>
          <cell r="F8">
            <v>0.44</v>
          </cell>
          <cell r="G8">
            <v>1.6</v>
          </cell>
          <cell r="H8">
            <v>0.51</v>
          </cell>
          <cell r="I8">
            <v>9.8149999999999995</v>
          </cell>
          <cell r="J8">
            <v>33.29</v>
          </cell>
          <cell r="K8">
            <v>5.95</v>
          </cell>
          <cell r="L8">
            <v>4.4999999999999998E-2</v>
          </cell>
          <cell r="M8">
            <v>4.3000000000000003E-2</v>
          </cell>
        </row>
        <row r="9">
          <cell r="B9">
            <v>0</v>
          </cell>
          <cell r="C9">
            <v>0</v>
          </cell>
          <cell r="D9">
            <v>0</v>
          </cell>
          <cell r="E9">
            <v>0</v>
          </cell>
          <cell r="F9">
            <v>1.6E-2</v>
          </cell>
          <cell r="G9">
            <v>3.94</v>
          </cell>
          <cell r="H9">
            <v>0.92900000000000005</v>
          </cell>
          <cell r="I9">
            <v>2.58</v>
          </cell>
          <cell r="J9">
            <v>3.15</v>
          </cell>
          <cell r="K9">
            <v>1.51</v>
          </cell>
          <cell r="L9">
            <v>5.0000000000000001E-3</v>
          </cell>
          <cell r="M9">
            <v>0</v>
          </cell>
        </row>
        <row r="13">
          <cell r="B13">
            <v>0.21</v>
          </cell>
          <cell r="C13">
            <v>0.09</v>
          </cell>
          <cell r="D13">
            <v>0.78100000000000003</v>
          </cell>
          <cell r="E13">
            <v>1.21</v>
          </cell>
          <cell r="F13">
            <v>11.200000000000001</v>
          </cell>
          <cell r="G13">
            <v>21.1</v>
          </cell>
          <cell r="H13">
            <v>0.92400000000000004</v>
          </cell>
          <cell r="I13">
            <v>1.1000000000000001</v>
          </cell>
          <cell r="J13">
            <v>9.94</v>
          </cell>
          <cell r="K13">
            <v>5.88</v>
          </cell>
          <cell r="L13">
            <v>0</v>
          </cell>
          <cell r="M13">
            <v>0</v>
          </cell>
        </row>
        <row r="14">
          <cell r="B14">
            <v>1.3000000000000001E-2</v>
          </cell>
          <cell r="C14">
            <v>7.0000000000000001E-3</v>
          </cell>
          <cell r="D14">
            <v>3.6000000000000004E-2</v>
          </cell>
          <cell r="E14">
            <v>3.9E-2</v>
          </cell>
          <cell r="F14">
            <v>0.186</v>
          </cell>
          <cell r="G14">
            <v>0.44900000000000001</v>
          </cell>
          <cell r="H14">
            <v>8.4000000000000005E-2</v>
          </cell>
          <cell r="I14">
            <v>6.5000000000000002E-2</v>
          </cell>
          <cell r="J14">
            <v>0.13500000000000001</v>
          </cell>
          <cell r="K14">
            <v>0.1</v>
          </cell>
          <cell r="L14">
            <v>0</v>
          </cell>
          <cell r="M14">
            <v>2E-3</v>
          </cell>
        </row>
        <row r="15">
          <cell r="B15">
            <v>8.1000000000000003E-2</v>
          </cell>
          <cell r="C15">
            <v>3.0000000000000001E-3</v>
          </cell>
          <cell r="D15">
            <v>0.31</v>
          </cell>
          <cell r="E15">
            <v>0.25</v>
          </cell>
          <cell r="F15">
            <v>12</v>
          </cell>
          <cell r="G15">
            <v>22</v>
          </cell>
          <cell r="H15">
            <v>0.32</v>
          </cell>
          <cell r="I15">
            <v>2</v>
          </cell>
          <cell r="J15">
            <v>11</v>
          </cell>
          <cell r="K15">
            <v>2.9</v>
          </cell>
          <cell r="L15">
            <v>1E-3</v>
          </cell>
          <cell r="M15">
            <v>0</v>
          </cell>
        </row>
        <row r="19">
          <cell r="B19">
            <v>0.66700000000000004</v>
          </cell>
          <cell r="C19">
            <v>0.247</v>
          </cell>
          <cell r="D19">
            <v>1.4969999999999999</v>
          </cell>
          <cell r="E19">
            <v>1.4379999999999999</v>
          </cell>
          <cell r="F19">
            <v>13.536000000000001</v>
          </cell>
          <cell r="G19">
            <v>19.370999999999999</v>
          </cell>
          <cell r="H19">
            <v>1.5649999999999999</v>
          </cell>
          <cell r="I19">
            <v>1.2509999999999999</v>
          </cell>
          <cell r="J19">
            <v>4.9109999999999996</v>
          </cell>
          <cell r="K19">
            <v>5.484</v>
          </cell>
          <cell r="L19">
            <v>2.6000000000000002E-2</v>
          </cell>
          <cell r="M19">
            <v>7.4999999999999997E-2</v>
          </cell>
        </row>
        <row r="20">
          <cell r="B20">
            <v>0.628</v>
          </cell>
          <cell r="C20">
            <v>0.217</v>
          </cell>
          <cell r="D20">
            <v>1.1300000000000001</v>
          </cell>
          <cell r="E20">
            <v>0.97499999999999998</v>
          </cell>
          <cell r="F20">
            <v>5.32</v>
          </cell>
          <cell r="G20">
            <v>11.6</v>
          </cell>
          <cell r="H20">
            <v>1.33</v>
          </cell>
          <cell r="I20">
            <v>1.61</v>
          </cell>
          <cell r="J20">
            <v>4.87</v>
          </cell>
          <cell r="K20">
            <v>4.78</v>
          </cell>
          <cell r="L20">
            <v>1.7000000000000001E-2</v>
          </cell>
          <cell r="M20">
            <v>5.2000000000000005E-2</v>
          </cell>
        </row>
        <row r="21">
          <cell r="B21">
            <v>0.57200000000000006</v>
          </cell>
          <cell r="C21">
            <v>0.17899999999999999</v>
          </cell>
          <cell r="D21">
            <v>1.0830000000000002</v>
          </cell>
          <cell r="E21">
            <v>1.3069999999999999</v>
          </cell>
          <cell r="F21">
            <v>9.0259999999999998</v>
          </cell>
          <cell r="G21">
            <v>13.200000000000001</v>
          </cell>
          <cell r="H21">
            <v>1.5290000000000001</v>
          </cell>
          <cell r="I21">
            <v>2.9359999999999999</v>
          </cell>
          <cell r="J21">
            <v>7.62</v>
          </cell>
          <cell r="K21">
            <v>4.6820000000000004</v>
          </cell>
          <cell r="L21">
            <v>0.23400000000000001</v>
          </cell>
          <cell r="M21">
            <v>9.7000000000000003E-2</v>
          </cell>
        </row>
        <row r="22">
          <cell r="B22">
            <v>0.42500000000000004</v>
          </cell>
          <cell r="C22">
            <v>7.8000000000000014E-2</v>
          </cell>
          <cell r="D22">
            <v>0.58500000000000008</v>
          </cell>
          <cell r="E22">
            <v>0.61199999999999999</v>
          </cell>
          <cell r="F22">
            <v>0.97399999999999998</v>
          </cell>
          <cell r="G22">
            <v>4.24</v>
          </cell>
          <cell r="H22">
            <v>1.105</v>
          </cell>
          <cell r="I22">
            <v>2.0540000000000003</v>
          </cell>
          <cell r="J22">
            <v>5.75</v>
          </cell>
          <cell r="K22">
            <v>3.3920000000000003</v>
          </cell>
          <cell r="L22">
            <v>0.27300000000000002</v>
          </cell>
          <cell r="M22">
            <v>0.02</v>
          </cell>
        </row>
        <row r="23">
          <cell r="B23">
            <v>5.0000000000000001E-3</v>
          </cell>
          <cell r="C23">
            <v>2E-3</v>
          </cell>
          <cell r="D23">
            <v>1.4000000000000002E-2</v>
          </cell>
          <cell r="E23">
            <v>1.8000000000000002E-2</v>
          </cell>
          <cell r="F23">
            <v>0.10800000000000001</v>
          </cell>
          <cell r="G23">
            <v>0.71100000000000008</v>
          </cell>
          <cell r="H23">
            <v>0.113</v>
          </cell>
          <cell r="I23">
            <v>6.6000000000000003E-2</v>
          </cell>
          <cell r="J23">
            <v>0.46800000000000003</v>
          </cell>
          <cell r="K23">
            <v>0.53400000000000003</v>
          </cell>
          <cell r="L23">
            <v>2E-3</v>
          </cell>
          <cell r="M23">
            <v>2E-3</v>
          </cell>
        </row>
        <row r="24">
          <cell r="B24">
            <v>0.36</v>
          </cell>
          <cell r="C24">
            <v>1.0999999999999999E-2</v>
          </cell>
          <cell r="D24">
            <v>0.46400000000000002</v>
          </cell>
          <cell r="E24">
            <v>0.189</v>
          </cell>
          <cell r="F24">
            <v>1.6400000000000001</v>
          </cell>
          <cell r="G24">
            <v>4.3100000000000005</v>
          </cell>
          <cell r="H24">
            <v>0.51600000000000001</v>
          </cell>
          <cell r="I24">
            <v>0.214</v>
          </cell>
          <cell r="J24">
            <v>2.04</v>
          </cell>
          <cell r="K24">
            <v>2.97</v>
          </cell>
          <cell r="L24">
            <v>0.23500000000000001</v>
          </cell>
          <cell r="M24">
            <v>2.7E-2</v>
          </cell>
        </row>
        <row r="25">
          <cell r="B25">
            <v>0.65</v>
          </cell>
          <cell r="C25">
            <v>6.6000000000000003E-2</v>
          </cell>
          <cell r="D25">
            <v>0.66100000000000003</v>
          </cell>
          <cell r="E25">
            <v>0.32700000000000001</v>
          </cell>
          <cell r="F25">
            <v>1.59</v>
          </cell>
          <cell r="G25">
            <v>0.81500000000000006</v>
          </cell>
          <cell r="H25">
            <v>0</v>
          </cell>
          <cell r="I25">
            <v>0</v>
          </cell>
          <cell r="J25">
            <v>0</v>
          </cell>
          <cell r="K25">
            <v>1.01</v>
          </cell>
          <cell r="L25">
            <v>3.1E-2</v>
          </cell>
          <cell r="M25">
            <v>0</v>
          </cell>
        </row>
        <row r="26">
          <cell r="B26">
            <v>0</v>
          </cell>
          <cell r="C26">
            <v>0</v>
          </cell>
          <cell r="D26">
            <v>4.2000000000000003E-2</v>
          </cell>
          <cell r="E26">
            <v>0.184</v>
          </cell>
          <cell r="F26">
            <v>0.74</v>
          </cell>
          <cell r="G26">
            <v>1.58</v>
          </cell>
          <cell r="H26">
            <v>0.35100000000000003</v>
          </cell>
          <cell r="I26">
            <v>0.47100000000000003</v>
          </cell>
          <cell r="J26">
            <v>1.36</v>
          </cell>
          <cell r="K26">
            <v>1.4000000000000001</v>
          </cell>
          <cell r="L26">
            <v>2E-3</v>
          </cell>
          <cell r="M26">
            <v>0</v>
          </cell>
        </row>
        <row r="30">
          <cell r="B30">
            <v>0.75</v>
          </cell>
          <cell r="C30">
            <v>0.32500000000000001</v>
          </cell>
          <cell r="D30">
            <v>1.9000000000000001</v>
          </cell>
          <cell r="E30">
            <v>0.89700000000000002</v>
          </cell>
          <cell r="F30">
            <v>7.3</v>
          </cell>
          <cell r="G30">
            <v>17.2</v>
          </cell>
          <cell r="H30">
            <v>1.3</v>
          </cell>
          <cell r="I30">
            <v>1.93</v>
          </cell>
          <cell r="J30">
            <v>7.37</v>
          </cell>
          <cell r="K30">
            <v>4.55</v>
          </cell>
          <cell r="L30">
            <v>0.14000000000000001</v>
          </cell>
          <cell r="M30">
            <v>0.04</v>
          </cell>
        </row>
        <row r="31">
          <cell r="B31">
            <v>0.3</v>
          </cell>
          <cell r="C31">
            <v>0.17699999999999999</v>
          </cell>
          <cell r="D31">
            <v>0.754</v>
          </cell>
          <cell r="E31">
            <v>0.502</v>
          </cell>
          <cell r="F31">
            <v>4.6399999999999997</v>
          </cell>
          <cell r="G31">
            <v>10.200000000000001</v>
          </cell>
          <cell r="H31">
            <v>1.48</v>
          </cell>
          <cell r="I31">
            <v>1.24</v>
          </cell>
          <cell r="J31">
            <v>4.6100000000000003</v>
          </cell>
          <cell r="K31">
            <v>2.85</v>
          </cell>
          <cell r="L31">
            <v>0.21299999999999999</v>
          </cell>
          <cell r="M31">
            <v>3.3000000000000002E-2</v>
          </cell>
        </row>
        <row r="35">
          <cell r="B35">
            <v>9.4E-2</v>
          </cell>
          <cell r="C35">
            <v>0.45</v>
          </cell>
          <cell r="D35">
            <v>0.67</v>
          </cell>
          <cell r="E35">
            <v>0.56000000000000005</v>
          </cell>
          <cell r="F35">
            <v>8.7000000000000011</v>
          </cell>
          <cell r="G35">
            <v>12</v>
          </cell>
          <cell r="H35">
            <v>7.8</v>
          </cell>
          <cell r="I35">
            <v>12</v>
          </cell>
          <cell r="J35">
            <v>20</v>
          </cell>
          <cell r="K35">
            <v>2.8000000000000003</v>
          </cell>
          <cell r="L35">
            <v>0</v>
          </cell>
          <cell r="M35">
            <v>0</v>
          </cell>
        </row>
        <row r="37">
          <cell r="B37">
            <v>7.5999999999999998E-2</v>
          </cell>
          <cell r="C37">
            <v>4.9000000000000002E-2</v>
          </cell>
          <cell r="D37">
            <v>0.222</v>
          </cell>
          <cell r="E37">
            <v>0.10400000000000001</v>
          </cell>
          <cell r="F37">
            <v>0.26</v>
          </cell>
          <cell r="G37">
            <v>0.93400000000000005</v>
          </cell>
          <cell r="H37">
            <v>7.2999999999999995E-2</v>
          </cell>
          <cell r="I37">
            <v>0.28999999999999998</v>
          </cell>
          <cell r="J37">
            <v>0.33900000000000002</v>
          </cell>
          <cell r="K37">
            <v>0.251</v>
          </cell>
          <cell r="L37">
            <v>0</v>
          </cell>
          <cell r="M37">
            <v>8.0000000000000002E-3</v>
          </cell>
        </row>
        <row r="38">
          <cell r="B38">
            <v>8.0000000000000002E-3</v>
          </cell>
          <cell r="C38">
            <v>2E-3</v>
          </cell>
          <cell r="D38">
            <v>1.4E-2</v>
          </cell>
          <cell r="E38">
            <v>1.2E-2</v>
          </cell>
          <cell r="F38">
            <v>0.11</v>
          </cell>
          <cell r="G38">
            <v>0.17</v>
          </cell>
          <cell r="H38">
            <v>1.7000000000000001E-2</v>
          </cell>
          <cell r="I38">
            <v>1.4999999999999999E-2</v>
          </cell>
          <cell r="J38">
            <v>4.3999999999999997E-2</v>
          </cell>
          <cell r="K38">
            <v>0.06</v>
          </cell>
          <cell r="L38">
            <v>1E-3</v>
          </cell>
          <cell r="M38">
            <v>0</v>
          </cell>
        </row>
        <row r="39">
          <cell r="B39">
            <v>2.9000000000000001E-2</v>
          </cell>
          <cell r="C39">
            <v>7.0000000000000001E-3</v>
          </cell>
          <cell r="D39">
            <v>1.4999999999999999E-2</v>
          </cell>
          <cell r="E39">
            <v>0.28999999999999998</v>
          </cell>
          <cell r="F39">
            <v>0.16</v>
          </cell>
          <cell r="G39">
            <v>0.18</v>
          </cell>
          <cell r="H39">
            <v>0.12</v>
          </cell>
          <cell r="I39">
            <v>0.13</v>
          </cell>
          <cell r="J39">
            <v>0.57000000000000006</v>
          </cell>
          <cell r="K39">
            <v>5.1000000000000004E-2</v>
          </cell>
          <cell r="L39">
            <v>4.0000000000000001E-3</v>
          </cell>
          <cell r="M39">
            <v>8.3000000000000004E-2</v>
          </cell>
        </row>
        <row r="40">
          <cell r="B40">
            <v>0.42</v>
          </cell>
          <cell r="C40">
            <v>8.7999999999999995E-2</v>
          </cell>
          <cell r="D40">
            <v>0.68</v>
          </cell>
          <cell r="E40">
            <v>0.59</v>
          </cell>
          <cell r="F40">
            <v>6.2</v>
          </cell>
          <cell r="G40">
            <v>8</v>
          </cell>
          <cell r="H40">
            <v>0.57999999999999996</v>
          </cell>
          <cell r="I40">
            <v>0.6</v>
          </cell>
          <cell r="J40">
            <v>1.1000000000000001</v>
          </cell>
          <cell r="K40">
            <v>4.8</v>
          </cell>
          <cell r="L40">
            <v>1.8000000000000002E-2</v>
          </cell>
          <cell r="M40">
            <v>8.0000000000000002E-3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ro"/>
      <sheetName val="D by Industrial Class &amp; RU (Q11"/>
      <sheetName val="Pre-type Proportions (Q15)"/>
      <sheetName val="D by RU and post-class (T8)"/>
      <sheetName val="McGovern-Annex-figure"/>
    </sheetNames>
    <sheetDataSet>
      <sheetData sheetId="0">
        <row r="1">
          <cell r="A1" t="str">
            <v>ID</v>
          </cell>
          <cell r="B1" t="str">
            <v>Reservoir</v>
          </cell>
          <cell r="C1" t="str">
            <v>RU</v>
          </cell>
          <cell r="D1" t="str">
            <v>RE</v>
          </cell>
          <cell r="E1" t="str">
            <v>Unmanaged</v>
          </cell>
          <cell r="F1" t="str">
            <v>T1_Forest</v>
          </cell>
          <cell r="G1" t="str">
            <v>T1_Forest_Source</v>
          </cell>
          <cell r="H1" t="str">
            <v>T1_Forest_Notes</v>
          </cell>
          <cell r="I1" t="str">
            <v>Pst_Cls</v>
          </cell>
          <cell r="J1" t="str">
            <v>Pst_ClsMod</v>
          </cell>
          <cell r="K1" t="str">
            <v>Reservoir_Area</v>
          </cell>
          <cell r="L1" t="str">
            <v>Reservoir_Area_Source</v>
          </cell>
          <cell r="M1" t="str">
            <v>Reservoir_Area_Notes</v>
          </cell>
          <cell r="N1" t="str">
            <v>Total_Land_Flooded</v>
          </cell>
          <cell r="O1" t="str">
            <v>Total_Land_Flooded_Notes</v>
          </cell>
          <cell r="P1" t="str">
            <v>D_Total</v>
          </cell>
          <cell r="Q1" t="str">
            <v>D_Total_Source</v>
          </cell>
          <cell r="R1" t="str">
            <v>D_Total_Notes</v>
          </cell>
          <cell r="S1" t="str">
            <v>Forest_Cleared_Flooded</v>
          </cell>
          <cell r="T1" t="str">
            <v>Forest_Cleared_Flooded_Notes</v>
          </cell>
          <cell r="U1" t="str">
            <v>Standing_Forest_Flooded</v>
          </cell>
          <cell r="V1" t="str">
            <v>Standing_Forest_Flooded_Notes</v>
          </cell>
          <cell r="W1" t="str">
            <v>Flooding_Year</v>
          </cell>
          <cell r="X1" t="str">
            <v>Flooding_Year_Source</v>
          </cell>
          <cell r="Y1" t="str">
            <v>Flooding_Year_Notes</v>
          </cell>
          <cell r="Z1" t="str">
            <v>Pre_Res_Water</v>
          </cell>
          <cell r="AA1" t="str">
            <v>Pre_Res_Water_Source</v>
          </cell>
          <cell r="AB1" t="str">
            <v>Pre_Res_Water_Notes</v>
          </cell>
          <cell r="AC1" t="str">
            <v>Notes</v>
          </cell>
          <cell r="AD1" t="str">
            <v>1970</v>
          </cell>
          <cell r="AE1" t="str">
            <v>1971</v>
          </cell>
          <cell r="AF1" t="str">
            <v>1972</v>
          </cell>
          <cell r="AG1" t="str">
            <v>1973</v>
          </cell>
          <cell r="AH1" t="str">
            <v>1974</v>
          </cell>
          <cell r="AI1" t="str">
            <v>1975</v>
          </cell>
          <cell r="AJ1" t="str">
            <v>1976</v>
          </cell>
          <cell r="AK1" t="str">
            <v>1977</v>
          </cell>
          <cell r="AL1" t="str">
            <v>1978</v>
          </cell>
          <cell r="AM1" t="str">
            <v>1979</v>
          </cell>
          <cell r="AN1" t="str">
            <v>1980</v>
          </cell>
          <cell r="AO1" t="str">
            <v>1981</v>
          </cell>
          <cell r="AP1" t="str">
            <v>1982</v>
          </cell>
          <cell r="AQ1" t="str">
            <v>1983</v>
          </cell>
          <cell r="AR1" t="str">
            <v>1984</v>
          </cell>
          <cell r="AS1" t="str">
            <v>1985</v>
          </cell>
          <cell r="AT1" t="str">
            <v>1986</v>
          </cell>
          <cell r="AU1" t="str">
            <v>1987</v>
          </cell>
          <cell r="AV1" t="str">
            <v>1988</v>
          </cell>
          <cell r="AW1" t="str">
            <v>1989</v>
          </cell>
          <cell r="AX1" t="str">
            <v>1990</v>
          </cell>
          <cell r="AY1" t="str">
            <v>1991</v>
          </cell>
          <cell r="AZ1" t="str">
            <v>1992</v>
          </cell>
          <cell r="BA1" t="str">
            <v>1993</v>
          </cell>
          <cell r="BB1" t="str">
            <v>1994</v>
          </cell>
          <cell r="BC1" t="str">
            <v>1995</v>
          </cell>
          <cell r="BD1" t="str">
            <v>1996</v>
          </cell>
          <cell r="BE1" t="str">
            <v>1997</v>
          </cell>
          <cell r="BF1" t="str">
            <v>1998</v>
          </cell>
          <cell r="BG1" t="str">
            <v>1999</v>
          </cell>
          <cell r="BH1" t="str">
            <v>2000</v>
          </cell>
          <cell r="BI1" t="str">
            <v>2001</v>
          </cell>
          <cell r="BJ1" t="str">
            <v>2002</v>
          </cell>
          <cell r="BK1" t="str">
            <v>2003</v>
          </cell>
          <cell r="BL1" t="str">
            <v>2004</v>
          </cell>
          <cell r="BM1" t="str">
            <v>2005</v>
          </cell>
          <cell r="BN1" t="str">
            <v>2006</v>
          </cell>
        </row>
        <row r="2">
          <cell r="A2">
            <v>665</v>
          </cell>
          <cell r="B2" t="str">
            <v>Cat Arm</v>
          </cell>
          <cell r="C2">
            <v>1</v>
          </cell>
          <cell r="D2">
            <v>15</v>
          </cell>
          <cell r="E2" t="str">
            <v>no</v>
          </cell>
          <cell r="F2">
            <v>75</v>
          </cell>
          <cell r="G2" t="str">
            <v>Image Observation</v>
          </cell>
          <cell r="H2" t="str">
            <v>image observation by Dennis Paradine and Don Leckie</v>
          </cell>
          <cell r="I2" t="str">
            <v>AL</v>
          </cell>
          <cell r="J2" t="str">
            <v>hr</v>
          </cell>
          <cell r="K2">
            <v>5835.3</v>
          </cell>
          <cell r="L2" t="str">
            <v>Image Interpretation</v>
          </cell>
          <cell r="N2">
            <v>4783.7</v>
          </cell>
          <cell r="O2" t="str">
            <v>image interpretation</v>
          </cell>
          <cell r="P2">
            <v>3587.8</v>
          </cell>
          <cell r="Q2" t="str">
            <v>Image Interpretation</v>
          </cell>
          <cell r="S2">
            <v>0</v>
          </cell>
          <cell r="T2" t="str">
            <v>Records/web data.  no clearing prior to flooding of reservoir</v>
          </cell>
          <cell r="Z2">
            <v>1051.5999999999999</v>
          </cell>
          <cell r="AA2" t="str">
            <v>Image Interpretation</v>
          </cell>
          <cell r="AR2">
            <v>0</v>
          </cell>
          <cell r="AS2">
            <v>0</v>
          </cell>
        </row>
        <row r="3">
          <cell r="A3">
            <v>666</v>
          </cell>
          <cell r="B3" t="str">
            <v>Cat Arm</v>
          </cell>
          <cell r="C3">
            <v>1</v>
          </cell>
          <cell r="D3">
            <v>15</v>
          </cell>
          <cell r="E3" t="str">
            <v>no</v>
          </cell>
          <cell r="I3" t="str">
            <v>AL</v>
          </cell>
          <cell r="J3" t="str">
            <v>ff</v>
          </cell>
          <cell r="U3">
            <v>3587.8</v>
          </cell>
          <cell r="V3" t="str">
            <v>Records/web data.  no clearing prior to flooding of reservoir</v>
          </cell>
          <cell r="W3" t="str">
            <v>1985</v>
          </cell>
          <cell r="X3" t="str">
            <v>Web Search</v>
          </cell>
          <cell r="Y3" t="str">
            <v>Attributed to 1985 year for accounting purposes. Changed from 1984 for NIR2008 based on checking of dates by FE.</v>
          </cell>
          <cell r="AS3">
            <v>3587.8</v>
          </cell>
        </row>
        <row r="4">
          <cell r="A4">
            <v>667</v>
          </cell>
          <cell r="B4" t="str">
            <v>Cat Arm</v>
          </cell>
          <cell r="C4">
            <v>1</v>
          </cell>
          <cell r="D4">
            <v>15</v>
          </cell>
          <cell r="E4" t="str">
            <v>no</v>
          </cell>
          <cell r="I4" t="str">
            <v>IN</v>
          </cell>
          <cell r="J4" t="str">
            <v>ih</v>
          </cell>
          <cell r="P4">
            <v>147</v>
          </cell>
          <cell r="Q4" t="str">
            <v>Image Interpretation</v>
          </cell>
          <cell r="R4" t="str">
            <v>D spread out between 1981 and 1984</v>
          </cell>
          <cell r="AC4" t="str">
            <v>satellite image interpretation.  construction started in 1981, flooded 1984, electricty 1985.  D spread 1981-1984</v>
          </cell>
          <cell r="AO4">
            <v>36.700000000000003</v>
          </cell>
          <cell r="AP4">
            <v>36.700000000000003</v>
          </cell>
          <cell r="AQ4">
            <v>36.700000000000003</v>
          </cell>
          <cell r="AR4">
            <v>36.700000000000003</v>
          </cell>
        </row>
        <row r="5">
          <cell r="A5">
            <v>668</v>
          </cell>
          <cell r="B5" t="str">
            <v>Cat Arm</v>
          </cell>
          <cell r="C5">
            <v>1</v>
          </cell>
          <cell r="D5">
            <v>15</v>
          </cell>
          <cell r="E5" t="str">
            <v>no</v>
          </cell>
          <cell r="I5" t="str">
            <v>CR</v>
          </cell>
          <cell r="J5" t="str">
            <v>hy</v>
          </cell>
          <cell r="P5">
            <v>93.4</v>
          </cell>
          <cell r="Q5" t="str">
            <v>Image Interpretation</v>
          </cell>
          <cell r="R5" t="str">
            <v>D spread out between 1981 and 1984</v>
          </cell>
          <cell r="AC5" t="str">
            <v>satellite image interpretation.  construction started in 1981, flooded 1984, electricty 1985.  D spread 1981-1984. Superseded by RE 34: NF hydro line records data</v>
          </cell>
          <cell r="AO5">
            <v>23.3</v>
          </cell>
          <cell r="AP5">
            <v>23.3</v>
          </cell>
          <cell r="AQ5">
            <v>23.3</v>
          </cell>
          <cell r="AR5">
            <v>23.3</v>
          </cell>
        </row>
        <row r="6">
          <cell r="A6">
            <v>669</v>
          </cell>
          <cell r="B6" t="str">
            <v>Star Lake</v>
          </cell>
          <cell r="C6">
            <v>1</v>
          </cell>
          <cell r="D6">
            <v>15</v>
          </cell>
          <cell r="E6" t="str">
            <v>no</v>
          </cell>
          <cell r="F6">
            <v>80</v>
          </cell>
          <cell r="G6" t="str">
            <v>Image Observation</v>
          </cell>
          <cell r="H6" t="str">
            <v>image observation by Dennis Paradine and Don Leckie.  %forest for infrastructure only, not for reservoir where T1 forest was mapped.</v>
          </cell>
          <cell r="I6" t="str">
            <v>AL</v>
          </cell>
          <cell r="J6" t="str">
            <v>hr</v>
          </cell>
          <cell r="K6">
            <v>2880.4</v>
          </cell>
          <cell r="L6" t="str">
            <v>Image Interpretation</v>
          </cell>
          <cell r="N6">
            <v>1131.3</v>
          </cell>
          <cell r="O6" t="str">
            <v>image interpretation</v>
          </cell>
          <cell r="P6">
            <v>346.8</v>
          </cell>
          <cell r="Q6" t="str">
            <v>Image Interpretation</v>
          </cell>
          <cell r="R6" t="str">
            <v>actual mapped area of D</v>
          </cell>
          <cell r="S6">
            <v>346.8</v>
          </cell>
          <cell r="T6" t="str">
            <v>Records/Web data. reservoir completely cleared prior to flooding</v>
          </cell>
          <cell r="Z6">
            <v>1749.1</v>
          </cell>
          <cell r="AA6" t="str">
            <v>Image Interpretation</v>
          </cell>
          <cell r="BE6">
            <v>173.4</v>
          </cell>
          <cell r="BF6">
            <v>173.4</v>
          </cell>
        </row>
        <row r="7">
          <cell r="A7">
            <v>670</v>
          </cell>
          <cell r="B7" t="str">
            <v>Star Lake</v>
          </cell>
          <cell r="C7">
            <v>1</v>
          </cell>
          <cell r="D7">
            <v>15</v>
          </cell>
          <cell r="E7" t="str">
            <v>no</v>
          </cell>
          <cell r="I7" t="str">
            <v>AL</v>
          </cell>
          <cell r="J7" t="str">
            <v>ff</v>
          </cell>
          <cell r="U7">
            <v>0</v>
          </cell>
          <cell r="V7" t="str">
            <v>Records/web data.  reservoir completely cleared of forest prior to flooding</v>
          </cell>
          <cell r="W7" t="str">
            <v>1998</v>
          </cell>
          <cell r="X7" t="str">
            <v>Web Search</v>
          </cell>
          <cell r="Y7" t="str">
            <v>construction 1997-1998.  Attributed to 1998 year for accounting purposes</v>
          </cell>
          <cell r="BF7">
            <v>0</v>
          </cell>
        </row>
        <row r="8">
          <cell r="A8">
            <v>671</v>
          </cell>
          <cell r="B8" t="str">
            <v>Star Lake</v>
          </cell>
          <cell r="C8">
            <v>1</v>
          </cell>
          <cell r="D8">
            <v>15</v>
          </cell>
          <cell r="E8" t="str">
            <v>no</v>
          </cell>
          <cell r="I8" t="str">
            <v>IN</v>
          </cell>
          <cell r="J8" t="str">
            <v>ih</v>
          </cell>
          <cell r="P8">
            <v>46.2</v>
          </cell>
          <cell r="Q8" t="str">
            <v>Image Interpretation</v>
          </cell>
          <cell r="R8" t="str">
            <v>D spread out 1997-1998</v>
          </cell>
          <cell r="BE8">
            <v>23.1</v>
          </cell>
          <cell r="BF8">
            <v>23.1</v>
          </cell>
        </row>
        <row r="9">
          <cell r="A9">
            <v>672</v>
          </cell>
          <cell r="B9" t="str">
            <v>Star Lake</v>
          </cell>
          <cell r="C9">
            <v>1</v>
          </cell>
          <cell r="D9">
            <v>15</v>
          </cell>
          <cell r="E9" t="str">
            <v>no</v>
          </cell>
          <cell r="I9" t="str">
            <v>CR</v>
          </cell>
          <cell r="J9" t="str">
            <v>hy</v>
          </cell>
          <cell r="P9">
            <v>1</v>
          </cell>
          <cell r="Q9" t="str">
            <v>Image Interpretation</v>
          </cell>
          <cell r="R9" t="str">
            <v>D spread out 1997-1998</v>
          </cell>
          <cell r="AC9" t="str">
            <v>Superseded by RE 34:  NF hydro line records data</v>
          </cell>
          <cell r="BE9">
            <v>0.5</v>
          </cell>
          <cell r="BF9">
            <v>0.5</v>
          </cell>
        </row>
        <row r="10">
          <cell r="A10">
            <v>581</v>
          </cell>
          <cell r="B10" t="str">
            <v>Eastmain-1</v>
          </cell>
          <cell r="C10">
            <v>13</v>
          </cell>
          <cell r="D10">
            <v>37</v>
          </cell>
          <cell r="E10" t="str">
            <v>yes</v>
          </cell>
          <cell r="F10">
            <v>70</v>
          </cell>
          <cell r="G10" t="str">
            <v>HQ Records</v>
          </cell>
          <cell r="H10" t="str">
            <v>T1 forest verified using Google Earth.  Flooding Nov. 2005 to April 2006</v>
          </cell>
          <cell r="I10" t="str">
            <v>AL</v>
          </cell>
          <cell r="J10" t="str">
            <v>hr</v>
          </cell>
          <cell r="K10">
            <v>552.5</v>
          </cell>
          <cell r="L10" t="str">
            <v>Image Interpretation</v>
          </cell>
          <cell r="M10" t="str">
            <v>HQ records gives 60300 ha total area (all Rus), satellite image interpretation gives 58546.1 ha</v>
          </cell>
          <cell r="N10">
            <v>404</v>
          </cell>
          <cell r="O10" t="str">
            <v>calculated from total reservoir area and pre-reservoir water area from satellite image interpretation.  Records total for total land area flooded is 47900, satellite is 47241.</v>
          </cell>
          <cell r="P10">
            <v>282.8</v>
          </cell>
          <cell r="Q10" t="str">
            <v>Image Interpretation</v>
          </cell>
          <cell r="R10" t="str">
            <v>T3 reservoir minus t1 water times proportion of land area that is forest.</v>
          </cell>
          <cell r="S10">
            <v>46.9</v>
          </cell>
          <cell r="T10" t="str">
            <v>total D prorated by proportion of land area in each RU.  Revisit using map</v>
          </cell>
          <cell r="Z10">
            <v>148.5</v>
          </cell>
          <cell r="AA10" t="str">
            <v>Image Interpretation</v>
          </cell>
          <cell r="BK10">
            <v>12.8</v>
          </cell>
          <cell r="BL10">
            <v>12.7</v>
          </cell>
          <cell r="BM10">
            <v>21.4</v>
          </cell>
        </row>
        <row r="11">
          <cell r="A11">
            <v>582</v>
          </cell>
          <cell r="B11" t="str">
            <v>Eastmain-1</v>
          </cell>
          <cell r="C11">
            <v>13</v>
          </cell>
          <cell r="D11">
            <v>37</v>
          </cell>
          <cell r="E11" t="str">
            <v>yes</v>
          </cell>
          <cell r="I11" t="str">
            <v>AL</v>
          </cell>
          <cell r="J11" t="str">
            <v>ff</v>
          </cell>
          <cell r="U11">
            <v>236</v>
          </cell>
          <cell r="V11" t="str">
            <v>total D less Forest Cleared then Flooded</v>
          </cell>
          <cell r="W11" t="str">
            <v>2005-2006</v>
          </cell>
          <cell r="X11" t="str">
            <v>HQ Web Site</v>
          </cell>
          <cell r="Y11" t="str">
            <v>attributed to 2006 year for accounting purposes</v>
          </cell>
          <cell r="BN11">
            <v>236</v>
          </cell>
        </row>
        <row r="12">
          <cell r="A12">
            <v>583</v>
          </cell>
          <cell r="B12" t="str">
            <v>Eastmain-1</v>
          </cell>
          <cell r="C12">
            <v>13</v>
          </cell>
          <cell r="D12">
            <v>37</v>
          </cell>
          <cell r="E12" t="str">
            <v>yes</v>
          </cell>
          <cell r="I12" t="str">
            <v>IN</v>
          </cell>
          <cell r="J12" t="str">
            <v>ih</v>
          </cell>
          <cell r="P12">
            <v>316.10000000000002</v>
          </cell>
          <cell r="Q12" t="str">
            <v>Image Interpretation</v>
          </cell>
          <cell r="R12" t="str">
            <v>Applied over 2003-2005</v>
          </cell>
          <cell r="BK12">
            <v>105.4</v>
          </cell>
          <cell r="BL12">
            <v>105.4</v>
          </cell>
          <cell r="BM12">
            <v>105.4</v>
          </cell>
        </row>
        <row r="13">
          <cell r="A13">
            <v>584</v>
          </cell>
          <cell r="B13" t="str">
            <v>Eastmain-1</v>
          </cell>
          <cell r="C13">
            <v>13</v>
          </cell>
          <cell r="D13">
            <v>37</v>
          </cell>
          <cell r="E13" t="str">
            <v>yes</v>
          </cell>
          <cell r="I13" t="str">
            <v>CR</v>
          </cell>
          <cell r="J13" t="str">
            <v>hy</v>
          </cell>
          <cell r="P13">
            <v>86.3</v>
          </cell>
          <cell r="Q13" t="str">
            <v>Image Interpretation</v>
          </cell>
          <cell r="R13" t="str">
            <v>Applied solely in 2005 year.</v>
          </cell>
          <cell r="BM13">
            <v>86.3</v>
          </cell>
        </row>
        <row r="14">
          <cell r="A14">
            <v>593</v>
          </cell>
          <cell r="B14" t="str">
            <v>La Grande-2</v>
          </cell>
          <cell r="C14">
            <v>13</v>
          </cell>
          <cell r="D14">
            <v>37</v>
          </cell>
          <cell r="E14" t="str">
            <v>yes</v>
          </cell>
          <cell r="F14">
            <v>40</v>
          </cell>
          <cell r="G14" t="str">
            <v>CANFI</v>
          </cell>
          <cell r="H14" t="str">
            <v>Google Earth gives 40% as well</v>
          </cell>
          <cell r="I14" t="str">
            <v>IN</v>
          </cell>
          <cell r="J14" t="str">
            <v>ih</v>
          </cell>
          <cell r="P14">
            <v>605.6</v>
          </cell>
          <cell r="Q14" t="str">
            <v>Image Interpretation</v>
          </cell>
          <cell r="R14" t="str">
            <v>431.4 ha (using 50% forest) applied 1970-1972 (records of new road 1970-1972 construction).  174.3 ha applied 1973-1978 for dam construction (50% forest again)</v>
          </cell>
          <cell r="AD14">
            <v>143.80000000000001</v>
          </cell>
          <cell r="AE14">
            <v>143.80000000000001</v>
          </cell>
          <cell r="AF14">
            <v>143.80000000000001</v>
          </cell>
          <cell r="AG14">
            <v>29.1</v>
          </cell>
          <cell r="AH14">
            <v>29.1</v>
          </cell>
          <cell r="AI14">
            <v>29.1</v>
          </cell>
          <cell r="AJ14">
            <v>29.1</v>
          </cell>
          <cell r="AK14">
            <v>29.1</v>
          </cell>
          <cell r="AL14">
            <v>29.1</v>
          </cell>
        </row>
        <row r="15">
          <cell r="A15">
            <v>594</v>
          </cell>
          <cell r="B15" t="str">
            <v>La Grande-2</v>
          </cell>
          <cell r="C15">
            <v>13</v>
          </cell>
          <cell r="D15">
            <v>37</v>
          </cell>
          <cell r="E15" t="str">
            <v>yes</v>
          </cell>
          <cell r="I15" t="str">
            <v>CR</v>
          </cell>
          <cell r="J15" t="str">
            <v>hy</v>
          </cell>
          <cell r="P15">
            <v>1021.4</v>
          </cell>
          <cell r="Q15" t="str">
            <v>Image Interpretation</v>
          </cell>
          <cell r="R15" t="str">
            <v>Application of hydro lines to different reservoirs is open to question and could be applied in different ways than done here.  Applied 1975-1978</v>
          </cell>
          <cell r="AH15">
            <v>204.3</v>
          </cell>
          <cell r="AI15">
            <v>204.3</v>
          </cell>
          <cell r="AJ15">
            <v>204.3</v>
          </cell>
          <cell r="AK15">
            <v>204.3</v>
          </cell>
          <cell r="AL15">
            <v>204.3</v>
          </cell>
        </row>
        <row r="16">
          <cell r="A16">
            <v>603</v>
          </cell>
          <cell r="B16" t="str">
            <v>Opinaca</v>
          </cell>
          <cell r="C16">
            <v>13</v>
          </cell>
          <cell r="D16">
            <v>37</v>
          </cell>
          <cell r="E16" t="str">
            <v>yes</v>
          </cell>
          <cell r="F16">
            <v>85</v>
          </cell>
          <cell r="G16" t="str">
            <v>EOSD</v>
          </cell>
          <cell r="I16" t="str">
            <v>AL</v>
          </cell>
          <cell r="J16" t="str">
            <v>hr</v>
          </cell>
          <cell r="K16">
            <v>100471.6</v>
          </cell>
          <cell r="L16" t="str">
            <v>Image Interpretation</v>
          </cell>
          <cell r="M16" t="str">
            <v>HQ  Records total for Opinaca is 104,000ha for RU 13/14.   Satellite interpretation of 105129 ha used as data easily split to the two Rus</v>
          </cell>
          <cell r="N16">
            <v>71489.399999999994</v>
          </cell>
          <cell r="O16" t="str">
            <v>calculated from total reservoir area and pre-reservoir water area from satellite image interpretation (60929 ha, not used as records are used).  Records total RU 13 and 14 give 74000 ha of which 71489.4 are from RU 13 (and used here)</v>
          </cell>
          <cell r="P16">
            <v>60766</v>
          </cell>
          <cell r="Q16" t="str">
            <v>HQ Records</v>
          </cell>
          <cell r="R16" t="str">
            <v>T3 reservoir minus t1 water times proportion of land area that is forest.</v>
          </cell>
          <cell r="S16">
            <v>60345.8</v>
          </cell>
          <cell r="T16" t="str">
            <v>from records, proportioned to RU 13 and 14.  Applied 1978-1979.</v>
          </cell>
          <cell r="Y16" t="str">
            <v>commissioned 1980, assumed to be flooded 1979</v>
          </cell>
          <cell r="Z16">
            <v>28982.2</v>
          </cell>
          <cell r="AA16" t="str">
            <v>HQ Records</v>
          </cell>
          <cell r="AB16" t="str">
            <v>satellite image interpretation gives 40598.</v>
          </cell>
          <cell r="AC16" t="str">
            <v>part of reservoir in RU 13, part in RU14:  intersect used in ArcGIS to separate areas</v>
          </cell>
          <cell r="AL16">
            <v>30173</v>
          </cell>
          <cell r="AM16">
            <v>30173</v>
          </cell>
        </row>
        <row r="17">
          <cell r="A17">
            <v>604</v>
          </cell>
          <cell r="B17" t="str">
            <v>Opinaca</v>
          </cell>
          <cell r="C17">
            <v>13</v>
          </cell>
          <cell r="D17">
            <v>37</v>
          </cell>
          <cell r="E17" t="str">
            <v>yes</v>
          </cell>
          <cell r="I17" t="str">
            <v>AL</v>
          </cell>
          <cell r="J17" t="str">
            <v>ff</v>
          </cell>
          <cell r="U17">
            <v>420.2</v>
          </cell>
          <cell r="V17" t="str">
            <v>total D less Forest Cleared then Flooded</v>
          </cell>
          <cell r="W17" t="str">
            <v>1979</v>
          </cell>
          <cell r="X17" t="str">
            <v>HQ Records</v>
          </cell>
          <cell r="Y17" t="str">
            <v>attributed to 1979 year for accounting purposes</v>
          </cell>
          <cell r="AM17">
            <v>420</v>
          </cell>
        </row>
        <row r="18">
          <cell r="A18">
            <v>605</v>
          </cell>
          <cell r="B18" t="str">
            <v>Opinaca</v>
          </cell>
          <cell r="C18">
            <v>13</v>
          </cell>
          <cell r="D18">
            <v>37</v>
          </cell>
          <cell r="E18" t="str">
            <v>yes</v>
          </cell>
          <cell r="I18" t="str">
            <v>IN</v>
          </cell>
          <cell r="J18" t="str">
            <v>ih</v>
          </cell>
          <cell r="P18">
            <v>1102.0999999999999</v>
          </cell>
          <cell r="Q18" t="str">
            <v>Image Interpretation</v>
          </cell>
          <cell r="R18" t="str">
            <v>Applied 1977-1979</v>
          </cell>
          <cell r="AC18" t="str">
            <v>part of reservoir in RU 13, part in RU14:  intersect used in ArcGIS to separate areas</v>
          </cell>
          <cell r="AK18">
            <v>367.4</v>
          </cell>
          <cell r="AL18">
            <v>367.4</v>
          </cell>
          <cell r="AM18">
            <v>367.4</v>
          </cell>
        </row>
        <row r="19">
          <cell r="A19">
            <v>606</v>
          </cell>
          <cell r="B19" t="str">
            <v>Opinaca</v>
          </cell>
          <cell r="C19">
            <v>13</v>
          </cell>
          <cell r="D19">
            <v>37</v>
          </cell>
          <cell r="E19" t="str">
            <v>yes</v>
          </cell>
          <cell r="I19" t="str">
            <v>CR</v>
          </cell>
          <cell r="J19" t="str">
            <v>hy</v>
          </cell>
          <cell r="P19">
            <v>0</v>
          </cell>
          <cell r="Q19" t="str">
            <v>Image Interpretation</v>
          </cell>
          <cell r="AC19" t="str">
            <v>part of reservoir in RU 13, part in RU14:  intersect used in ArcGIS to separate areas</v>
          </cell>
        </row>
        <row r="20">
          <cell r="A20">
            <v>631</v>
          </cell>
          <cell r="B20" t="str">
            <v>La Grande 3</v>
          </cell>
          <cell r="C20">
            <v>13</v>
          </cell>
          <cell r="D20">
            <v>37</v>
          </cell>
          <cell r="E20" t="str">
            <v>yes</v>
          </cell>
          <cell r="F20">
            <v>40</v>
          </cell>
          <cell r="G20" t="str">
            <v>CANFI</v>
          </cell>
          <cell r="H20" t="str">
            <v>visual observation also gives 40% T1 forest</v>
          </cell>
          <cell r="I20" t="str">
            <v>CR</v>
          </cell>
          <cell r="J20" t="str">
            <v>hy</v>
          </cell>
          <cell r="P20">
            <v>357.1</v>
          </cell>
          <cell r="Q20" t="str">
            <v>Image Interpretation</v>
          </cell>
          <cell r="R20" t="str">
            <v>applied 1980 and 1981</v>
          </cell>
          <cell r="AN20">
            <v>178.6</v>
          </cell>
          <cell r="AO20">
            <v>178.6</v>
          </cell>
        </row>
        <row r="21">
          <cell r="A21">
            <v>648</v>
          </cell>
          <cell r="B21" t="str">
            <v>RU 13 First Nations</v>
          </cell>
          <cell r="C21">
            <v>13</v>
          </cell>
          <cell r="D21">
            <v>38</v>
          </cell>
          <cell r="E21" t="str">
            <v>yes</v>
          </cell>
          <cell r="F21">
            <v>40</v>
          </cell>
          <cell r="G21" t="str">
            <v>CANFI</v>
          </cell>
          <cell r="H21" t="str">
            <v>T1 forest from areas in RU 13 affected by D</v>
          </cell>
          <cell r="I21" t="str">
            <v>UR</v>
          </cell>
          <cell r="J21" t="str">
            <v>rf</v>
          </cell>
          <cell r="P21">
            <v>425.3</v>
          </cell>
          <cell r="Q21" t="str">
            <v>Image Interpretation</v>
          </cell>
          <cell r="R21" t="str">
            <v>Total T1T2 133.84ha, T2T3 291.44 ha (prorated for % forest). Applied in step function, with 1988 mid-point T2 image being step date.  Pre 1973 and post 2001 set at 1973 and 2001 values</v>
          </cell>
          <cell r="AD21">
            <v>8.9</v>
          </cell>
          <cell r="AE21">
            <v>8.9</v>
          </cell>
          <cell r="AF21">
            <v>8.9</v>
          </cell>
          <cell r="AG21">
            <v>8.9</v>
          </cell>
          <cell r="AH21">
            <v>8.9</v>
          </cell>
          <cell r="AI21">
            <v>8.9</v>
          </cell>
          <cell r="AJ21">
            <v>8.9</v>
          </cell>
          <cell r="AK21">
            <v>8.9</v>
          </cell>
          <cell r="AL21">
            <v>8.9</v>
          </cell>
          <cell r="AM21">
            <v>8.9</v>
          </cell>
          <cell r="AN21">
            <v>8.9</v>
          </cell>
          <cell r="AO21">
            <v>8.9</v>
          </cell>
          <cell r="AP21">
            <v>8.9</v>
          </cell>
          <cell r="AQ21">
            <v>8.9</v>
          </cell>
          <cell r="AR21">
            <v>8.9</v>
          </cell>
          <cell r="AS21">
            <v>8.9</v>
          </cell>
          <cell r="AT21">
            <v>8.9</v>
          </cell>
          <cell r="AU21">
            <v>8.9</v>
          </cell>
          <cell r="AV21">
            <v>20.8</v>
          </cell>
          <cell r="AW21">
            <v>20.8</v>
          </cell>
          <cell r="AX21">
            <v>20.8</v>
          </cell>
          <cell r="AY21">
            <v>20.8</v>
          </cell>
          <cell r="AZ21">
            <v>20.8</v>
          </cell>
          <cell r="BA21">
            <v>20.8</v>
          </cell>
          <cell r="BB21">
            <v>20.8</v>
          </cell>
          <cell r="BC21">
            <v>20.8</v>
          </cell>
          <cell r="BD21">
            <v>20.8</v>
          </cell>
          <cell r="BE21">
            <v>20.8</v>
          </cell>
          <cell r="BF21">
            <v>20.8</v>
          </cell>
          <cell r="BG21">
            <v>20.8</v>
          </cell>
          <cell r="BH21">
            <v>20.8</v>
          </cell>
          <cell r="BI21">
            <v>20.8</v>
          </cell>
          <cell r="BJ21">
            <v>20.8</v>
          </cell>
          <cell r="BK21">
            <v>20.8</v>
          </cell>
          <cell r="BL21">
            <v>20.8</v>
          </cell>
          <cell r="BM21">
            <v>20.8</v>
          </cell>
        </row>
        <row r="22">
          <cell r="A22">
            <v>649</v>
          </cell>
          <cell r="B22" t="str">
            <v>RU 13 First Nations</v>
          </cell>
          <cell r="C22">
            <v>13</v>
          </cell>
          <cell r="D22">
            <v>38</v>
          </cell>
          <cell r="E22" t="str">
            <v>yes</v>
          </cell>
          <cell r="I22" t="str">
            <v>CR</v>
          </cell>
          <cell r="J22" t="str">
            <v>hy</v>
          </cell>
          <cell r="P22">
            <v>302.3</v>
          </cell>
          <cell r="Q22" t="str">
            <v>Image Interpretation</v>
          </cell>
          <cell r="R22" t="str">
            <v>Hydro lines all constructed 1973-1991.  for final data, averaged over1973-1991 time period</v>
          </cell>
          <cell r="AG22">
            <v>15.9</v>
          </cell>
          <cell r="AH22">
            <v>15.9</v>
          </cell>
          <cell r="AI22">
            <v>15.9</v>
          </cell>
          <cell r="AJ22">
            <v>15.9</v>
          </cell>
          <cell r="AK22">
            <v>15.9</v>
          </cell>
          <cell r="AL22">
            <v>15.9</v>
          </cell>
          <cell r="AM22">
            <v>15.9</v>
          </cell>
          <cell r="AN22">
            <v>15.9</v>
          </cell>
          <cell r="AO22">
            <v>15.9</v>
          </cell>
          <cell r="AP22">
            <v>15.9</v>
          </cell>
          <cell r="AQ22">
            <v>15.9</v>
          </cell>
          <cell r="AR22">
            <v>15.9</v>
          </cell>
          <cell r="AS22">
            <v>15.9</v>
          </cell>
          <cell r="AT22">
            <v>15.9</v>
          </cell>
          <cell r="AU22">
            <v>15.9</v>
          </cell>
          <cell r="AV22">
            <v>15.9</v>
          </cell>
          <cell r="AW22">
            <v>15.9</v>
          </cell>
          <cell r="AX22">
            <v>15.9</v>
          </cell>
          <cell r="AY22">
            <v>15.9</v>
          </cell>
        </row>
        <row r="23">
          <cell r="A23">
            <v>650</v>
          </cell>
          <cell r="B23" t="str">
            <v>RU 13 First Nations</v>
          </cell>
          <cell r="C23">
            <v>13</v>
          </cell>
          <cell r="D23">
            <v>38</v>
          </cell>
          <cell r="E23" t="str">
            <v>yes</v>
          </cell>
          <cell r="I23" t="str">
            <v>RD</v>
          </cell>
          <cell r="J23" t="str">
            <v>sf</v>
          </cell>
          <cell r="P23">
            <v>2.7</v>
          </cell>
          <cell r="Q23" t="str">
            <v>Image Interpretation</v>
          </cell>
          <cell r="R23" t="str">
            <v>one secondary forest road, applied to mid-point of 1986-2002 (1994).  % forest not applied as road was mapped per normal D mapping methods, not those for large events</v>
          </cell>
          <cell r="BB23">
            <v>2.7</v>
          </cell>
        </row>
        <row r="24">
          <cell r="A24">
            <v>651</v>
          </cell>
          <cell r="B24" t="str">
            <v>RU 13 First Nations</v>
          </cell>
          <cell r="C24">
            <v>13</v>
          </cell>
          <cell r="D24">
            <v>38</v>
          </cell>
          <cell r="E24" t="str">
            <v>yes</v>
          </cell>
          <cell r="I24" t="str">
            <v>IN</v>
          </cell>
          <cell r="J24" t="str">
            <v>li</v>
          </cell>
          <cell r="P24">
            <v>22.3</v>
          </cell>
          <cell r="Q24" t="str">
            <v>Image Interpretation</v>
          </cell>
          <cell r="R24" t="str">
            <v>Total T1T2 25.52  ha, T2T3 19.04 (pre 40% forest being applied).  Applied in step function, with 1988 mid-point T2 image being step date.  Pre 1973 and post 2001 set at 1973 and 2001 values</v>
          </cell>
          <cell r="AD24">
            <v>0.7</v>
          </cell>
          <cell r="AE24">
            <v>0.7</v>
          </cell>
          <cell r="AF24">
            <v>0.7</v>
          </cell>
          <cell r="AG24">
            <v>0.7</v>
          </cell>
          <cell r="AH24">
            <v>0.7</v>
          </cell>
          <cell r="AI24">
            <v>0.7</v>
          </cell>
          <cell r="AJ24">
            <v>0.7</v>
          </cell>
          <cell r="AK24">
            <v>0.7</v>
          </cell>
          <cell r="AL24">
            <v>0.7</v>
          </cell>
          <cell r="AM24">
            <v>0.7</v>
          </cell>
          <cell r="AN24">
            <v>0.7</v>
          </cell>
          <cell r="AO24">
            <v>0.7</v>
          </cell>
          <cell r="AP24">
            <v>0.7</v>
          </cell>
          <cell r="AQ24">
            <v>0.7</v>
          </cell>
          <cell r="AR24">
            <v>0.7</v>
          </cell>
          <cell r="AS24">
            <v>0.7</v>
          </cell>
          <cell r="AT24">
            <v>0.7</v>
          </cell>
          <cell r="AU24">
            <v>0.7</v>
          </cell>
          <cell r="AV24">
            <v>0.5</v>
          </cell>
          <cell r="AW24">
            <v>0.5</v>
          </cell>
          <cell r="AX24">
            <v>0.5</v>
          </cell>
          <cell r="AY24">
            <v>0.5</v>
          </cell>
          <cell r="AZ24">
            <v>0.5</v>
          </cell>
          <cell r="BA24">
            <v>0.5</v>
          </cell>
          <cell r="BB24">
            <v>0.5</v>
          </cell>
          <cell r="BC24">
            <v>0.5</v>
          </cell>
          <cell r="BD24">
            <v>0.5</v>
          </cell>
          <cell r="BE24">
            <v>0.5</v>
          </cell>
          <cell r="BF24">
            <v>0.5</v>
          </cell>
          <cell r="BG24">
            <v>0.5</v>
          </cell>
          <cell r="BH24">
            <v>0.5</v>
          </cell>
          <cell r="BI24">
            <v>0.5</v>
          </cell>
          <cell r="BJ24">
            <v>0.5</v>
          </cell>
          <cell r="BK24">
            <v>0.5</v>
          </cell>
          <cell r="BL24">
            <v>0.5</v>
          </cell>
          <cell r="BM24">
            <v>0.5</v>
          </cell>
        </row>
        <row r="25">
          <cell r="A25">
            <v>652</v>
          </cell>
          <cell r="B25" t="str">
            <v>RU 13 First Nations</v>
          </cell>
          <cell r="C25">
            <v>13</v>
          </cell>
          <cell r="D25">
            <v>38</v>
          </cell>
          <cell r="E25" t="str">
            <v>yes</v>
          </cell>
          <cell r="I25" t="str">
            <v>AL</v>
          </cell>
          <cell r="J25" t="str">
            <v>ep</v>
          </cell>
          <cell r="P25">
            <v>5.2</v>
          </cell>
          <cell r="Q25" t="str">
            <v>Image Interpretation</v>
          </cell>
          <cell r="R25" t="str">
            <v>event applied in mid-year of 1986-2002 (1994)</v>
          </cell>
          <cell r="BB25">
            <v>5.2</v>
          </cell>
        </row>
        <row r="26">
          <cell r="A26">
            <v>585</v>
          </cell>
          <cell r="B26" t="str">
            <v>Eastmain-1</v>
          </cell>
          <cell r="C26">
            <v>14</v>
          </cell>
          <cell r="D26">
            <v>37</v>
          </cell>
          <cell r="E26" t="str">
            <v>yes</v>
          </cell>
          <cell r="F26">
            <v>70</v>
          </cell>
          <cell r="G26" t="str">
            <v>HQ Records</v>
          </cell>
          <cell r="H26" t="str">
            <v>T1 forest verified using Google Earth.  Flooding Nov. 2005 to April 2006</v>
          </cell>
          <cell r="I26" t="str">
            <v>AL</v>
          </cell>
          <cell r="J26" t="str">
            <v>hr</v>
          </cell>
          <cell r="K26">
            <v>5098.1000000000004</v>
          </cell>
          <cell r="L26" t="str">
            <v>Image Interpretation</v>
          </cell>
          <cell r="M26" t="str">
            <v>HQ records gives 60300 ha total area (all Rus), satellite image interpretation gives 58546.1 ha</v>
          </cell>
          <cell r="N26">
            <v>4111.3</v>
          </cell>
          <cell r="O26" t="str">
            <v>calculated from total reservoir area and pre-reservoir water area from satellite image interpretation.  Records total for total land area flooded is 47900, satellite is 47241.</v>
          </cell>
          <cell r="P26">
            <v>2877.9</v>
          </cell>
          <cell r="Q26" t="str">
            <v>Image Interpretation</v>
          </cell>
          <cell r="R26" t="str">
            <v>T3 reservoir minus t1 water times proportion of land area that is forest.</v>
          </cell>
          <cell r="S26">
            <v>476.9</v>
          </cell>
          <cell r="T26" t="str">
            <v>total D prorated by proportion of land area in each RU.  Revisit using map</v>
          </cell>
          <cell r="Z26">
            <v>986.8</v>
          </cell>
          <cell r="AA26" t="str">
            <v>Image Interpretation</v>
          </cell>
          <cell r="BK26">
            <v>130.5</v>
          </cell>
          <cell r="BL26">
            <v>128.80000000000001</v>
          </cell>
          <cell r="BM26">
            <v>217.6</v>
          </cell>
        </row>
        <row r="27">
          <cell r="A27">
            <v>586</v>
          </cell>
          <cell r="B27" t="str">
            <v>Eastmain-1</v>
          </cell>
          <cell r="C27">
            <v>14</v>
          </cell>
          <cell r="D27">
            <v>37</v>
          </cell>
          <cell r="E27" t="str">
            <v>yes</v>
          </cell>
          <cell r="I27" t="str">
            <v>AL</v>
          </cell>
          <cell r="J27" t="str">
            <v>ff</v>
          </cell>
          <cell r="U27">
            <v>2401</v>
          </cell>
          <cell r="V27" t="str">
            <v>total D less Forest Cleared then Flooded</v>
          </cell>
          <cell r="W27" t="str">
            <v>2005-2006</v>
          </cell>
          <cell r="X27" t="str">
            <v>HQ Web Site</v>
          </cell>
          <cell r="Y27" t="str">
            <v>attributed to 2006 year for accounting purposes</v>
          </cell>
          <cell r="BN27">
            <v>2401</v>
          </cell>
        </row>
        <row r="28">
          <cell r="A28">
            <v>587</v>
          </cell>
          <cell r="B28" t="str">
            <v>Eastmain-1</v>
          </cell>
          <cell r="C28">
            <v>14</v>
          </cell>
          <cell r="D28">
            <v>37</v>
          </cell>
          <cell r="E28" t="str">
            <v>yes</v>
          </cell>
          <cell r="I28" t="str">
            <v>IN</v>
          </cell>
          <cell r="J28" t="str">
            <v>ih</v>
          </cell>
          <cell r="P28">
            <v>7.8</v>
          </cell>
          <cell r="Q28" t="str">
            <v>Image Interpretation</v>
          </cell>
          <cell r="R28" t="str">
            <v xml:space="preserve"> Applied 2003-2005</v>
          </cell>
          <cell r="BK28">
            <v>2.6</v>
          </cell>
          <cell r="BL28">
            <v>2.6</v>
          </cell>
          <cell r="BM28">
            <v>2.6</v>
          </cell>
        </row>
        <row r="29">
          <cell r="A29">
            <v>588</v>
          </cell>
          <cell r="B29" t="str">
            <v>Eastmain-1</v>
          </cell>
          <cell r="C29">
            <v>14</v>
          </cell>
          <cell r="D29">
            <v>37</v>
          </cell>
          <cell r="E29" t="str">
            <v>yes</v>
          </cell>
          <cell r="I29" t="str">
            <v>CR</v>
          </cell>
          <cell r="J29" t="str">
            <v>hy</v>
          </cell>
          <cell r="P29">
            <v>0</v>
          </cell>
          <cell r="Q29" t="str">
            <v>Image Interpretation</v>
          </cell>
          <cell r="BM29">
            <v>0</v>
          </cell>
        </row>
        <row r="30">
          <cell r="A30">
            <v>595</v>
          </cell>
          <cell r="B30" t="str">
            <v>La Grande-2</v>
          </cell>
          <cell r="C30">
            <v>14</v>
          </cell>
          <cell r="D30">
            <v>37</v>
          </cell>
          <cell r="E30" t="str">
            <v>yes</v>
          </cell>
          <cell r="F30">
            <v>34</v>
          </cell>
          <cell r="G30" t="str">
            <v>EOSD</v>
          </cell>
          <cell r="I30" t="str">
            <v>AL</v>
          </cell>
          <cell r="J30" t="str">
            <v>hr</v>
          </cell>
          <cell r="K30">
            <v>283500</v>
          </cell>
          <cell r="L30" t="str">
            <v>HQ Records</v>
          </cell>
          <cell r="M30" t="str">
            <v>Satellite image interpretation gives 287556 ha.  Records used as remote sensing is being completed.</v>
          </cell>
          <cell r="N30">
            <v>247642.7</v>
          </cell>
          <cell r="O30" t="str">
            <v>from satellite imagery, will be updated with update in interpretation of pre-reservoir water area</v>
          </cell>
          <cell r="P30">
            <v>84198.5</v>
          </cell>
          <cell r="Q30" t="str">
            <v>Image Interpretation</v>
          </cell>
          <cell r="R30" t="str">
            <v>calculated from total land area flooded and % forest</v>
          </cell>
          <cell r="S30">
            <v>63285</v>
          </cell>
          <cell r="T30" t="str">
            <v>from HQ records.  Applied in 1978 and 1979.</v>
          </cell>
          <cell r="Y30" t="str">
            <v xml:space="preserve"> Reservoir filled November 1978 to November 1979.</v>
          </cell>
          <cell r="Z30">
            <v>35857.300000000003</v>
          </cell>
          <cell r="AA30" t="str">
            <v>Image Interpretation</v>
          </cell>
          <cell r="AB30" t="str">
            <v>5% added to area as interpretation not quite complete at time of data delivery</v>
          </cell>
          <cell r="AC30" t="str">
            <v>constructed 1974-1978.  Highway constructed 1971-1974.  Commissioned 1979-1981.</v>
          </cell>
          <cell r="AL30">
            <v>31643</v>
          </cell>
          <cell r="AM30">
            <v>31643</v>
          </cell>
        </row>
        <row r="31">
          <cell r="A31">
            <v>596</v>
          </cell>
          <cell r="B31" t="str">
            <v>La Grande-2</v>
          </cell>
          <cell r="C31">
            <v>14</v>
          </cell>
          <cell r="D31">
            <v>37</v>
          </cell>
          <cell r="E31" t="str">
            <v>yes</v>
          </cell>
          <cell r="I31" t="str">
            <v>AL</v>
          </cell>
          <cell r="J31" t="str">
            <v>ff</v>
          </cell>
          <cell r="U31">
            <v>20913.5</v>
          </cell>
          <cell r="V31" t="str">
            <v>total D less Forest Cleared then Flooded</v>
          </cell>
          <cell r="W31" t="str">
            <v>1978-1979</v>
          </cell>
          <cell r="X31" t="str">
            <v>HQ Records</v>
          </cell>
          <cell r="Y31" t="str">
            <v>attributed to 1979 year for accounting purposes</v>
          </cell>
          <cell r="AM31">
            <v>20914</v>
          </cell>
        </row>
        <row r="32">
          <cell r="A32">
            <v>597</v>
          </cell>
          <cell r="B32" t="str">
            <v>La Grande-2</v>
          </cell>
          <cell r="C32">
            <v>14</v>
          </cell>
          <cell r="D32">
            <v>37</v>
          </cell>
          <cell r="E32" t="str">
            <v>yes</v>
          </cell>
          <cell r="I32" t="str">
            <v>IN</v>
          </cell>
          <cell r="J32" t="str">
            <v>ih</v>
          </cell>
          <cell r="P32">
            <v>1133.9000000000001</v>
          </cell>
          <cell r="Q32" t="str">
            <v>Image Interpretation</v>
          </cell>
          <cell r="R32" t="str">
            <v>937.3 ha pre-1973 (based on imagery and records of major road construction 1970-1972).  193.6 ha applied 1973-1978 for dam construction.  3.0 ha applied 1988-2002 for remainder of reservoir D. 34% forest used in all calculations</v>
          </cell>
          <cell r="AD32">
            <v>312</v>
          </cell>
          <cell r="AE32">
            <v>312</v>
          </cell>
          <cell r="AF32">
            <v>312</v>
          </cell>
          <cell r="AG32">
            <v>32.299999999999997</v>
          </cell>
          <cell r="AH32">
            <v>32.299999999999997</v>
          </cell>
          <cell r="AI32">
            <v>32.299999999999997</v>
          </cell>
          <cell r="AJ32">
            <v>32.299999999999997</v>
          </cell>
          <cell r="AK32">
            <v>32.299999999999997</v>
          </cell>
          <cell r="AL32">
            <v>32.299999999999997</v>
          </cell>
          <cell r="AV32">
            <v>0.2</v>
          </cell>
          <cell r="AW32">
            <v>0.2</v>
          </cell>
          <cell r="AX32">
            <v>0.2</v>
          </cell>
          <cell r="AY32">
            <v>0.2</v>
          </cell>
          <cell r="AZ32">
            <v>0.2</v>
          </cell>
          <cell r="BA32">
            <v>0.2</v>
          </cell>
          <cell r="BB32">
            <v>0.2</v>
          </cell>
          <cell r="BC32">
            <v>0.2</v>
          </cell>
          <cell r="BD32">
            <v>0.2</v>
          </cell>
          <cell r="BE32">
            <v>0.2</v>
          </cell>
          <cell r="BF32">
            <v>0.2</v>
          </cell>
          <cell r="BG32">
            <v>0.2</v>
          </cell>
          <cell r="BH32">
            <v>0.2</v>
          </cell>
          <cell r="BI32">
            <v>0.2</v>
          </cell>
          <cell r="BJ32">
            <v>0.2</v>
          </cell>
        </row>
        <row r="33">
          <cell r="A33">
            <v>598</v>
          </cell>
          <cell r="B33" t="str">
            <v>La Grande-2</v>
          </cell>
          <cell r="C33">
            <v>14</v>
          </cell>
          <cell r="D33">
            <v>37</v>
          </cell>
          <cell r="E33" t="str">
            <v>yes</v>
          </cell>
          <cell r="I33" t="str">
            <v>CR</v>
          </cell>
          <cell r="J33" t="str">
            <v>hy</v>
          </cell>
          <cell r="P33">
            <v>1283.5</v>
          </cell>
          <cell r="Q33" t="str">
            <v>Image Interpretation</v>
          </cell>
          <cell r="R33" t="str">
            <v>Application of hydro lines to different reservoirs is open to question and could be applied in different ways than done here.  Applied 1975-1978</v>
          </cell>
          <cell r="AH33">
            <v>256.7</v>
          </cell>
          <cell r="AI33">
            <v>256.7</v>
          </cell>
          <cell r="AJ33">
            <v>256.7</v>
          </cell>
          <cell r="AK33">
            <v>256.7</v>
          </cell>
          <cell r="AL33">
            <v>256.7</v>
          </cell>
        </row>
        <row r="34">
          <cell r="A34">
            <v>599</v>
          </cell>
          <cell r="B34" t="str">
            <v>Opinaca</v>
          </cell>
          <cell r="C34">
            <v>14</v>
          </cell>
          <cell r="D34">
            <v>37</v>
          </cell>
          <cell r="E34" t="str">
            <v>yes</v>
          </cell>
          <cell r="F34">
            <v>85</v>
          </cell>
          <cell r="G34" t="str">
            <v>EOSD</v>
          </cell>
          <cell r="I34" t="str">
            <v>AL</v>
          </cell>
          <cell r="J34" t="str">
            <v>hr</v>
          </cell>
          <cell r="K34">
            <v>3528.4</v>
          </cell>
          <cell r="L34" t="str">
            <v>Image Interpretation</v>
          </cell>
          <cell r="M34" t="str">
            <v>HQ  Records total for Opinaca is 104,000ha for RU 13/14.   Satellite interpretation of 105129 ha used as data easily split to the two Rus</v>
          </cell>
          <cell r="N34">
            <v>2510.6</v>
          </cell>
          <cell r="O34" t="str">
            <v>calculated from total reservoir area and pre-reservoir water area from satellite image interpretation (2920.3).  Records total RU 13 and 14 give 74000 ha, of which 2510.6 is RU 14.  Records used.</v>
          </cell>
          <cell r="P34">
            <v>2134</v>
          </cell>
          <cell r="Q34" t="str">
            <v>HQ Records</v>
          </cell>
          <cell r="R34" t="str">
            <v>T3 reservoir minus t1 water times proportion of land area that is forest.</v>
          </cell>
          <cell r="S34">
            <v>2119.1999999999998</v>
          </cell>
          <cell r="T34" t="str">
            <v>from records, proportioned to RU 13 and 14.  Applied 1978-1979</v>
          </cell>
          <cell r="Y34" t="str">
            <v>commissioned 1980, assumed to be flooded 1979</v>
          </cell>
          <cell r="Z34">
            <v>1017.8</v>
          </cell>
          <cell r="AA34" t="str">
            <v>HQ Records</v>
          </cell>
          <cell r="AB34" t="str">
            <v>satellite image interpretation gives 645.2.</v>
          </cell>
          <cell r="AC34" t="str">
            <v>part of reservoir in RU 13, part in RU14:  intersect used in ArcGIS to separate areas</v>
          </cell>
          <cell r="AL34">
            <v>1060</v>
          </cell>
          <cell r="AM34">
            <v>1060</v>
          </cell>
        </row>
        <row r="35">
          <cell r="A35">
            <v>600</v>
          </cell>
          <cell r="B35" t="str">
            <v>Opinaca</v>
          </cell>
          <cell r="C35">
            <v>14</v>
          </cell>
          <cell r="D35">
            <v>37</v>
          </cell>
          <cell r="E35" t="str">
            <v>yes</v>
          </cell>
          <cell r="I35" t="str">
            <v>AL</v>
          </cell>
          <cell r="J35" t="str">
            <v>ff</v>
          </cell>
          <cell r="U35">
            <v>14.8</v>
          </cell>
          <cell r="V35" t="str">
            <v>total D less Forest Cleared then Flooded</v>
          </cell>
          <cell r="W35" t="str">
            <v>1979</v>
          </cell>
          <cell r="X35" t="str">
            <v>HQ Records</v>
          </cell>
          <cell r="Y35" t="str">
            <v>attributed to 1979 year for accounting purposes</v>
          </cell>
          <cell r="AM35">
            <v>15</v>
          </cell>
        </row>
        <row r="36">
          <cell r="A36">
            <v>601</v>
          </cell>
          <cell r="B36" t="str">
            <v>Opinaca</v>
          </cell>
          <cell r="C36">
            <v>14</v>
          </cell>
          <cell r="D36">
            <v>37</v>
          </cell>
          <cell r="E36" t="str">
            <v>yes</v>
          </cell>
          <cell r="I36" t="str">
            <v>IN</v>
          </cell>
          <cell r="J36" t="str">
            <v>ih</v>
          </cell>
          <cell r="P36">
            <v>19.899999999999999</v>
          </cell>
          <cell r="Q36" t="str">
            <v>Image Interpretation</v>
          </cell>
          <cell r="R36" t="str">
            <v>Applied 1977-1979</v>
          </cell>
          <cell r="AC36" t="str">
            <v>part of reservoir in RU 13, part in RU14:  intersect used in ArcGIS to separate areas</v>
          </cell>
          <cell r="AK36">
            <v>6.6</v>
          </cell>
          <cell r="AL36">
            <v>6.6</v>
          </cell>
          <cell r="AM36">
            <v>6.6</v>
          </cell>
        </row>
        <row r="37">
          <cell r="A37">
            <v>602</v>
          </cell>
          <cell r="B37" t="str">
            <v>Opinaca</v>
          </cell>
          <cell r="C37">
            <v>14</v>
          </cell>
          <cell r="D37">
            <v>37</v>
          </cell>
          <cell r="E37" t="str">
            <v>yes</v>
          </cell>
          <cell r="I37" t="str">
            <v>CR</v>
          </cell>
          <cell r="J37" t="str">
            <v>hy</v>
          </cell>
          <cell r="P37">
            <v>0</v>
          </cell>
          <cell r="Q37" t="str">
            <v>Image Interpretation</v>
          </cell>
          <cell r="AC37" t="str">
            <v>part of reservoir in RU 13, part in RU14:  intersect used in ArcGIS to separate areas</v>
          </cell>
        </row>
        <row r="38">
          <cell r="A38">
            <v>623</v>
          </cell>
          <cell r="B38" t="str">
            <v>La Grande 1</v>
          </cell>
          <cell r="C38">
            <v>14</v>
          </cell>
          <cell r="D38">
            <v>37</v>
          </cell>
          <cell r="E38" t="str">
            <v>yes</v>
          </cell>
          <cell r="F38">
            <v>60</v>
          </cell>
          <cell r="G38" t="str">
            <v>CANFI</v>
          </cell>
          <cell r="I38" t="str">
            <v>AL</v>
          </cell>
          <cell r="J38" t="str">
            <v>hr</v>
          </cell>
          <cell r="K38">
            <v>7000</v>
          </cell>
          <cell r="L38" t="str">
            <v>HQ Records</v>
          </cell>
          <cell r="M38" t="str">
            <v>satellite image interpretation gave 7154 ha.  HQ web sites gives 7020 ha</v>
          </cell>
          <cell r="N38">
            <v>4000</v>
          </cell>
          <cell r="O38" t="str">
            <v>From HQ records.  Note that remote sensing values do not reconcile</v>
          </cell>
          <cell r="P38">
            <v>3494</v>
          </cell>
          <cell r="Q38" t="str">
            <v>HQ Records</v>
          </cell>
          <cell r="R38" t="str">
            <v>note that value is forest area cleared and flooded by ice or man as the calculated 2400 ha is less than the 3494 cleared by ice or man</v>
          </cell>
          <cell r="S38">
            <v>3494</v>
          </cell>
          <cell r="T38" t="str">
            <v>total cleared and flooded exceeds total forest area in reservoir - check.  From HQ records</v>
          </cell>
          <cell r="Z38">
            <v>3000</v>
          </cell>
          <cell r="AA38" t="str">
            <v>HQ Records</v>
          </cell>
          <cell r="AB38" t="str">
            <v>satellite image interpretation gave 4140 ha. Revisit over time.</v>
          </cell>
          <cell r="AW38">
            <v>1033</v>
          </cell>
          <cell r="AX38">
            <v>924</v>
          </cell>
          <cell r="AY38">
            <v>751</v>
          </cell>
          <cell r="AZ38">
            <v>745</v>
          </cell>
          <cell r="BA38">
            <v>1</v>
          </cell>
          <cell r="BC38">
            <v>40</v>
          </cell>
        </row>
        <row r="39">
          <cell r="A39">
            <v>624</v>
          </cell>
          <cell r="B39" t="str">
            <v>La Grande 1</v>
          </cell>
          <cell r="C39">
            <v>14</v>
          </cell>
          <cell r="D39">
            <v>37</v>
          </cell>
          <cell r="E39" t="str">
            <v>yes</v>
          </cell>
          <cell r="I39" t="str">
            <v>AL</v>
          </cell>
          <cell r="J39" t="str">
            <v>ff</v>
          </cell>
          <cell r="U39">
            <v>0</v>
          </cell>
          <cell r="V39" t="str">
            <v>total D less Forest Cleared then Flooded.  From HQ records</v>
          </cell>
          <cell r="W39" t="str">
            <v>1993</v>
          </cell>
          <cell r="X39" t="str">
            <v>HQ Records</v>
          </cell>
          <cell r="Y39" t="str">
            <v>electricity flowed 1994-1995.  Attributed to 1993 year for accounting purposes</v>
          </cell>
          <cell r="BA39">
            <v>0</v>
          </cell>
        </row>
        <row r="40">
          <cell r="A40">
            <v>625</v>
          </cell>
          <cell r="B40" t="str">
            <v>La Grande 1</v>
          </cell>
          <cell r="C40">
            <v>14</v>
          </cell>
          <cell r="D40">
            <v>37</v>
          </cell>
          <cell r="E40" t="str">
            <v>yes</v>
          </cell>
          <cell r="I40" t="str">
            <v>IN</v>
          </cell>
          <cell r="J40" t="str">
            <v>ih</v>
          </cell>
          <cell r="P40">
            <v>252.1</v>
          </cell>
          <cell r="Q40" t="str">
            <v>Image Interpretation</v>
          </cell>
          <cell r="R40" t="str">
            <v>Applied in 1991 to 1993 years</v>
          </cell>
          <cell r="AY40">
            <v>84</v>
          </cell>
          <cell r="AZ40">
            <v>84</v>
          </cell>
          <cell r="BA40">
            <v>84</v>
          </cell>
        </row>
        <row r="41">
          <cell r="A41">
            <v>626</v>
          </cell>
          <cell r="B41" t="str">
            <v>La Grande 1</v>
          </cell>
          <cell r="C41">
            <v>14</v>
          </cell>
          <cell r="D41">
            <v>37</v>
          </cell>
          <cell r="E41" t="str">
            <v>yes</v>
          </cell>
          <cell r="I41" t="str">
            <v>CR</v>
          </cell>
          <cell r="J41" t="str">
            <v>hy</v>
          </cell>
          <cell r="P41">
            <v>0</v>
          </cell>
          <cell r="Q41" t="str">
            <v>Image Interpretation</v>
          </cell>
          <cell r="R41" t="str">
            <v>applied 1992 to 1993, could be for other reservoirs as well - total will likely balance out for time period</v>
          </cell>
          <cell r="AZ41">
            <v>0</v>
          </cell>
          <cell r="BA41">
            <v>0</v>
          </cell>
        </row>
        <row r="42">
          <cell r="A42">
            <v>627</v>
          </cell>
          <cell r="B42" t="str">
            <v>La Grande 3</v>
          </cell>
          <cell r="C42">
            <v>14</v>
          </cell>
          <cell r="D42">
            <v>37</v>
          </cell>
          <cell r="E42" t="str">
            <v>yes</v>
          </cell>
          <cell r="F42">
            <v>65</v>
          </cell>
          <cell r="G42" t="str">
            <v>CANFI</v>
          </cell>
          <cell r="I42" t="str">
            <v>AL</v>
          </cell>
          <cell r="J42" t="str">
            <v>hr</v>
          </cell>
          <cell r="K42">
            <v>252519</v>
          </cell>
          <cell r="L42" t="str">
            <v>Image Interpretation</v>
          </cell>
          <cell r="M42" t="str">
            <v>HQ records gave 242000, HQ web gave 253600.  Image interpretation used as it was the median value.</v>
          </cell>
          <cell r="N42">
            <v>202846</v>
          </cell>
          <cell r="O42" t="str">
            <v>HQ records gave 217500, remote sensing used as calculated from pre-reservoir water area and total reservoir area</v>
          </cell>
          <cell r="P42">
            <v>131849.9</v>
          </cell>
          <cell r="Q42" t="str">
            <v>Image Interpretation</v>
          </cell>
          <cell r="R42" t="str">
            <v>HQ records different, remote sensing used in this case</v>
          </cell>
          <cell r="S42">
            <v>55280</v>
          </cell>
          <cell r="T42" t="str">
            <v>from HQ records.</v>
          </cell>
          <cell r="Z42">
            <v>49673</v>
          </cell>
          <cell r="AA42" t="str">
            <v>Image Interpretation</v>
          </cell>
          <cell r="AB42" t="str">
            <v>HQ records gave 24500 ha</v>
          </cell>
          <cell r="AO42">
            <v>55280</v>
          </cell>
        </row>
        <row r="43">
          <cell r="A43">
            <v>628</v>
          </cell>
          <cell r="B43" t="str">
            <v>La Grande 3</v>
          </cell>
          <cell r="C43">
            <v>14</v>
          </cell>
          <cell r="D43">
            <v>37</v>
          </cell>
          <cell r="E43" t="str">
            <v>yes</v>
          </cell>
          <cell r="I43" t="str">
            <v>AL</v>
          </cell>
          <cell r="J43" t="str">
            <v>ff</v>
          </cell>
          <cell r="U43">
            <v>76569.899999999994</v>
          </cell>
          <cell r="V43" t="str">
            <v>total D less forest area cleared then flooded.  from combination of remote sensing and HQ records</v>
          </cell>
          <cell r="W43" t="str">
            <v>1981</v>
          </cell>
          <cell r="X43" t="str">
            <v>HQ Records</v>
          </cell>
          <cell r="Y43" t="str">
            <v>electricity started to flow in 1982.  Attributed to 1981 year for accounting purposes</v>
          </cell>
          <cell r="AO43">
            <v>76569.899999999994</v>
          </cell>
        </row>
        <row r="44">
          <cell r="A44">
            <v>629</v>
          </cell>
          <cell r="B44" t="str">
            <v>La Grande 3</v>
          </cell>
          <cell r="C44">
            <v>14</v>
          </cell>
          <cell r="D44">
            <v>37</v>
          </cell>
          <cell r="E44" t="str">
            <v>yes</v>
          </cell>
          <cell r="I44" t="str">
            <v>IN</v>
          </cell>
          <cell r="J44" t="str">
            <v>ih</v>
          </cell>
          <cell r="P44">
            <v>1093.5999999999999</v>
          </cell>
          <cell r="Q44" t="str">
            <v>Image Interpretation</v>
          </cell>
          <cell r="R44" t="str">
            <v>assumed to have occurred 1980-198</v>
          </cell>
          <cell r="AN44">
            <v>546.79999999999995</v>
          </cell>
          <cell r="AO44">
            <v>546.79999999999995</v>
          </cell>
        </row>
        <row r="45">
          <cell r="A45">
            <v>630</v>
          </cell>
          <cell r="B45" t="str">
            <v>La Grande 3</v>
          </cell>
          <cell r="C45">
            <v>14</v>
          </cell>
          <cell r="D45">
            <v>37</v>
          </cell>
          <cell r="E45" t="str">
            <v>yes</v>
          </cell>
          <cell r="I45" t="str">
            <v>CR</v>
          </cell>
          <cell r="J45" t="str">
            <v>hy</v>
          </cell>
          <cell r="P45">
            <v>1260.7</v>
          </cell>
          <cell r="Q45" t="str">
            <v>Image Interpretation</v>
          </cell>
          <cell r="R45" t="str">
            <v>assumed to have occurred 1980-1981</v>
          </cell>
          <cell r="AN45">
            <v>630.29999999999995</v>
          </cell>
          <cell r="AO45">
            <v>630.29999999999995</v>
          </cell>
        </row>
        <row r="46">
          <cell r="A46">
            <v>632</v>
          </cell>
          <cell r="B46" t="str">
            <v>La Grande 4</v>
          </cell>
          <cell r="C46">
            <v>14</v>
          </cell>
          <cell r="D46">
            <v>37</v>
          </cell>
          <cell r="E46" t="str">
            <v>yes</v>
          </cell>
          <cell r="F46">
            <v>46</v>
          </cell>
          <cell r="G46" t="str">
            <v>EOSD</v>
          </cell>
          <cell r="I46" t="str">
            <v>AL</v>
          </cell>
          <cell r="J46" t="str">
            <v>hr</v>
          </cell>
          <cell r="K46">
            <v>87955</v>
          </cell>
          <cell r="L46" t="str">
            <v>Image Interpretation</v>
          </cell>
          <cell r="M46" t="str">
            <v>HQ web site gave 70700 ha.  HQ records 76500 ha  Need to reconcile differences between estimates</v>
          </cell>
          <cell r="N46">
            <v>75968</v>
          </cell>
          <cell r="O46" t="str">
            <v>from satellite image interpretation, records gave 70000 ha</v>
          </cell>
          <cell r="P46">
            <v>34945.279999999999</v>
          </cell>
          <cell r="Q46" t="str">
            <v>Image Interpretation</v>
          </cell>
          <cell r="S46">
            <v>33225</v>
          </cell>
          <cell r="T46" t="str">
            <v>from HQ records.</v>
          </cell>
          <cell r="Z46">
            <v>11987</v>
          </cell>
          <cell r="AA46" t="str">
            <v>Image Interpretation</v>
          </cell>
          <cell r="AQ46">
            <v>33225</v>
          </cell>
        </row>
        <row r="47">
          <cell r="A47">
            <v>633</v>
          </cell>
          <cell r="B47" t="str">
            <v>La Grande 4</v>
          </cell>
          <cell r="C47">
            <v>14</v>
          </cell>
          <cell r="D47">
            <v>37</v>
          </cell>
          <cell r="E47" t="str">
            <v>yes</v>
          </cell>
          <cell r="I47" t="str">
            <v>AL</v>
          </cell>
          <cell r="J47" t="str">
            <v>ff</v>
          </cell>
          <cell r="U47">
            <v>1720.28</v>
          </cell>
          <cell r="V47" t="str">
            <v>total D less forest area cleared then flooded.  from combination of remote sensing and HQ records</v>
          </cell>
          <cell r="W47" t="str">
            <v>1983</v>
          </cell>
          <cell r="X47" t="str">
            <v>HQ Records</v>
          </cell>
          <cell r="Y47" t="str">
            <v>electricity flowed in 1984.  Attributed to 1983 year for accounting purposes</v>
          </cell>
          <cell r="AQ47">
            <v>1720.3</v>
          </cell>
        </row>
        <row r="48">
          <cell r="A48">
            <v>634</v>
          </cell>
          <cell r="B48" t="str">
            <v>La Grande 4</v>
          </cell>
          <cell r="C48">
            <v>14</v>
          </cell>
          <cell r="D48">
            <v>37</v>
          </cell>
          <cell r="E48" t="str">
            <v>yes</v>
          </cell>
          <cell r="I48" t="str">
            <v>IN</v>
          </cell>
          <cell r="J48" t="str">
            <v>ih</v>
          </cell>
          <cell r="P48">
            <v>648.6</v>
          </cell>
          <cell r="Q48" t="str">
            <v>Image Interpretation</v>
          </cell>
          <cell r="R48" t="str">
            <v>assumed to have occurred 1982-1983</v>
          </cell>
          <cell r="AP48">
            <v>324.3</v>
          </cell>
          <cell r="AQ48">
            <v>324.3</v>
          </cell>
        </row>
        <row r="49">
          <cell r="A49">
            <v>635</v>
          </cell>
          <cell r="B49" t="str">
            <v>La Grande 4</v>
          </cell>
          <cell r="C49">
            <v>14</v>
          </cell>
          <cell r="D49">
            <v>37</v>
          </cell>
          <cell r="E49" t="str">
            <v>yes</v>
          </cell>
          <cell r="I49" t="str">
            <v>CR</v>
          </cell>
          <cell r="J49" t="str">
            <v>hy</v>
          </cell>
          <cell r="P49">
            <v>2256.9</v>
          </cell>
          <cell r="Q49" t="str">
            <v>Image Interpretation</v>
          </cell>
          <cell r="R49" t="str">
            <v>assumed to have occurred 1982-1983</v>
          </cell>
          <cell r="AP49">
            <v>1128.4000000000001</v>
          </cell>
          <cell r="AQ49">
            <v>1128.4000000000001</v>
          </cell>
        </row>
        <row r="50">
          <cell r="A50">
            <v>636</v>
          </cell>
          <cell r="B50" t="str">
            <v>Caniapiscau</v>
          </cell>
          <cell r="C50">
            <v>14</v>
          </cell>
          <cell r="D50">
            <v>37</v>
          </cell>
          <cell r="E50" t="str">
            <v>yes</v>
          </cell>
          <cell r="F50">
            <v>49</v>
          </cell>
          <cell r="G50" t="str">
            <v>EOSD</v>
          </cell>
          <cell r="I50" t="str">
            <v>AL</v>
          </cell>
          <cell r="J50" t="str">
            <v>hr</v>
          </cell>
          <cell r="K50">
            <v>424672</v>
          </cell>
          <cell r="L50" t="str">
            <v>Image Interpretation</v>
          </cell>
          <cell r="M50" t="str">
            <v>HQ web and records give 431800 ha</v>
          </cell>
          <cell r="N50">
            <v>235720</v>
          </cell>
          <cell r="O50" t="str">
            <v>Satellite Image Interpretation used. HQ records gives 342000 ha, which does not reconcile to the 188952 satellite image T1 water- satellite image data used</v>
          </cell>
          <cell r="P50">
            <v>139946</v>
          </cell>
          <cell r="Q50" t="str">
            <v>HQ Records</v>
          </cell>
          <cell r="R50" t="str">
            <v>from HQ records using forest area cleared and flooded by ice or man.  Revisit over time.  Note total of forest cleared and standing forest does not reconcile with total D</v>
          </cell>
          <cell r="S50">
            <v>139946</v>
          </cell>
          <cell r="T50" t="str">
            <v>from HQ records.  Note total of forest cleared and standing forest does not reconcile with total D</v>
          </cell>
          <cell r="Z50">
            <v>188952</v>
          </cell>
          <cell r="AA50" t="str">
            <v>Image Interpretation</v>
          </cell>
          <cell r="AO50">
            <v>46648.7</v>
          </cell>
          <cell r="AP50">
            <v>46649</v>
          </cell>
          <cell r="AQ50">
            <v>46649</v>
          </cell>
        </row>
        <row r="51">
          <cell r="A51">
            <v>637</v>
          </cell>
          <cell r="B51" t="str">
            <v>Caniapiscau</v>
          </cell>
          <cell r="C51">
            <v>14</v>
          </cell>
          <cell r="D51">
            <v>37</v>
          </cell>
          <cell r="E51" t="str">
            <v>yes</v>
          </cell>
          <cell r="I51" t="str">
            <v>AL</v>
          </cell>
          <cell r="J51" t="str">
            <v>ff</v>
          </cell>
          <cell r="U51">
            <v>28660</v>
          </cell>
          <cell r="V51" t="str">
            <v>from HQ records.  Note total of forest cleared and standing forest does not reconcile with total D</v>
          </cell>
          <cell r="W51" t="str">
            <v>1981-1983</v>
          </cell>
          <cell r="X51" t="str">
            <v>HQ Records</v>
          </cell>
          <cell r="Y51" t="str">
            <v>Attributed to 1983 year for accounting purposes.  electricity started flowing in 1993, well after reservoir filled (filled early to provide head for La-Grande 1)</v>
          </cell>
          <cell r="AQ51">
            <v>28660</v>
          </cell>
        </row>
        <row r="52">
          <cell r="A52">
            <v>638</v>
          </cell>
          <cell r="B52" t="str">
            <v>Caniapiscau</v>
          </cell>
          <cell r="C52">
            <v>14</v>
          </cell>
          <cell r="D52">
            <v>37</v>
          </cell>
          <cell r="E52" t="str">
            <v>yes</v>
          </cell>
          <cell r="I52" t="str">
            <v>IN</v>
          </cell>
          <cell r="J52" t="str">
            <v>ih</v>
          </cell>
          <cell r="P52">
            <v>910.3</v>
          </cell>
          <cell r="Q52" t="str">
            <v>Image Interpretation</v>
          </cell>
          <cell r="R52" t="str">
            <v>applied 1981 to 1983 (prior to flooding)</v>
          </cell>
          <cell r="AO52">
            <v>303.39999999999998</v>
          </cell>
          <cell r="AP52">
            <v>303.39999999999998</v>
          </cell>
          <cell r="AQ52">
            <v>303.39999999999998</v>
          </cell>
        </row>
        <row r="53">
          <cell r="A53">
            <v>639</v>
          </cell>
          <cell r="B53" t="str">
            <v>Caniapiscau</v>
          </cell>
          <cell r="C53">
            <v>14</v>
          </cell>
          <cell r="D53">
            <v>37</v>
          </cell>
          <cell r="E53" t="str">
            <v>yes</v>
          </cell>
          <cell r="I53" t="str">
            <v>CR</v>
          </cell>
          <cell r="J53" t="str">
            <v>hy</v>
          </cell>
          <cell r="P53">
            <v>1938.5</v>
          </cell>
          <cell r="Q53" t="str">
            <v>Image Interpretation</v>
          </cell>
          <cell r="R53" t="str">
            <v>applied 1991 to 1993, prior to electricity generation.  Some lines could be for other reservoirs, time period is approximately correct</v>
          </cell>
          <cell r="AY53">
            <v>646.20000000000005</v>
          </cell>
          <cell r="AZ53">
            <v>646.20000000000005</v>
          </cell>
          <cell r="BA53">
            <v>646.20000000000005</v>
          </cell>
        </row>
        <row r="54">
          <cell r="A54">
            <v>640</v>
          </cell>
          <cell r="B54" t="str">
            <v>La Forge 2</v>
          </cell>
          <cell r="C54">
            <v>14</v>
          </cell>
          <cell r="D54">
            <v>37</v>
          </cell>
          <cell r="E54" t="str">
            <v>yes</v>
          </cell>
          <cell r="F54">
            <v>41</v>
          </cell>
          <cell r="G54" t="str">
            <v>EOSD</v>
          </cell>
          <cell r="I54" t="str">
            <v>AL</v>
          </cell>
          <cell r="J54" t="str">
            <v>hr</v>
          </cell>
          <cell r="K54">
            <v>33562</v>
          </cell>
          <cell r="L54" t="str">
            <v>Image Interpretation</v>
          </cell>
          <cell r="M54" t="str">
            <v>HQ records gives 26000 ha.  HQ web site gives 24000 ha.  Image interpretation used due to being able to observe boundary of reservoir.</v>
          </cell>
          <cell r="N54">
            <v>19314</v>
          </cell>
          <cell r="O54" t="str">
            <v>from satellite interpretation.  Records gave 17000.</v>
          </cell>
          <cell r="P54">
            <v>7918.74</v>
          </cell>
          <cell r="Q54" t="str">
            <v>Image Interpretation</v>
          </cell>
          <cell r="R54" t="str">
            <v>41% of total land area</v>
          </cell>
          <cell r="S54">
            <v>1038</v>
          </cell>
          <cell r="T54" t="str">
            <v>applied in 1983 and 1984 years.  Data from records.  Note total of forest cleared and standing forest does not reconcile with total D</v>
          </cell>
          <cell r="Z54">
            <v>14248</v>
          </cell>
          <cell r="AA54" t="str">
            <v>Image Interpretation</v>
          </cell>
          <cell r="AB54" t="str">
            <v>satellite image interpretation gives 14248 ha with removal of top arm not included in T2 reservoir.  HQ Records gives 8900 ha.</v>
          </cell>
          <cell r="AQ54">
            <v>519</v>
          </cell>
          <cell r="AR54">
            <v>519</v>
          </cell>
        </row>
        <row r="55">
          <cell r="A55">
            <v>641</v>
          </cell>
          <cell r="B55" t="str">
            <v>La Forge 2</v>
          </cell>
          <cell r="C55">
            <v>14</v>
          </cell>
          <cell r="D55">
            <v>37</v>
          </cell>
          <cell r="E55" t="str">
            <v>yes</v>
          </cell>
          <cell r="I55" t="str">
            <v>AL</v>
          </cell>
          <cell r="J55" t="str">
            <v>ff</v>
          </cell>
          <cell r="U55">
            <v>5973</v>
          </cell>
          <cell r="V55" t="str">
            <v>applied in 1983 and 1984 years.  Data from records.  Note total of forest cleared and standing forest does not reconcile with total D</v>
          </cell>
          <cell r="W55" t="str">
            <v>1984</v>
          </cell>
          <cell r="Y55" t="str">
            <v>electricity started flowing in 1996, well after reservoir filled (filled early to provide head for La-Grande 1).  Attributed to 1984 year for accounting purposes</v>
          </cell>
          <cell r="AR55">
            <v>5973</v>
          </cell>
        </row>
        <row r="56">
          <cell r="A56">
            <v>642</v>
          </cell>
          <cell r="B56" t="str">
            <v>La Forge 2</v>
          </cell>
          <cell r="C56">
            <v>14</v>
          </cell>
          <cell r="D56">
            <v>37</v>
          </cell>
          <cell r="E56" t="str">
            <v>yes</v>
          </cell>
          <cell r="I56" t="str">
            <v>IN</v>
          </cell>
          <cell r="J56" t="str">
            <v>ih</v>
          </cell>
          <cell r="P56">
            <v>549.20000000000005</v>
          </cell>
          <cell r="Q56" t="str">
            <v>Image Interpretation</v>
          </cell>
          <cell r="R56" t="str">
            <v>Applied 1981 to 1983 (prior to flooding)</v>
          </cell>
          <cell r="AO56">
            <v>183.1</v>
          </cell>
          <cell r="AP56">
            <v>183.1</v>
          </cell>
          <cell r="AQ56">
            <v>183.1</v>
          </cell>
        </row>
        <row r="57">
          <cell r="A57">
            <v>643</v>
          </cell>
          <cell r="B57" t="str">
            <v>La Forge 2</v>
          </cell>
          <cell r="C57">
            <v>14</v>
          </cell>
          <cell r="D57">
            <v>37</v>
          </cell>
          <cell r="E57" t="str">
            <v>yes</v>
          </cell>
          <cell r="I57" t="str">
            <v>CR</v>
          </cell>
          <cell r="J57" t="str">
            <v>hy</v>
          </cell>
          <cell r="P57">
            <v>0</v>
          </cell>
          <cell r="Q57" t="str">
            <v>Image Interpretation</v>
          </cell>
          <cell r="R57" t="str">
            <v>value less than in 2006 as the hydro lines were reattributed to Caniapiscau whose electricity flowed in 1993, prior to the 1996 for La Grande 2.  reservoirs  applied 1994-1996 (dam activated post-flooding)</v>
          </cell>
          <cell r="BB57">
            <v>0</v>
          </cell>
          <cell r="BC57">
            <v>0</v>
          </cell>
          <cell r="BD57">
            <v>0</v>
          </cell>
        </row>
        <row r="58">
          <cell r="A58">
            <v>644</v>
          </cell>
          <cell r="B58" t="str">
            <v>La Forge 1</v>
          </cell>
          <cell r="C58">
            <v>14</v>
          </cell>
          <cell r="D58">
            <v>37</v>
          </cell>
          <cell r="E58" t="str">
            <v>yes</v>
          </cell>
          <cell r="F58">
            <v>46</v>
          </cell>
          <cell r="G58" t="str">
            <v>EOSD</v>
          </cell>
          <cell r="I58" t="str">
            <v>AL</v>
          </cell>
          <cell r="J58" t="str">
            <v>hr</v>
          </cell>
          <cell r="K58">
            <v>128800</v>
          </cell>
          <cell r="L58" t="str">
            <v>HQ Records</v>
          </cell>
          <cell r="M58" t="str">
            <v>satellite image interpretation gives 116763  ha.  Difference in area looks to be a bay in the north west of the reservoir that is probably part of the reservoir, but is not new flooding (same from MSS to ETM)</v>
          </cell>
          <cell r="N58">
            <v>79800</v>
          </cell>
          <cell r="O58" t="str">
            <v>HQ Records data</v>
          </cell>
          <cell r="P58">
            <v>36389</v>
          </cell>
          <cell r="Q58" t="str">
            <v>HQ Records</v>
          </cell>
          <cell r="R58" t="str">
            <v>data from records,</v>
          </cell>
          <cell r="S58">
            <v>2170</v>
          </cell>
          <cell r="T58" t="str">
            <v>cleared 1991-1992 data from records</v>
          </cell>
          <cell r="Z58">
            <v>49000</v>
          </cell>
          <cell r="AA58" t="str">
            <v>HQ Records</v>
          </cell>
          <cell r="AB58" t="str">
            <v>Remote sensing gave 60822  ha - this is likely too high as the reservoir seems to have been partially flooded at the time of the 1991 tm image...</v>
          </cell>
          <cell r="AY58">
            <v>801</v>
          </cell>
          <cell r="AZ58">
            <v>1369</v>
          </cell>
        </row>
        <row r="59">
          <cell r="A59">
            <v>645</v>
          </cell>
          <cell r="B59" t="str">
            <v>La Forge 1</v>
          </cell>
          <cell r="C59">
            <v>14</v>
          </cell>
          <cell r="D59">
            <v>37</v>
          </cell>
          <cell r="E59" t="str">
            <v>yes</v>
          </cell>
          <cell r="I59" t="str">
            <v>AL</v>
          </cell>
          <cell r="J59" t="str">
            <v>ff</v>
          </cell>
          <cell r="U59">
            <v>34219</v>
          </cell>
          <cell r="V59" t="str">
            <v>total D less Forest Cleared then Flooded.  From HQ records</v>
          </cell>
          <cell r="W59" t="str">
            <v>1993</v>
          </cell>
          <cell r="Y59" t="str">
            <v>electricty started flowing  in 1996.  Some flooding definitely occurred prior to 1991.  Attributed to 1993 year for accounting purposes.</v>
          </cell>
          <cell r="BA59">
            <v>34219</v>
          </cell>
        </row>
        <row r="60">
          <cell r="A60">
            <v>646</v>
          </cell>
          <cell r="B60" t="str">
            <v>La Forge 1</v>
          </cell>
          <cell r="C60">
            <v>14</v>
          </cell>
          <cell r="D60">
            <v>37</v>
          </cell>
          <cell r="E60" t="str">
            <v>yes</v>
          </cell>
          <cell r="I60" t="str">
            <v>IN</v>
          </cell>
          <cell r="J60" t="str">
            <v>ih</v>
          </cell>
          <cell r="P60">
            <v>677.5</v>
          </cell>
          <cell r="Q60" t="str">
            <v>Image Interpretation</v>
          </cell>
          <cell r="AY60">
            <v>338.8</v>
          </cell>
          <cell r="AZ60">
            <v>338.8</v>
          </cell>
        </row>
        <row r="61">
          <cell r="A61">
            <v>647</v>
          </cell>
          <cell r="B61" t="str">
            <v>La Forge 1</v>
          </cell>
          <cell r="C61">
            <v>14</v>
          </cell>
          <cell r="D61">
            <v>37</v>
          </cell>
          <cell r="E61" t="str">
            <v>yes</v>
          </cell>
          <cell r="I61" t="str">
            <v>CR</v>
          </cell>
          <cell r="J61" t="str">
            <v>hy</v>
          </cell>
          <cell r="P61">
            <v>275</v>
          </cell>
          <cell r="Q61" t="str">
            <v>Image Interpretation</v>
          </cell>
          <cell r="R61" t="str">
            <v>value less than in 2006 as the hydro lines were reattributed to different reservoirs</v>
          </cell>
          <cell r="AY61">
            <v>137.5</v>
          </cell>
          <cell r="AZ61">
            <v>137.5</v>
          </cell>
        </row>
        <row r="62">
          <cell r="A62">
            <v>653</v>
          </cell>
          <cell r="B62" t="str">
            <v>RU 14 First Nations</v>
          </cell>
          <cell r="C62">
            <v>14</v>
          </cell>
          <cell r="D62">
            <v>38</v>
          </cell>
          <cell r="E62" t="str">
            <v>yes</v>
          </cell>
          <cell r="F62">
            <v>50</v>
          </cell>
          <cell r="G62" t="str">
            <v>CANFI</v>
          </cell>
          <cell r="H62" t="str">
            <v>T1 forest from areas in RU 14 affected by D</v>
          </cell>
          <cell r="I62" t="str">
            <v>UR</v>
          </cell>
          <cell r="J62" t="str">
            <v>rf</v>
          </cell>
          <cell r="P62">
            <v>532.9</v>
          </cell>
          <cell r="Q62" t="str">
            <v>Image Interpretation</v>
          </cell>
          <cell r="R62" t="str">
            <v>Includes some 1970-1973 events associated with the connection between Wemindji and La Grande 2. 257 ha spread 1970-1973,154.8 ha spread 1974 to 1989, 169.0ha spread 1990-2000.  (using midpoint of images).  2001-2005 set at 2000 value.</v>
          </cell>
          <cell r="AD62">
            <v>85.7</v>
          </cell>
          <cell r="AE62">
            <v>85.7</v>
          </cell>
          <cell r="AF62">
            <v>85.7</v>
          </cell>
          <cell r="AG62">
            <v>9.1</v>
          </cell>
          <cell r="AH62">
            <v>9.1</v>
          </cell>
          <cell r="AI62">
            <v>9.1</v>
          </cell>
          <cell r="AJ62">
            <v>9.1</v>
          </cell>
          <cell r="AK62">
            <v>9.1</v>
          </cell>
          <cell r="AL62">
            <v>9.1</v>
          </cell>
          <cell r="AM62">
            <v>9.1</v>
          </cell>
          <cell r="AN62">
            <v>9.1</v>
          </cell>
          <cell r="AO62">
            <v>9.1</v>
          </cell>
          <cell r="AP62">
            <v>9.1</v>
          </cell>
          <cell r="AQ62">
            <v>9.1</v>
          </cell>
          <cell r="AR62">
            <v>9.1</v>
          </cell>
          <cell r="AS62">
            <v>9.1</v>
          </cell>
          <cell r="AT62">
            <v>9.1</v>
          </cell>
          <cell r="AU62">
            <v>9.1</v>
          </cell>
          <cell r="AV62">
            <v>9.1</v>
          </cell>
          <cell r="AW62">
            <v>9.1</v>
          </cell>
          <cell r="AX62">
            <v>14.1</v>
          </cell>
          <cell r="AY62">
            <v>14.1</v>
          </cell>
          <cell r="AZ62">
            <v>14.1</v>
          </cell>
          <cell r="BA62">
            <v>14.1</v>
          </cell>
          <cell r="BB62">
            <v>14.1</v>
          </cell>
          <cell r="BC62">
            <v>14.1</v>
          </cell>
          <cell r="BD62">
            <v>14.1</v>
          </cell>
          <cell r="BE62">
            <v>14.1</v>
          </cell>
          <cell r="BF62">
            <v>14.1</v>
          </cell>
          <cell r="BG62">
            <v>14.1</v>
          </cell>
          <cell r="BH62">
            <v>14.1</v>
          </cell>
          <cell r="BI62">
            <v>14.1</v>
          </cell>
          <cell r="BJ62">
            <v>14.1</v>
          </cell>
          <cell r="BK62">
            <v>14.1</v>
          </cell>
          <cell r="BL62">
            <v>14.1</v>
          </cell>
          <cell r="BM62">
            <v>14.1</v>
          </cell>
        </row>
        <row r="63">
          <cell r="A63">
            <v>654</v>
          </cell>
          <cell r="B63" t="str">
            <v>RU 14 First Nations</v>
          </cell>
          <cell r="C63">
            <v>14</v>
          </cell>
          <cell r="D63">
            <v>38</v>
          </cell>
          <cell r="E63" t="str">
            <v>yes</v>
          </cell>
          <cell r="I63" t="str">
            <v>CR</v>
          </cell>
          <cell r="J63" t="str">
            <v>hy</v>
          </cell>
          <cell r="P63">
            <v>537.70000000000005</v>
          </cell>
          <cell r="Q63" t="str">
            <v>Image Interpretation</v>
          </cell>
          <cell r="R63" t="str">
            <v>T1T2 hydro line of 281.9 ha total (applied 1973-1987, stepped in 1988 to 255.8 ha total T2T3 (until 2001) hydroline.  1970-1972 and 2002-2004 set at null</v>
          </cell>
          <cell r="AG63">
            <v>18.8</v>
          </cell>
          <cell r="AH63">
            <v>18.8</v>
          </cell>
          <cell r="AI63">
            <v>18.8</v>
          </cell>
          <cell r="AJ63">
            <v>18.8</v>
          </cell>
          <cell r="AK63">
            <v>18.8</v>
          </cell>
          <cell r="AL63">
            <v>18.8</v>
          </cell>
          <cell r="AM63">
            <v>18.8</v>
          </cell>
          <cell r="AN63">
            <v>18.8</v>
          </cell>
          <cell r="AO63">
            <v>18.8</v>
          </cell>
          <cell r="AP63">
            <v>18.8</v>
          </cell>
          <cell r="AQ63">
            <v>18.8</v>
          </cell>
          <cell r="AR63">
            <v>18.8</v>
          </cell>
          <cell r="AS63">
            <v>18.8</v>
          </cell>
          <cell r="AT63">
            <v>18.8</v>
          </cell>
          <cell r="AU63">
            <v>18.8</v>
          </cell>
          <cell r="AV63">
            <v>18.3</v>
          </cell>
          <cell r="AW63">
            <v>18.3</v>
          </cell>
          <cell r="AX63">
            <v>18.3</v>
          </cell>
          <cell r="AY63">
            <v>18.3</v>
          </cell>
          <cell r="AZ63">
            <v>18.3</v>
          </cell>
          <cell r="BA63">
            <v>18.3</v>
          </cell>
          <cell r="BB63">
            <v>18.3</v>
          </cell>
          <cell r="BC63">
            <v>18.3</v>
          </cell>
          <cell r="BD63">
            <v>18.3</v>
          </cell>
          <cell r="BE63">
            <v>18.3</v>
          </cell>
          <cell r="BF63">
            <v>18.3</v>
          </cell>
          <cell r="BG63">
            <v>18.3</v>
          </cell>
          <cell r="BH63">
            <v>18.3</v>
          </cell>
          <cell r="BI63">
            <v>18.3</v>
          </cell>
        </row>
        <row r="64">
          <cell r="A64">
            <v>655</v>
          </cell>
          <cell r="B64" t="str">
            <v>RU 14 First Nations</v>
          </cell>
          <cell r="C64">
            <v>14</v>
          </cell>
          <cell r="D64">
            <v>38</v>
          </cell>
          <cell r="E64" t="str">
            <v>yes</v>
          </cell>
          <cell r="I64" t="str">
            <v>IN</v>
          </cell>
          <cell r="J64" t="str">
            <v>li</v>
          </cell>
          <cell r="P64">
            <v>1.3</v>
          </cell>
          <cell r="Q64" t="str">
            <v>Image Interpretation</v>
          </cell>
          <cell r="AC64" t="str">
            <v>one event T1T2, applied at 1981 midpoint of satellite image pair</v>
          </cell>
          <cell r="AO64">
            <v>1.3</v>
          </cell>
        </row>
        <row r="65">
          <cell r="A65">
            <v>656</v>
          </cell>
          <cell r="B65" t="str">
            <v>RU 14 First Nations</v>
          </cell>
          <cell r="C65">
            <v>14</v>
          </cell>
          <cell r="D65">
            <v>38</v>
          </cell>
          <cell r="E65" t="str">
            <v>yes</v>
          </cell>
          <cell r="I65" t="str">
            <v>AL</v>
          </cell>
          <cell r="J65" t="str">
            <v>ep</v>
          </cell>
          <cell r="P65">
            <v>4.5</v>
          </cell>
          <cell r="Q65" t="str">
            <v>Image Interpretation</v>
          </cell>
          <cell r="AC65" t="str">
            <v>2.7 ha T1T2, 6.4 ha in two events T2T3.  Applied at midpoint of T1T2 mapping (1981 and 1994 and 1997 for T2T3).</v>
          </cell>
          <cell r="AO65">
            <v>1.35</v>
          </cell>
          <cell r="BB65">
            <v>1.6</v>
          </cell>
          <cell r="BE65">
            <v>1.6</v>
          </cell>
        </row>
        <row r="66">
          <cell r="A66">
            <v>589</v>
          </cell>
          <cell r="B66" t="str">
            <v>Eastmain-1</v>
          </cell>
          <cell r="C66">
            <v>15</v>
          </cell>
          <cell r="D66">
            <v>37</v>
          </cell>
          <cell r="E66" t="str">
            <v>yes</v>
          </cell>
          <cell r="F66">
            <v>70</v>
          </cell>
          <cell r="G66" t="str">
            <v>HQ Records</v>
          </cell>
          <cell r="H66" t="str">
            <v>T1 forest verified using Google Earth.  Flooding Nov. 2005 to April 2006</v>
          </cell>
          <cell r="I66" t="str">
            <v>AL</v>
          </cell>
          <cell r="J66" t="str">
            <v>hr</v>
          </cell>
          <cell r="K66">
            <v>52895.5</v>
          </cell>
          <cell r="L66" t="str">
            <v>Image Interpretation</v>
          </cell>
          <cell r="M66" t="str">
            <v>HQ records gives 60300 ha total area (all Rus), satellite image interpretation gives 58546.1 ha</v>
          </cell>
          <cell r="N66">
            <v>42725.7</v>
          </cell>
          <cell r="O66" t="str">
            <v>calculated from total reservoir area and pre-reservoir water area from satellite image interpretation.  Records total for total land area flooded is 47900, satellite is 47241.</v>
          </cell>
          <cell r="P66">
            <v>29908</v>
          </cell>
          <cell r="R66" t="str">
            <v>T3 reservoir minus t1 water times proportion of land area that is forest.</v>
          </cell>
          <cell r="S66">
            <v>4956.2</v>
          </cell>
          <cell r="T66" t="str">
            <v>total D prorated by proportion of land area in each RU.  Revisit using map</v>
          </cell>
          <cell r="Z66">
            <v>10169.799999999999</v>
          </cell>
          <cell r="AA66" t="str">
            <v>Image Interpretation</v>
          </cell>
          <cell r="BK66">
            <v>1356.6</v>
          </cell>
          <cell r="BL66">
            <v>1338.5</v>
          </cell>
          <cell r="BM66">
            <v>2261</v>
          </cell>
        </row>
        <row r="67">
          <cell r="A67">
            <v>590</v>
          </cell>
          <cell r="B67" t="str">
            <v>Eastmain-1</v>
          </cell>
          <cell r="C67">
            <v>15</v>
          </cell>
          <cell r="D67">
            <v>37</v>
          </cell>
          <cell r="E67" t="str">
            <v>yes</v>
          </cell>
          <cell r="I67" t="str">
            <v>AL</v>
          </cell>
          <cell r="J67" t="str">
            <v>ff</v>
          </cell>
          <cell r="U67">
            <v>24951.7</v>
          </cell>
          <cell r="V67" t="str">
            <v>total D less Forest Cleared then Flooded</v>
          </cell>
          <cell r="W67" t="str">
            <v>2005-2006</v>
          </cell>
          <cell r="X67" t="str">
            <v>HQ Web Site</v>
          </cell>
          <cell r="Y67" t="str">
            <v>attributed to 2006 year for accounting purposes</v>
          </cell>
          <cell r="BN67">
            <v>24951.7</v>
          </cell>
        </row>
        <row r="68">
          <cell r="A68">
            <v>591</v>
          </cell>
          <cell r="B68" t="str">
            <v>Eastmain-1</v>
          </cell>
          <cell r="C68">
            <v>15</v>
          </cell>
          <cell r="D68">
            <v>37</v>
          </cell>
          <cell r="E68" t="str">
            <v>yes</v>
          </cell>
          <cell r="I68" t="str">
            <v>IN</v>
          </cell>
          <cell r="J68" t="str">
            <v>ih</v>
          </cell>
          <cell r="P68">
            <v>352.7</v>
          </cell>
          <cell r="Q68" t="str">
            <v>Image Interpretation</v>
          </cell>
          <cell r="R68" t="str">
            <v>Applied 2003-2005</v>
          </cell>
          <cell r="BK68">
            <v>117.6</v>
          </cell>
          <cell r="BL68">
            <v>117.6</v>
          </cell>
          <cell r="BM68">
            <v>117.6</v>
          </cell>
        </row>
        <row r="69">
          <cell r="A69">
            <v>592</v>
          </cell>
          <cell r="B69" t="str">
            <v>Eastmain-1</v>
          </cell>
          <cell r="C69">
            <v>15</v>
          </cell>
          <cell r="D69">
            <v>37</v>
          </cell>
          <cell r="E69" t="str">
            <v>yes</v>
          </cell>
          <cell r="I69" t="str">
            <v>CR</v>
          </cell>
          <cell r="J69" t="str">
            <v>hy</v>
          </cell>
          <cell r="P69">
            <v>104.1</v>
          </cell>
          <cell r="Q69" t="str">
            <v>Image Interpretation</v>
          </cell>
          <cell r="R69" t="str">
            <v>Applied in 2005 year</v>
          </cell>
          <cell r="BM69">
            <v>104.1</v>
          </cell>
        </row>
        <row r="70">
          <cell r="A70">
            <v>607</v>
          </cell>
          <cell r="B70" t="str">
            <v>Peribonka</v>
          </cell>
          <cell r="C70">
            <v>15</v>
          </cell>
          <cell r="D70">
            <v>37</v>
          </cell>
          <cell r="E70" t="str">
            <v>no</v>
          </cell>
          <cell r="F70">
            <v>90</v>
          </cell>
          <cell r="G70" t="str">
            <v>CANFI</v>
          </cell>
          <cell r="I70" t="str">
            <v>AL</v>
          </cell>
          <cell r="J70" t="str">
            <v>hr</v>
          </cell>
          <cell r="K70">
            <v>3200</v>
          </cell>
          <cell r="L70" t="str">
            <v>HQ Records</v>
          </cell>
          <cell r="N70">
            <v>2880</v>
          </cell>
          <cell r="O70" t="str">
            <v>from combination of records and % forest</v>
          </cell>
          <cell r="P70">
            <v>2560</v>
          </cell>
          <cell r="Q70" t="str">
            <v>HQ Web Site</v>
          </cell>
          <cell r="R70" t="str">
            <v>to be applied in 2004 and 2005</v>
          </cell>
          <cell r="S70">
            <v>2560</v>
          </cell>
          <cell r="T70" t="str">
            <v>from HQ website, all cleared prior to flooding</v>
          </cell>
          <cell r="Z70">
            <v>320</v>
          </cell>
          <cell r="AA70" t="str">
            <v>HQ Records</v>
          </cell>
          <cell r="BL70">
            <v>550</v>
          </cell>
          <cell r="BM70">
            <v>2010</v>
          </cell>
        </row>
        <row r="71">
          <cell r="A71">
            <v>608</v>
          </cell>
          <cell r="B71" t="str">
            <v>Peribonka</v>
          </cell>
          <cell r="C71">
            <v>15</v>
          </cell>
          <cell r="D71">
            <v>37</v>
          </cell>
          <cell r="E71" t="str">
            <v>no</v>
          </cell>
          <cell r="I71" t="str">
            <v>AL</v>
          </cell>
          <cell r="J71" t="str">
            <v>ff</v>
          </cell>
          <cell r="U71">
            <v>0</v>
          </cell>
          <cell r="V71" t="str">
            <v>total D less Forest Cleared then Flooded</v>
          </cell>
          <cell r="W71" t="str">
            <v>2007</v>
          </cell>
          <cell r="X71" t="str">
            <v>HQ Web Site</v>
          </cell>
          <cell r="Y71" t="str">
            <v>Not in NIR 2008.  flooding projected for 2007, clearing occurred in 2004 and 2005</v>
          </cell>
        </row>
        <row r="72">
          <cell r="A72">
            <v>609</v>
          </cell>
          <cell r="B72" t="str">
            <v>Peribonka</v>
          </cell>
          <cell r="C72">
            <v>15</v>
          </cell>
          <cell r="D72">
            <v>37</v>
          </cell>
          <cell r="E72" t="str">
            <v>no</v>
          </cell>
          <cell r="I72" t="str">
            <v>IN</v>
          </cell>
          <cell r="J72" t="str">
            <v>ih</v>
          </cell>
          <cell r="P72">
            <v>306</v>
          </cell>
          <cell r="Q72" t="str">
            <v>HQ Web Site</v>
          </cell>
          <cell r="R72" t="str">
            <v>applied 2004</v>
          </cell>
          <cell r="BL72">
            <v>306</v>
          </cell>
        </row>
        <row r="73">
          <cell r="A73">
            <v>610</v>
          </cell>
          <cell r="B73" t="str">
            <v>Peribonka</v>
          </cell>
          <cell r="C73">
            <v>15</v>
          </cell>
          <cell r="D73">
            <v>37</v>
          </cell>
          <cell r="E73" t="str">
            <v>no</v>
          </cell>
          <cell r="I73" t="str">
            <v>CR</v>
          </cell>
          <cell r="J73" t="str">
            <v>hy</v>
          </cell>
          <cell r="P73">
            <v>557.70000000000005</v>
          </cell>
          <cell r="Q73" t="str">
            <v>HQ Web Site</v>
          </cell>
          <cell r="R73" t="str">
            <v>to be built in 2006</v>
          </cell>
        </row>
        <row r="74">
          <cell r="A74">
            <v>611</v>
          </cell>
          <cell r="B74" t="str">
            <v>St. Marguerite</v>
          </cell>
          <cell r="C74">
            <v>15</v>
          </cell>
          <cell r="D74">
            <v>37</v>
          </cell>
          <cell r="E74" t="str">
            <v>no</v>
          </cell>
          <cell r="F74">
            <v>72</v>
          </cell>
          <cell r="G74" t="str">
            <v>CANFI</v>
          </cell>
          <cell r="I74" t="str">
            <v>AL</v>
          </cell>
          <cell r="J74" t="str">
            <v>hr</v>
          </cell>
          <cell r="K74">
            <v>24091</v>
          </cell>
          <cell r="L74" t="str">
            <v>Image Interpretation</v>
          </cell>
          <cell r="M74" t="str">
            <v>HQ web site gives 25300 ha.</v>
          </cell>
          <cell r="N74">
            <v>21581</v>
          </cell>
          <cell r="O74" t="str">
            <v>from HQ records</v>
          </cell>
          <cell r="P74">
            <v>17345.5</v>
          </cell>
          <cell r="Q74" t="str">
            <v>Image Interpretation</v>
          </cell>
          <cell r="R74" t="str">
            <v>from satellite and CANFI  72% of 21581</v>
          </cell>
          <cell r="S74">
            <v>8600</v>
          </cell>
          <cell r="T74" t="str">
            <v>from HQ records.  Applied 1997-1999.</v>
          </cell>
          <cell r="Z74">
            <v>2510</v>
          </cell>
          <cell r="AA74" t="str">
            <v>Image Interpretation</v>
          </cell>
          <cell r="AB74" t="str">
            <v>HQ records gives 3200 ha</v>
          </cell>
          <cell r="BE74">
            <v>246</v>
          </cell>
          <cell r="BF74">
            <v>2924</v>
          </cell>
          <cell r="BG74">
            <v>5430</v>
          </cell>
        </row>
        <row r="75">
          <cell r="A75">
            <v>612</v>
          </cell>
          <cell r="B75" t="str">
            <v>St. Marguerite</v>
          </cell>
          <cell r="C75">
            <v>15</v>
          </cell>
          <cell r="D75">
            <v>37</v>
          </cell>
          <cell r="E75" t="str">
            <v>no</v>
          </cell>
          <cell r="I75" t="str">
            <v>AL</v>
          </cell>
          <cell r="J75" t="str">
            <v>ff</v>
          </cell>
          <cell r="U75">
            <v>8745.5</v>
          </cell>
          <cell r="V75" t="str">
            <v>total D less Forest Cleared then Flooded.  From HQ records</v>
          </cell>
          <cell r="W75" t="str">
            <v>1998-2001</v>
          </cell>
          <cell r="X75" t="str">
            <v>HQ Records</v>
          </cell>
          <cell r="Y75" t="str">
            <v>attributed to 2001 year for accounting purposes</v>
          </cell>
          <cell r="BJ75">
            <v>8745.5</v>
          </cell>
        </row>
        <row r="76">
          <cell r="A76">
            <v>613</v>
          </cell>
          <cell r="B76" t="str">
            <v>St. Marguerite</v>
          </cell>
          <cell r="C76">
            <v>15</v>
          </cell>
          <cell r="D76">
            <v>37</v>
          </cell>
          <cell r="E76" t="str">
            <v>no</v>
          </cell>
          <cell r="I76" t="str">
            <v>IN</v>
          </cell>
          <cell r="J76" t="str">
            <v>ih</v>
          </cell>
          <cell r="P76">
            <v>353.2</v>
          </cell>
          <cell r="Q76" t="str">
            <v>Image Interpretation</v>
          </cell>
          <cell r="R76" t="str">
            <v>Applied 1996-1998.</v>
          </cell>
          <cell r="BD76">
            <v>117.7</v>
          </cell>
          <cell r="BE76">
            <v>117.7</v>
          </cell>
          <cell r="BF76">
            <v>117.7</v>
          </cell>
        </row>
        <row r="77">
          <cell r="A77">
            <v>614</v>
          </cell>
          <cell r="B77" t="str">
            <v>St. Marguerite</v>
          </cell>
          <cell r="C77">
            <v>15</v>
          </cell>
          <cell r="D77">
            <v>37</v>
          </cell>
          <cell r="E77" t="str">
            <v>no</v>
          </cell>
          <cell r="I77" t="str">
            <v>CR</v>
          </cell>
          <cell r="J77" t="str">
            <v>hy</v>
          </cell>
          <cell r="P77">
            <v>214.7</v>
          </cell>
          <cell r="Q77" t="str">
            <v>Image Interpretation</v>
          </cell>
          <cell r="R77" t="str">
            <v>Applied 1996-1998</v>
          </cell>
          <cell r="BD77">
            <v>71.599999999999994</v>
          </cell>
          <cell r="BE77">
            <v>71.599999999999994</v>
          </cell>
          <cell r="BF77">
            <v>71.599999999999994</v>
          </cell>
        </row>
        <row r="78">
          <cell r="A78">
            <v>615</v>
          </cell>
          <cell r="B78" t="str">
            <v>Toulnustouc</v>
          </cell>
          <cell r="C78">
            <v>15</v>
          </cell>
          <cell r="D78">
            <v>37</v>
          </cell>
          <cell r="E78" t="str">
            <v>no</v>
          </cell>
          <cell r="F78">
            <v>85</v>
          </cell>
          <cell r="G78" t="str">
            <v>Image Observation</v>
          </cell>
          <cell r="H78" t="str">
            <v>CANFI T1 forest gives 86%, observation by Dennis Paradine</v>
          </cell>
          <cell r="I78" t="str">
            <v>AL</v>
          </cell>
          <cell r="J78" t="str">
            <v>hr</v>
          </cell>
          <cell r="K78">
            <v>2257</v>
          </cell>
          <cell r="L78" t="str">
            <v>Image Interpretation</v>
          </cell>
          <cell r="M78" t="str">
            <v>HQ web site gives 2200 ha, records gives 2000 ha. Satellite image interpretation used due greater numeric precision</v>
          </cell>
          <cell r="N78">
            <v>1865.3</v>
          </cell>
          <cell r="O78" t="str">
            <v>from image interpretation</v>
          </cell>
          <cell r="P78">
            <v>1680</v>
          </cell>
          <cell r="Q78" t="str">
            <v>HQ Records</v>
          </cell>
          <cell r="R78" t="str">
            <v>satellite image calculation gives 1585.5 ha.  HQ records used as they directly note amount of forest.</v>
          </cell>
          <cell r="S78">
            <v>1228</v>
          </cell>
          <cell r="T78" t="str">
            <v>from HQ records</v>
          </cell>
          <cell r="Z78">
            <v>391.7</v>
          </cell>
          <cell r="AA78" t="str">
            <v>Image Interpretation</v>
          </cell>
          <cell r="BK78">
            <v>555</v>
          </cell>
          <cell r="BL78">
            <v>673</v>
          </cell>
        </row>
        <row r="79">
          <cell r="A79">
            <v>616</v>
          </cell>
          <cell r="B79" t="str">
            <v>Toulnustouc</v>
          </cell>
          <cell r="C79">
            <v>15</v>
          </cell>
          <cell r="D79">
            <v>37</v>
          </cell>
          <cell r="E79" t="str">
            <v>no</v>
          </cell>
          <cell r="I79" t="str">
            <v>AL</v>
          </cell>
          <cell r="J79" t="str">
            <v>ff</v>
          </cell>
          <cell r="U79">
            <v>452</v>
          </cell>
          <cell r="V79" t="str">
            <v>total D less Forest Cleared then Flooded</v>
          </cell>
          <cell r="W79" t="str">
            <v>2005</v>
          </cell>
          <cell r="X79" t="str">
            <v>HQ Records</v>
          </cell>
          <cell r="Y79" t="str">
            <v>Attributed to 2005 year for accounting purposes</v>
          </cell>
          <cell r="BM79">
            <v>452</v>
          </cell>
        </row>
        <row r="80">
          <cell r="A80">
            <v>617</v>
          </cell>
          <cell r="B80" t="str">
            <v>Toulnustouc</v>
          </cell>
          <cell r="C80">
            <v>15</v>
          </cell>
          <cell r="D80">
            <v>37</v>
          </cell>
          <cell r="E80" t="str">
            <v>no</v>
          </cell>
          <cell r="I80" t="str">
            <v>IN</v>
          </cell>
          <cell r="J80" t="str">
            <v>ih</v>
          </cell>
          <cell r="P80">
            <v>93.9</v>
          </cell>
          <cell r="Q80" t="str">
            <v>Image Interpretation</v>
          </cell>
          <cell r="R80" t="str">
            <v>applied 2001 to 2004</v>
          </cell>
          <cell r="BI80">
            <v>23.5</v>
          </cell>
          <cell r="BJ80">
            <v>23.5</v>
          </cell>
          <cell r="BK80">
            <v>23.5</v>
          </cell>
          <cell r="BL80">
            <v>23.5</v>
          </cell>
        </row>
        <row r="81">
          <cell r="A81">
            <v>618</v>
          </cell>
          <cell r="B81" t="str">
            <v>Toulnustouc</v>
          </cell>
          <cell r="C81">
            <v>15</v>
          </cell>
          <cell r="D81">
            <v>37</v>
          </cell>
          <cell r="E81" t="str">
            <v>no</v>
          </cell>
          <cell r="I81" t="str">
            <v>CR</v>
          </cell>
          <cell r="J81" t="str">
            <v>hy</v>
          </cell>
          <cell r="P81">
            <v>205.7</v>
          </cell>
          <cell r="Q81" t="str">
            <v>Image Interpretation</v>
          </cell>
          <cell r="R81" t="str">
            <v>applied 2002 to 2004</v>
          </cell>
          <cell r="BJ81">
            <v>68.599999999999994</v>
          </cell>
          <cell r="BK81">
            <v>68.599999999999994</v>
          </cell>
          <cell r="BL81">
            <v>68.599999999999994</v>
          </cell>
        </row>
        <row r="82">
          <cell r="A82">
            <v>619</v>
          </cell>
          <cell r="B82" t="str">
            <v>Lac Robertson</v>
          </cell>
          <cell r="C82">
            <v>15</v>
          </cell>
          <cell r="D82">
            <v>37</v>
          </cell>
          <cell r="E82" t="str">
            <v>yes</v>
          </cell>
          <cell r="F82">
            <v>35</v>
          </cell>
          <cell r="G82" t="str">
            <v>CANFI</v>
          </cell>
          <cell r="I82" t="str">
            <v>AL</v>
          </cell>
          <cell r="J82" t="str">
            <v>hr</v>
          </cell>
          <cell r="K82">
            <v>8030</v>
          </cell>
          <cell r="L82" t="str">
            <v>Image Interpretation</v>
          </cell>
          <cell r="M82" t="str">
            <v>HQ records gives 7400 ha.</v>
          </cell>
          <cell r="N82">
            <v>2042</v>
          </cell>
          <cell r="O82" t="str">
            <v xml:space="preserve"> HQ records (1530).  Satellite image is 2042 and is used.</v>
          </cell>
          <cell r="P82">
            <v>1264</v>
          </cell>
          <cell r="Q82" t="str">
            <v>HQ Records</v>
          </cell>
          <cell r="R82" t="str">
            <v>Visual observation of 1990 and 2000 imagery with area of reservoir indicates around 60% forest in area flooded.  This corresponds 1264 ha of forest in 2042 ha of total land area flooded.</v>
          </cell>
          <cell r="S82">
            <v>595</v>
          </cell>
          <cell r="T82" t="str">
            <v>from HQ records</v>
          </cell>
          <cell r="Z82">
            <v>5988</v>
          </cell>
          <cell r="AA82" t="str">
            <v>check</v>
          </cell>
          <cell r="AB82" t="str">
            <v>satellite image interpretation gives 5988 ha.  Data used from HQ records</v>
          </cell>
          <cell r="AZ82">
            <v>34</v>
          </cell>
          <cell r="BA82">
            <v>561</v>
          </cell>
        </row>
        <row r="83">
          <cell r="A83">
            <v>620</v>
          </cell>
          <cell r="B83" t="str">
            <v>Lac Robertson</v>
          </cell>
          <cell r="C83">
            <v>15</v>
          </cell>
          <cell r="D83">
            <v>37</v>
          </cell>
          <cell r="E83" t="str">
            <v>yes</v>
          </cell>
          <cell r="I83" t="str">
            <v>AL</v>
          </cell>
          <cell r="J83" t="str">
            <v>ff</v>
          </cell>
          <cell r="U83">
            <v>669</v>
          </cell>
          <cell r="V83" t="str">
            <v>total D less Forest Cleared then Flooded.  From HQ records</v>
          </cell>
          <cell r="W83" t="str">
            <v>1994</v>
          </cell>
          <cell r="X83" t="str">
            <v>HQ Records</v>
          </cell>
          <cell r="Y83" t="str">
            <v>electricity started flowing in 1994.  Attributed to 1994 year for accounting purposes</v>
          </cell>
          <cell r="BB83">
            <v>669</v>
          </cell>
        </row>
        <row r="84">
          <cell r="A84">
            <v>621</v>
          </cell>
          <cell r="B84" t="str">
            <v>Lac Robertson</v>
          </cell>
          <cell r="C84">
            <v>15</v>
          </cell>
          <cell r="D84">
            <v>37</v>
          </cell>
          <cell r="E84" t="str">
            <v>yes</v>
          </cell>
          <cell r="I84" t="str">
            <v>IN</v>
          </cell>
          <cell r="J84" t="str">
            <v>ih</v>
          </cell>
          <cell r="P84">
            <v>32.6</v>
          </cell>
          <cell r="Q84" t="str">
            <v>Image Interpretation</v>
          </cell>
          <cell r="R84" t="str">
            <v>applied to 1993 and 1994 years</v>
          </cell>
          <cell r="BA84">
            <v>16.3</v>
          </cell>
          <cell r="BB84">
            <v>16.3</v>
          </cell>
        </row>
        <row r="85">
          <cell r="A85">
            <v>622</v>
          </cell>
          <cell r="B85" t="str">
            <v>Lac Robertson</v>
          </cell>
          <cell r="C85">
            <v>15</v>
          </cell>
          <cell r="D85">
            <v>37</v>
          </cell>
          <cell r="E85" t="str">
            <v>yes</v>
          </cell>
          <cell r="I85" t="str">
            <v>CR</v>
          </cell>
          <cell r="J85" t="str">
            <v>hy</v>
          </cell>
          <cell r="P85">
            <v>140</v>
          </cell>
          <cell r="Q85" t="str">
            <v>HQ Records</v>
          </cell>
          <cell r="R85" t="str">
            <v>total area of 400 ha, proportioned using %forest</v>
          </cell>
          <cell r="BA85">
            <v>70</v>
          </cell>
          <cell r="BB85">
            <v>70</v>
          </cell>
        </row>
        <row r="86">
          <cell r="A86">
            <v>661</v>
          </cell>
          <cell r="B86" t="str">
            <v>Nipawin</v>
          </cell>
          <cell r="C86">
            <v>28</v>
          </cell>
          <cell r="D86">
            <v>30</v>
          </cell>
          <cell r="E86" t="str">
            <v>no</v>
          </cell>
          <cell r="F86">
            <v>40</v>
          </cell>
          <cell r="G86" t="str">
            <v>Mapped Value</v>
          </cell>
          <cell r="H86" t="str">
            <v>Full area of forest mapped for reservoir.  Value is total deforestation/post flooding reservoir area</v>
          </cell>
          <cell r="I86" t="str">
            <v>AL</v>
          </cell>
          <cell r="J86" t="str">
            <v>hr</v>
          </cell>
          <cell r="K86">
            <v>2972.8</v>
          </cell>
          <cell r="L86" t="str">
            <v>Image Interpretation</v>
          </cell>
          <cell r="N86">
            <v>1575</v>
          </cell>
          <cell r="O86" t="str">
            <v>image interpretation</v>
          </cell>
          <cell r="P86">
            <v>624.20000000000005</v>
          </cell>
          <cell r="Q86" t="str">
            <v>Image Interpretation</v>
          </cell>
          <cell r="R86" t="str">
            <v>full area of T1 forest within reservoir boundary.</v>
          </cell>
          <cell r="S86">
            <v>624.20000000000005</v>
          </cell>
          <cell r="T86" t="str">
            <v>Local knowledge:  all area assumed to be cleared prior to flooding</v>
          </cell>
          <cell r="Z86">
            <v>1397.7</v>
          </cell>
          <cell r="AA86" t="str">
            <v>Image Interpretation</v>
          </cell>
          <cell r="AC86" t="str">
            <v>clearing assumed to take place in year of flooding and year earlier</v>
          </cell>
          <cell r="AR86">
            <v>312.10000000000002</v>
          </cell>
          <cell r="AS86">
            <v>312.10000000000002</v>
          </cell>
        </row>
        <row r="87">
          <cell r="A87">
            <v>662</v>
          </cell>
          <cell r="B87" t="str">
            <v>Nipawin</v>
          </cell>
          <cell r="C87">
            <v>28</v>
          </cell>
          <cell r="D87">
            <v>30</v>
          </cell>
          <cell r="E87" t="str">
            <v>no</v>
          </cell>
          <cell r="I87" t="str">
            <v>AL</v>
          </cell>
          <cell r="J87" t="str">
            <v>ff</v>
          </cell>
          <cell r="U87">
            <v>0</v>
          </cell>
          <cell r="V87" t="str">
            <v>Local knowledge:  all area assumed to be cleared prior to flooding</v>
          </cell>
          <cell r="W87" t="str">
            <v>1985</v>
          </cell>
          <cell r="X87" t="str">
            <v>Web Search</v>
          </cell>
          <cell r="Y87" t="str">
            <v>Attributed to 1985 year for accounting purposes. http://www.saskpower.com/powerandenvironment/generation/nipawin.shtml</v>
          </cell>
          <cell r="AS87">
            <v>0</v>
          </cell>
        </row>
        <row r="88">
          <cell r="A88">
            <v>663</v>
          </cell>
          <cell r="B88" t="str">
            <v>Nipawin</v>
          </cell>
          <cell r="C88">
            <v>28</v>
          </cell>
          <cell r="D88">
            <v>30</v>
          </cell>
          <cell r="E88" t="str">
            <v>no</v>
          </cell>
          <cell r="I88" t="str">
            <v>IN</v>
          </cell>
          <cell r="J88" t="str">
            <v>ih</v>
          </cell>
          <cell r="P88">
            <v>142.69999999999999</v>
          </cell>
          <cell r="Q88" t="str">
            <v>Image Interpretation</v>
          </cell>
          <cell r="R88" t="str">
            <v>event was fully in T1 forest - D spread between 1984 and 1985</v>
          </cell>
          <cell r="AQ88">
            <v>71.3</v>
          </cell>
          <cell r="AR88">
            <v>71.3</v>
          </cell>
        </row>
        <row r="89">
          <cell r="A89">
            <v>664</v>
          </cell>
          <cell r="B89" t="str">
            <v>Nipawin</v>
          </cell>
          <cell r="C89">
            <v>28</v>
          </cell>
          <cell r="D89">
            <v>30</v>
          </cell>
          <cell r="E89" t="str">
            <v>no</v>
          </cell>
          <cell r="I89" t="str">
            <v>CR</v>
          </cell>
          <cell r="J89" t="str">
            <v>hy</v>
          </cell>
          <cell r="P89">
            <v>0</v>
          </cell>
          <cell r="Q89" t="str">
            <v>Image Interpretation</v>
          </cell>
          <cell r="R89" t="str">
            <v>no hydro lines in forest</v>
          </cell>
        </row>
        <row r="90">
          <cell r="A90">
            <v>657</v>
          </cell>
          <cell r="B90" t="str">
            <v>Revelstoke</v>
          </cell>
          <cell r="C90">
            <v>42</v>
          </cell>
          <cell r="D90">
            <v>31</v>
          </cell>
          <cell r="E90" t="str">
            <v>no</v>
          </cell>
          <cell r="F90">
            <v>92</v>
          </cell>
          <cell r="G90" t="str">
            <v>B.C. Revelstoke hydro reservoir and infrastructure applied at RU replacement data level.</v>
          </cell>
          <cell r="H90" t="str">
            <v>Full area of forest mapped for reservoir.  Value is total deforestation/post flooding reservoir area</v>
          </cell>
          <cell r="I90" t="str">
            <v>AL</v>
          </cell>
          <cell r="J90" t="str">
            <v>hr</v>
          </cell>
          <cell r="K90">
            <v>11332.5</v>
          </cell>
          <cell r="L90" t="str">
            <v>Image Interpretation</v>
          </cell>
          <cell r="N90">
            <v>9734.4</v>
          </cell>
          <cell r="O90" t="str">
            <v>image interpretation</v>
          </cell>
          <cell r="P90">
            <v>8977</v>
          </cell>
          <cell r="Q90" t="str">
            <v>Image Interpretation</v>
          </cell>
          <cell r="R90" t="str">
            <v>full area of T1 forest within reservoir boundary</v>
          </cell>
          <cell r="S90">
            <v>8977</v>
          </cell>
          <cell r="T90" t="str">
            <v>Local knowledge:  all area assumed to be cleared prior to flooding</v>
          </cell>
          <cell r="Z90">
            <v>1598.1</v>
          </cell>
          <cell r="AA90" t="str">
            <v>Image Interpretation</v>
          </cell>
          <cell r="AL90">
            <v>1282.4000000000001</v>
          </cell>
          <cell r="AM90">
            <v>1282.4000000000001</v>
          </cell>
          <cell r="AN90">
            <v>1282.4000000000001</v>
          </cell>
          <cell r="AO90">
            <v>1282.4000000000001</v>
          </cell>
          <cell r="AP90">
            <v>1282.4000000000001</v>
          </cell>
          <cell r="AQ90">
            <v>1282.4000000000001</v>
          </cell>
          <cell r="AR90">
            <v>1282.4000000000001</v>
          </cell>
        </row>
        <row r="91">
          <cell r="A91">
            <v>658</v>
          </cell>
          <cell r="B91" t="str">
            <v>Revelstoke</v>
          </cell>
          <cell r="C91">
            <v>42</v>
          </cell>
          <cell r="D91">
            <v>31</v>
          </cell>
          <cell r="E91" t="str">
            <v>no</v>
          </cell>
          <cell r="I91" t="str">
            <v>AL</v>
          </cell>
          <cell r="J91" t="str">
            <v>ff</v>
          </cell>
          <cell r="U91">
            <v>0</v>
          </cell>
          <cell r="V91" t="str">
            <v>Local knowledge:  all area assumed to be cleared prior to flooding</v>
          </cell>
          <cell r="W91" t="str">
            <v>1984</v>
          </cell>
          <cell r="X91" t="str">
            <v>Web Search</v>
          </cell>
          <cell r="Y91" t="str">
            <v>Attributed to 1984 year for accounting purposes.  http://www.powerpioneers.com/BC_Hydro_History/1972-1990/chronology.aspx</v>
          </cell>
          <cell r="AR91">
            <v>0</v>
          </cell>
        </row>
        <row r="92">
          <cell r="A92">
            <v>659</v>
          </cell>
          <cell r="B92" t="str">
            <v>Revelstoke</v>
          </cell>
          <cell r="C92">
            <v>42</v>
          </cell>
          <cell r="D92">
            <v>31</v>
          </cell>
          <cell r="E92" t="str">
            <v>no</v>
          </cell>
          <cell r="I92" t="str">
            <v>IN</v>
          </cell>
          <cell r="J92" t="str">
            <v>ih</v>
          </cell>
          <cell r="P92">
            <v>381.8</v>
          </cell>
          <cell r="Q92" t="str">
            <v>Image Interpretation</v>
          </cell>
          <cell r="R92" t="str">
            <v>deforestation spread between 1978 and 1984 dam opening</v>
          </cell>
          <cell r="AL92">
            <v>54.5</v>
          </cell>
          <cell r="AM92">
            <v>54.5</v>
          </cell>
          <cell r="AN92">
            <v>54.5</v>
          </cell>
          <cell r="AO92">
            <v>54.5</v>
          </cell>
          <cell r="AP92">
            <v>54.5</v>
          </cell>
          <cell r="AQ92">
            <v>54.5</v>
          </cell>
          <cell r="AR92">
            <v>54.5</v>
          </cell>
        </row>
        <row r="93">
          <cell r="A93">
            <v>660</v>
          </cell>
          <cell r="B93" t="str">
            <v>Revelstoke</v>
          </cell>
          <cell r="C93">
            <v>42</v>
          </cell>
          <cell r="D93">
            <v>31</v>
          </cell>
          <cell r="E93" t="str">
            <v>no</v>
          </cell>
          <cell r="I93" t="str">
            <v>CR</v>
          </cell>
          <cell r="J93" t="str">
            <v>hy</v>
          </cell>
          <cell r="P93">
            <v>480.8</v>
          </cell>
          <cell r="Q93" t="str">
            <v>Image Interpretation</v>
          </cell>
          <cell r="AC93" t="str">
            <v>superseded by RE45 - BC hydro lines</v>
          </cell>
          <cell r="AL93">
            <v>68.7</v>
          </cell>
          <cell r="AM93">
            <v>68.7</v>
          </cell>
          <cell r="AN93">
            <v>68.7</v>
          </cell>
          <cell r="AO93">
            <v>68.7</v>
          </cell>
          <cell r="AP93">
            <v>68.7</v>
          </cell>
          <cell r="AQ93">
            <v>68.7</v>
          </cell>
          <cell r="AR93">
            <v>68.7</v>
          </cell>
        </row>
        <row r="94">
          <cell r="A94">
            <v>673</v>
          </cell>
          <cell r="B94" t="str">
            <v>Mica</v>
          </cell>
          <cell r="C94">
            <v>42</v>
          </cell>
          <cell r="D94">
            <v>70</v>
          </cell>
          <cell r="E94" t="str">
            <v>no</v>
          </cell>
          <cell r="F94">
            <v>100</v>
          </cell>
          <cell r="G94" t="str">
            <v>Mapped Value</v>
          </cell>
          <cell r="H94" t="str">
            <v>Full area of forest mapped for reservoir.  Value is total deforestation/post flooding reservoir area</v>
          </cell>
          <cell r="I94" t="str">
            <v>AL</v>
          </cell>
          <cell r="J94" t="str">
            <v>hr</v>
          </cell>
          <cell r="K94">
            <v>39742</v>
          </cell>
          <cell r="L94" t="str">
            <v>Image Interpretation</v>
          </cell>
          <cell r="N94">
            <v>34321</v>
          </cell>
          <cell r="O94" t="str">
            <v>image interpretation</v>
          </cell>
          <cell r="P94">
            <v>28482</v>
          </cell>
          <cell r="Q94" t="str">
            <v>Image Interpretation</v>
          </cell>
          <cell r="R94" t="str">
            <v>full area of T1 forest within reservoir boundary</v>
          </cell>
          <cell r="S94">
            <v>16810</v>
          </cell>
          <cell r="T94" t="str">
            <v>Clearing practices estimated from 1972 Landsat image and local knowledge</v>
          </cell>
          <cell r="Z94">
            <v>5421</v>
          </cell>
          <cell r="AA94" t="str">
            <v>Image Interpretation and old NTS mapsheets</v>
          </cell>
          <cell r="AD94">
            <v>5603</v>
          </cell>
          <cell r="AE94">
            <v>5604</v>
          </cell>
          <cell r="AF94">
            <v>5603</v>
          </cell>
        </row>
        <row r="95">
          <cell r="A95">
            <v>674</v>
          </cell>
          <cell r="B95" t="str">
            <v>Mica</v>
          </cell>
          <cell r="C95">
            <v>42</v>
          </cell>
          <cell r="D95">
            <v>70</v>
          </cell>
          <cell r="E95" t="str">
            <v>no</v>
          </cell>
          <cell r="I95" t="str">
            <v>AL</v>
          </cell>
          <cell r="J95" t="str">
            <v>ff</v>
          </cell>
          <cell r="U95">
            <v>11672</v>
          </cell>
          <cell r="V95" t="str">
            <v>Total reservoir minus forest cleared minus initial non-forest</v>
          </cell>
          <cell r="W95" t="str">
            <v>1976</v>
          </cell>
          <cell r="X95" t="str">
            <v>Web Search</v>
          </cell>
          <cell r="Y95" t="str">
            <v>Flooding took place from March 1973 to completion in 1976; attributed to 1976 for accounting purposes</v>
          </cell>
          <cell r="AJ95">
            <v>11672</v>
          </cell>
        </row>
        <row r="96">
          <cell r="A96">
            <v>675</v>
          </cell>
          <cell r="B96" t="str">
            <v>Mica</v>
          </cell>
          <cell r="C96">
            <v>42</v>
          </cell>
          <cell r="D96">
            <v>70</v>
          </cell>
          <cell r="E96" t="str">
            <v>no</v>
          </cell>
          <cell r="I96" t="str">
            <v>IN</v>
          </cell>
          <cell r="J96" t="str">
            <v>ih</v>
          </cell>
          <cell r="P96">
            <v>22.4</v>
          </cell>
          <cell r="Q96" t="str">
            <v>Image Interpretation</v>
          </cell>
          <cell r="R96" t="str">
            <v>Clearing for dam estimated 1966-67 so does not enter deforestation estimate.</v>
          </cell>
          <cell r="AC96" t="str">
            <v>Clearing for dam site done circa 1966-67.</v>
          </cell>
        </row>
        <row r="97">
          <cell r="A97">
            <v>676</v>
          </cell>
          <cell r="B97" t="str">
            <v>Mica</v>
          </cell>
          <cell r="C97">
            <v>42</v>
          </cell>
          <cell r="D97">
            <v>70</v>
          </cell>
          <cell r="E97" t="str">
            <v>no</v>
          </cell>
          <cell r="I97" t="str">
            <v>CR</v>
          </cell>
          <cell r="J97" t="str">
            <v>hy</v>
          </cell>
          <cell r="Q97" t="str">
            <v>Not mapped</v>
          </cell>
          <cell r="R97" t="str">
            <v>CR-hy assigned from records for RU 42</v>
          </cell>
          <cell r="AC97" t="str">
            <v>superseded by RE45 - BC hydro lines</v>
          </cell>
        </row>
      </sheetData>
      <sheetData sheetId="1">
        <row r="1">
          <cell r="A1" t="str">
            <v>unit_id</v>
          </cell>
          <cell r="B1" t="str">
            <v>Industrial Category</v>
          </cell>
          <cell r="C1" t="str">
            <v>SumOf1970</v>
          </cell>
          <cell r="D1" t="str">
            <v>SumOf1971</v>
          </cell>
          <cell r="E1" t="str">
            <v>SumOf1972</v>
          </cell>
          <cell r="F1" t="str">
            <v>SumOf1973</v>
          </cell>
          <cell r="G1" t="str">
            <v>SumOf1974</v>
          </cell>
          <cell r="H1" t="str">
            <v>SumOf1975</v>
          </cell>
          <cell r="I1" t="str">
            <v>SumOf1976</v>
          </cell>
          <cell r="J1" t="str">
            <v>SumOf1977</v>
          </cell>
          <cell r="K1" t="str">
            <v>SumOf1978</v>
          </cell>
          <cell r="L1" t="str">
            <v>SumOf1979</v>
          </cell>
          <cell r="M1" t="str">
            <v>SumOf1980</v>
          </cell>
          <cell r="N1" t="str">
            <v>SumOf1981</v>
          </cell>
          <cell r="O1" t="str">
            <v>SumOf1982</v>
          </cell>
          <cell r="P1" t="str">
            <v>SumOf1983</v>
          </cell>
          <cell r="Q1" t="str">
            <v>SumOf1984</v>
          </cell>
          <cell r="R1" t="str">
            <v>SumOf1985</v>
          </cell>
          <cell r="S1" t="str">
            <v>SumOf1986</v>
          </cell>
          <cell r="T1" t="str">
            <v>SumOf1987</v>
          </cell>
          <cell r="U1" t="str">
            <v>SumOf1988</v>
          </cell>
          <cell r="V1" t="str">
            <v>SumOf1989</v>
          </cell>
          <cell r="W1" t="str">
            <v>SumOf1990</v>
          </cell>
          <cell r="X1" t="str">
            <v>SumOf1991</v>
          </cell>
          <cell r="Y1" t="str">
            <v>SumOf1992</v>
          </cell>
          <cell r="Z1" t="str">
            <v>SumOf1993</v>
          </cell>
          <cell r="AA1" t="str">
            <v>SumOf1994</v>
          </cell>
          <cell r="AB1" t="str">
            <v>SumOf1995</v>
          </cell>
          <cell r="AC1" t="str">
            <v>SumOf1996</v>
          </cell>
          <cell r="AD1" t="str">
            <v>SumOf1997</v>
          </cell>
          <cell r="AE1" t="str">
            <v>SumOf1998</v>
          </cell>
          <cell r="AF1" t="str">
            <v>SumOf1999</v>
          </cell>
          <cell r="AG1" t="str">
            <v>SumOf2000</v>
          </cell>
          <cell r="AH1" t="str">
            <v>SumOf2001</v>
          </cell>
          <cell r="AI1" t="str">
            <v>SumOf2002</v>
          </cell>
          <cell r="AJ1" t="str">
            <v>SumOf2003</v>
          </cell>
          <cell r="AK1" t="str">
            <v>SumOf2004</v>
          </cell>
          <cell r="AL1" t="str">
            <v>SumOf2005</v>
          </cell>
          <cell r="AM1" t="str">
            <v>SumOf2006</v>
          </cell>
        </row>
        <row r="2">
          <cell r="A2">
            <v>1</v>
          </cell>
          <cell r="B2" t="str">
            <v>agriculture</v>
          </cell>
          <cell r="C2">
            <v>31.086232861486103</v>
          </cell>
          <cell r="D2">
            <v>31.086232861486103</v>
          </cell>
          <cell r="E2">
            <v>31.086232861486103</v>
          </cell>
          <cell r="F2">
            <v>31.086232861486103</v>
          </cell>
          <cell r="G2">
            <v>31.086232861486103</v>
          </cell>
          <cell r="H2">
            <v>31.086232861486103</v>
          </cell>
          <cell r="I2">
            <v>31.086232861486103</v>
          </cell>
          <cell r="J2">
            <v>31.086232861486103</v>
          </cell>
          <cell r="K2">
            <v>31.086232861486103</v>
          </cell>
          <cell r="L2">
            <v>31.086232861486103</v>
          </cell>
          <cell r="M2">
            <v>31.086232861486103</v>
          </cell>
          <cell r="N2">
            <v>31.086232861486103</v>
          </cell>
          <cell r="O2">
            <v>31.086232861486103</v>
          </cell>
          <cell r="P2">
            <v>31.086232861486103</v>
          </cell>
          <cell r="Q2">
            <v>32.867338932129861</v>
          </cell>
          <cell r="R2">
            <v>34.648445002773627</v>
          </cell>
          <cell r="S2">
            <v>36.429551073417386</v>
          </cell>
          <cell r="T2">
            <v>38.210657144061145</v>
          </cell>
          <cell r="U2">
            <v>39.991763214704903</v>
          </cell>
          <cell r="V2">
            <v>41.772869285348669</v>
          </cell>
          <cell r="W2">
            <v>43.553975355992435</v>
          </cell>
          <cell r="X2">
            <v>45.335081426636194</v>
          </cell>
          <cell r="Y2">
            <v>47.116187497279952</v>
          </cell>
          <cell r="Z2">
            <v>48.897293567923718</v>
          </cell>
          <cell r="AA2">
            <v>50.678399638567477</v>
          </cell>
          <cell r="AB2">
            <v>52.459505709211228</v>
          </cell>
          <cell r="AC2">
            <v>52.459505709211228</v>
          </cell>
          <cell r="AD2">
            <v>52.459505709211228</v>
          </cell>
          <cell r="AE2">
            <v>52.459505709211228</v>
          </cell>
          <cell r="AF2">
            <v>52.459505709211228</v>
          </cell>
          <cell r="AG2">
            <v>52.459505709211228</v>
          </cell>
          <cell r="AH2">
            <v>52.459505709211228</v>
          </cell>
          <cell r="AI2">
            <v>52.459505709211228</v>
          </cell>
          <cell r="AJ2">
            <v>52.459505709211228</v>
          </cell>
          <cell r="AK2">
            <v>52.459505709211228</v>
          </cell>
          <cell r="AL2">
            <v>52.459505709211228</v>
          </cell>
          <cell r="AM2">
            <v>52.459505709211228</v>
          </cell>
        </row>
        <row r="3">
          <cell r="A3">
            <v>1</v>
          </cell>
          <cell r="B3" t="str">
            <v>flooded standing forest</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3587.8</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row>
        <row r="4">
          <cell r="A4">
            <v>1</v>
          </cell>
          <cell r="B4" t="str">
            <v>forestry</v>
          </cell>
          <cell r="C4">
            <v>734</v>
          </cell>
          <cell r="D4">
            <v>734</v>
          </cell>
          <cell r="E4">
            <v>734</v>
          </cell>
          <cell r="F4">
            <v>734</v>
          </cell>
          <cell r="G4">
            <v>734</v>
          </cell>
          <cell r="H4">
            <v>734</v>
          </cell>
          <cell r="I4">
            <v>734</v>
          </cell>
          <cell r="J4">
            <v>734</v>
          </cell>
          <cell r="K4">
            <v>734</v>
          </cell>
          <cell r="L4">
            <v>734</v>
          </cell>
          <cell r="M4">
            <v>734</v>
          </cell>
          <cell r="N4">
            <v>734</v>
          </cell>
          <cell r="O4">
            <v>734</v>
          </cell>
          <cell r="P4">
            <v>734</v>
          </cell>
          <cell r="Q4">
            <v>734.24485759012043</v>
          </cell>
          <cell r="R4">
            <v>734.48971518024075</v>
          </cell>
          <cell r="S4">
            <v>734.73457277036118</v>
          </cell>
          <cell r="T4">
            <v>734.9794303604815</v>
          </cell>
          <cell r="U4">
            <v>735.22428795060193</v>
          </cell>
          <cell r="V4">
            <v>735.46914554072225</v>
          </cell>
          <cell r="W4">
            <v>735.71400313084268</v>
          </cell>
          <cell r="X4">
            <v>735.958860720963</v>
          </cell>
          <cell r="Y4">
            <v>736.20371831108343</v>
          </cell>
          <cell r="Z4">
            <v>736.44857590120387</v>
          </cell>
          <cell r="AA4">
            <v>736.69343349132419</v>
          </cell>
          <cell r="AB4">
            <v>736.93829108144462</v>
          </cell>
          <cell r="AC4">
            <v>736.93829108144462</v>
          </cell>
          <cell r="AD4">
            <v>736.93829108144462</v>
          </cell>
          <cell r="AE4">
            <v>736.93829108144462</v>
          </cell>
          <cell r="AF4">
            <v>736.93829108144462</v>
          </cell>
          <cell r="AG4">
            <v>736.93829108144462</v>
          </cell>
          <cell r="AH4">
            <v>736.93829108144462</v>
          </cell>
          <cell r="AI4">
            <v>736.93829108144462</v>
          </cell>
          <cell r="AJ4">
            <v>736.93829108144462</v>
          </cell>
          <cell r="AK4">
            <v>736.93829108144462</v>
          </cell>
          <cell r="AL4">
            <v>736.93829108144462</v>
          </cell>
          <cell r="AM4">
            <v>736.93829108144462</v>
          </cell>
        </row>
        <row r="5">
          <cell r="A5">
            <v>1</v>
          </cell>
          <cell r="B5" t="str">
            <v>hydro infrastructure</v>
          </cell>
          <cell r="C5">
            <v>182</v>
          </cell>
          <cell r="D5">
            <v>66.3</v>
          </cell>
          <cell r="E5">
            <v>35.9</v>
          </cell>
          <cell r="F5">
            <v>204.4</v>
          </cell>
          <cell r="G5">
            <v>30.6</v>
          </cell>
          <cell r="H5">
            <v>73.5</v>
          </cell>
          <cell r="I5">
            <v>357</v>
          </cell>
          <cell r="J5">
            <v>47.6</v>
          </cell>
          <cell r="K5">
            <v>62.7</v>
          </cell>
          <cell r="L5">
            <v>0</v>
          </cell>
          <cell r="M5">
            <v>17.399999999999999</v>
          </cell>
          <cell r="N5">
            <v>272.60000000000002</v>
          </cell>
          <cell r="O5">
            <v>62.8</v>
          </cell>
          <cell r="P5">
            <v>246.3</v>
          </cell>
          <cell r="Q5">
            <v>184.6</v>
          </cell>
          <cell r="R5">
            <v>13.3</v>
          </cell>
          <cell r="S5">
            <v>3.1</v>
          </cell>
          <cell r="T5">
            <v>140.69999999999999</v>
          </cell>
          <cell r="U5">
            <v>79.599999999999994</v>
          </cell>
          <cell r="V5">
            <v>8.9</v>
          </cell>
          <cell r="W5">
            <v>221.7</v>
          </cell>
          <cell r="X5">
            <v>13</v>
          </cell>
          <cell r="Y5">
            <v>12.4</v>
          </cell>
          <cell r="Z5">
            <v>1.5</v>
          </cell>
          <cell r="AA5">
            <v>0.1</v>
          </cell>
          <cell r="AB5">
            <v>1.7</v>
          </cell>
          <cell r="AC5">
            <v>90.8</v>
          </cell>
          <cell r="AD5">
            <v>41.2</v>
          </cell>
          <cell r="AE5">
            <v>32.4</v>
          </cell>
          <cell r="AF5">
            <v>0</v>
          </cell>
          <cell r="AG5">
            <v>0.1</v>
          </cell>
          <cell r="AH5">
            <v>12.5</v>
          </cell>
          <cell r="AI5">
            <v>98.5</v>
          </cell>
          <cell r="AJ5">
            <v>20.7</v>
          </cell>
          <cell r="AK5">
            <v>1.4</v>
          </cell>
          <cell r="AL5">
            <v>11.2</v>
          </cell>
          <cell r="AM5">
            <v>11.2</v>
          </cell>
        </row>
        <row r="6">
          <cell r="A6">
            <v>1</v>
          </cell>
          <cell r="B6" t="str">
            <v>hydro reservoir</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173.4</v>
          </cell>
          <cell r="AE6">
            <v>173.4</v>
          </cell>
          <cell r="AF6">
            <v>0</v>
          </cell>
          <cell r="AG6">
            <v>0</v>
          </cell>
          <cell r="AH6">
            <v>0</v>
          </cell>
          <cell r="AI6">
            <v>0</v>
          </cell>
          <cell r="AJ6">
            <v>0</v>
          </cell>
          <cell r="AK6">
            <v>0</v>
          </cell>
          <cell r="AL6">
            <v>0</v>
          </cell>
          <cell r="AM6">
            <v>0</v>
          </cell>
        </row>
        <row r="7">
          <cell r="A7">
            <v>1</v>
          </cell>
          <cell r="B7" t="str">
            <v>industry</v>
          </cell>
          <cell r="C7">
            <v>24.767635954260946</v>
          </cell>
          <cell r="D7">
            <v>24.767635954260946</v>
          </cell>
          <cell r="E7">
            <v>24.767635954260946</v>
          </cell>
          <cell r="F7">
            <v>24.767635954260946</v>
          </cell>
          <cell r="G7">
            <v>24.767635954260946</v>
          </cell>
          <cell r="H7">
            <v>24.767635954260946</v>
          </cell>
          <cell r="I7">
            <v>24.767635954260946</v>
          </cell>
          <cell r="J7">
            <v>24.767635954260946</v>
          </cell>
          <cell r="K7">
            <v>24.767635954260946</v>
          </cell>
          <cell r="L7">
            <v>24.767635954260946</v>
          </cell>
          <cell r="M7">
            <v>24.767635954260946</v>
          </cell>
          <cell r="N7">
            <v>24.767635954260946</v>
          </cell>
          <cell r="O7">
            <v>24.767635954260946</v>
          </cell>
          <cell r="P7">
            <v>24.767635954260946</v>
          </cell>
          <cell r="Q7">
            <v>23.365245872918013</v>
          </cell>
          <cell r="R7">
            <v>21.962855791575077</v>
          </cell>
          <cell r="S7">
            <v>20.560465710232144</v>
          </cell>
          <cell r="T7">
            <v>19.158075628889211</v>
          </cell>
          <cell r="U7">
            <v>17.755685547546275</v>
          </cell>
          <cell r="V7">
            <v>16.353295466203342</v>
          </cell>
          <cell r="W7">
            <v>14.950905384860409</v>
          </cell>
          <cell r="X7">
            <v>13.548515303517474</v>
          </cell>
          <cell r="Y7">
            <v>12.14612522217454</v>
          </cell>
          <cell r="Z7">
            <v>10.743735140831607</v>
          </cell>
          <cell r="AA7">
            <v>9.3413450594886722</v>
          </cell>
          <cell r="AB7">
            <v>7.9389549781457287</v>
          </cell>
          <cell r="AC7">
            <v>7.9389549781457287</v>
          </cell>
          <cell r="AD7">
            <v>7.9389549781457287</v>
          </cell>
          <cell r="AE7">
            <v>7.9389549781457287</v>
          </cell>
          <cell r="AF7">
            <v>7.9389549781457287</v>
          </cell>
          <cell r="AG7">
            <v>7.9389549781457287</v>
          </cell>
          <cell r="AH7">
            <v>7.9389549781457287</v>
          </cell>
          <cell r="AI7">
            <v>7.9389549781457287</v>
          </cell>
          <cell r="AJ7">
            <v>7.9389549781457287</v>
          </cell>
          <cell r="AK7">
            <v>7.9389549781457287</v>
          </cell>
          <cell r="AL7">
            <v>7.9389549781457287</v>
          </cell>
          <cell r="AM7">
            <v>7.9389549781457287</v>
          </cell>
        </row>
        <row r="8">
          <cell r="A8">
            <v>1</v>
          </cell>
          <cell r="B8" t="str">
            <v>mining</v>
          </cell>
          <cell r="C8">
            <v>30.785716163725951</v>
          </cell>
          <cell r="D8">
            <v>30.785716163725951</v>
          </cell>
          <cell r="E8">
            <v>30.785716163725951</v>
          </cell>
          <cell r="F8">
            <v>30.785716163725951</v>
          </cell>
          <cell r="G8">
            <v>30.785716163725951</v>
          </cell>
          <cell r="H8">
            <v>30.785716163725951</v>
          </cell>
          <cell r="I8">
            <v>30.785716163725951</v>
          </cell>
          <cell r="J8">
            <v>30.785716163725951</v>
          </cell>
          <cell r="K8">
            <v>30.785716163725951</v>
          </cell>
          <cell r="L8">
            <v>30.785716163725951</v>
          </cell>
          <cell r="M8">
            <v>30.785716163725951</v>
          </cell>
          <cell r="N8">
            <v>30.785716163725951</v>
          </cell>
          <cell r="O8">
            <v>30.785716163725951</v>
          </cell>
          <cell r="P8">
            <v>30.785716163725951</v>
          </cell>
          <cell r="Q8">
            <v>30.248084288533882</v>
          </cell>
          <cell r="R8">
            <v>29.710452413341812</v>
          </cell>
          <cell r="S8">
            <v>29.172820538149743</v>
          </cell>
          <cell r="T8">
            <v>28.635188662957674</v>
          </cell>
          <cell r="U8">
            <v>28.097556787765605</v>
          </cell>
          <cell r="V8">
            <v>27.559924912573535</v>
          </cell>
          <cell r="W8">
            <v>27.022293037381466</v>
          </cell>
          <cell r="X8">
            <v>26.484661162189397</v>
          </cell>
          <cell r="Y8">
            <v>25.947029286997328</v>
          </cell>
          <cell r="Z8">
            <v>25.409397411805259</v>
          </cell>
          <cell r="AA8">
            <v>24.871765536613189</v>
          </cell>
          <cell r="AB8">
            <v>24.334133661421106</v>
          </cell>
          <cell r="AC8">
            <v>24.334133661421106</v>
          </cell>
          <cell r="AD8">
            <v>24.334133661421106</v>
          </cell>
          <cell r="AE8">
            <v>24.334133661421106</v>
          </cell>
          <cell r="AF8">
            <v>24.334133661421106</v>
          </cell>
          <cell r="AG8">
            <v>24.334133661421106</v>
          </cell>
          <cell r="AH8">
            <v>24.334133661421106</v>
          </cell>
          <cell r="AI8">
            <v>24.334133661421106</v>
          </cell>
          <cell r="AJ8">
            <v>24.334133661421106</v>
          </cell>
          <cell r="AK8">
            <v>24.334133661421106</v>
          </cell>
          <cell r="AL8">
            <v>24.334133661421106</v>
          </cell>
          <cell r="AM8">
            <v>24.334133661421106</v>
          </cell>
        </row>
        <row r="9">
          <cell r="A9">
            <v>1</v>
          </cell>
          <cell r="B9" t="str">
            <v>municipal</v>
          </cell>
          <cell r="C9">
            <v>136.13702678447737</v>
          </cell>
          <cell r="D9">
            <v>136.13702678447737</v>
          </cell>
          <cell r="E9">
            <v>136.13702678447737</v>
          </cell>
          <cell r="F9">
            <v>136.13702678447737</v>
          </cell>
          <cell r="G9">
            <v>136.13702678447737</v>
          </cell>
          <cell r="H9">
            <v>136.13702678447737</v>
          </cell>
          <cell r="I9">
            <v>136.13702678447737</v>
          </cell>
          <cell r="J9">
            <v>136.13702678447737</v>
          </cell>
          <cell r="K9">
            <v>136.13702678447737</v>
          </cell>
          <cell r="L9">
            <v>136.13702678447737</v>
          </cell>
          <cell r="M9">
            <v>136.13702678447737</v>
          </cell>
          <cell r="N9">
            <v>136.13702678447737</v>
          </cell>
          <cell r="O9">
            <v>136.13702678447737</v>
          </cell>
          <cell r="P9">
            <v>136.13702678447737</v>
          </cell>
          <cell r="Q9">
            <v>138.10653951960961</v>
          </cell>
          <cell r="R9">
            <v>140.07605225474185</v>
          </cell>
          <cell r="S9">
            <v>142.04556498987409</v>
          </cell>
          <cell r="T9">
            <v>144.01507772500634</v>
          </cell>
          <cell r="U9">
            <v>145.98459046013861</v>
          </cell>
          <cell r="V9">
            <v>147.95410319527085</v>
          </cell>
          <cell r="W9">
            <v>149.92361593040309</v>
          </cell>
          <cell r="X9">
            <v>151.89312866553533</v>
          </cell>
          <cell r="Y9">
            <v>153.86264140066757</v>
          </cell>
          <cell r="Z9">
            <v>155.83215413579984</v>
          </cell>
          <cell r="AA9">
            <v>157.80166687093208</v>
          </cell>
          <cell r="AB9">
            <v>159.77117960606424</v>
          </cell>
          <cell r="AC9">
            <v>159.77117960606424</v>
          </cell>
          <cell r="AD9">
            <v>159.77117960606424</v>
          </cell>
          <cell r="AE9">
            <v>159.77117960606424</v>
          </cell>
          <cell r="AF9">
            <v>159.77117960606424</v>
          </cell>
          <cell r="AG9">
            <v>159.77117960606424</v>
          </cell>
          <cell r="AH9">
            <v>159.77117960606424</v>
          </cell>
          <cell r="AI9">
            <v>159.77117960606424</v>
          </cell>
          <cell r="AJ9">
            <v>159.77117960606424</v>
          </cell>
          <cell r="AK9">
            <v>159.77117960606424</v>
          </cell>
          <cell r="AL9">
            <v>159.77117960606424</v>
          </cell>
          <cell r="AM9">
            <v>159.77117960606424</v>
          </cell>
        </row>
        <row r="10">
          <cell r="A10">
            <v>1</v>
          </cell>
          <cell r="B10" t="str">
            <v>oil and gas</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row>
        <row r="11">
          <cell r="A11">
            <v>1</v>
          </cell>
          <cell r="B11" t="str">
            <v>peat mining</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row>
        <row r="12">
          <cell r="A12">
            <v>1</v>
          </cell>
          <cell r="B12" t="str">
            <v>recreation</v>
          </cell>
          <cell r="C12">
            <v>18.729754782180414</v>
          </cell>
          <cell r="D12">
            <v>18.729754782180414</v>
          </cell>
          <cell r="E12">
            <v>18.729754782180414</v>
          </cell>
          <cell r="F12">
            <v>18.729754782180414</v>
          </cell>
          <cell r="G12">
            <v>18.729754782180414</v>
          </cell>
          <cell r="H12">
            <v>18.729754782180414</v>
          </cell>
          <cell r="I12">
            <v>18.729754782180414</v>
          </cell>
          <cell r="J12">
            <v>18.729754782180414</v>
          </cell>
          <cell r="K12">
            <v>18.729754782180414</v>
          </cell>
          <cell r="L12">
            <v>18.729754782180414</v>
          </cell>
          <cell r="M12">
            <v>18.729754782180414</v>
          </cell>
          <cell r="N12">
            <v>18.729754782180414</v>
          </cell>
          <cell r="O12">
            <v>18.729754782180414</v>
          </cell>
          <cell r="P12">
            <v>18.729754782180414</v>
          </cell>
          <cell r="Q12">
            <v>22.430159958796178</v>
          </cell>
          <cell r="R12">
            <v>26.130565135411942</v>
          </cell>
          <cell r="S12">
            <v>29.830970312027709</v>
          </cell>
          <cell r="T12">
            <v>33.531375488643477</v>
          </cell>
          <cell r="U12">
            <v>37.231780665259237</v>
          </cell>
          <cell r="V12">
            <v>40.932185841874997</v>
          </cell>
          <cell r="W12">
            <v>44.632591018490771</v>
          </cell>
          <cell r="X12">
            <v>48.332996195106531</v>
          </cell>
          <cell r="Y12">
            <v>52.033401371722299</v>
          </cell>
          <cell r="Z12">
            <v>55.733806548338066</v>
          </cell>
          <cell r="AA12">
            <v>59.434211724953826</v>
          </cell>
          <cell r="AB12">
            <v>63.134616901569601</v>
          </cell>
          <cell r="AC12">
            <v>63.134616901569601</v>
          </cell>
          <cell r="AD12">
            <v>63.134616901569601</v>
          </cell>
          <cell r="AE12">
            <v>63.134616901569601</v>
          </cell>
          <cell r="AF12">
            <v>63.134616901569601</v>
          </cell>
          <cell r="AG12">
            <v>63.134616901569601</v>
          </cell>
          <cell r="AH12">
            <v>63.134616901569601</v>
          </cell>
          <cell r="AI12">
            <v>63.134616901569601</v>
          </cell>
          <cell r="AJ12">
            <v>63.134616901569601</v>
          </cell>
          <cell r="AK12">
            <v>63.134616901569601</v>
          </cell>
          <cell r="AL12">
            <v>63.134616901569601</v>
          </cell>
          <cell r="AM12">
            <v>63.134616901569601</v>
          </cell>
        </row>
        <row r="13">
          <cell r="A13">
            <v>1</v>
          </cell>
          <cell r="B13" t="str">
            <v>transportation</v>
          </cell>
          <cell r="C13">
            <v>59.14578075112307</v>
          </cell>
          <cell r="D13">
            <v>59.14578075112307</v>
          </cell>
          <cell r="E13">
            <v>59.14578075112307</v>
          </cell>
          <cell r="F13">
            <v>59.14578075112307</v>
          </cell>
          <cell r="G13">
            <v>59.14578075112307</v>
          </cell>
          <cell r="H13">
            <v>59.14578075112307</v>
          </cell>
          <cell r="I13">
            <v>59.14578075112307</v>
          </cell>
          <cell r="J13">
            <v>59.14578075112307</v>
          </cell>
          <cell r="K13">
            <v>59.14578075112307</v>
          </cell>
          <cell r="L13">
            <v>59.14578075112307</v>
          </cell>
          <cell r="M13">
            <v>59.14578075112307</v>
          </cell>
          <cell r="N13">
            <v>59.14578075112307</v>
          </cell>
          <cell r="O13">
            <v>59.14578075112307</v>
          </cell>
          <cell r="P13">
            <v>59.14578075112307</v>
          </cell>
          <cell r="Q13">
            <v>59.311657479159734</v>
          </cell>
          <cell r="R13">
            <v>59.477534207196484</v>
          </cell>
          <cell r="S13">
            <v>59.643410935233156</v>
          </cell>
          <cell r="T13">
            <v>59.809287663269906</v>
          </cell>
          <cell r="U13">
            <v>59.975164391306571</v>
          </cell>
          <cell r="V13">
            <v>60.141041119343328</v>
          </cell>
          <cell r="W13">
            <v>60.306917847380092</v>
          </cell>
          <cell r="X13">
            <v>60.472794575416749</v>
          </cell>
          <cell r="Y13">
            <v>60.638671303453506</v>
          </cell>
          <cell r="Z13">
            <v>60.804548031490164</v>
          </cell>
          <cell r="AA13">
            <v>60.970424759526928</v>
          </cell>
          <cell r="AB13">
            <v>61.136301487563586</v>
          </cell>
          <cell r="AC13">
            <v>61.136301487563586</v>
          </cell>
          <cell r="AD13">
            <v>61.136301487563586</v>
          </cell>
          <cell r="AE13">
            <v>61.136301487563586</v>
          </cell>
          <cell r="AF13">
            <v>61.136301487563586</v>
          </cell>
          <cell r="AG13">
            <v>61.136301487563586</v>
          </cell>
          <cell r="AH13">
            <v>61.136301487563586</v>
          </cell>
          <cell r="AI13">
            <v>61.136301487563586</v>
          </cell>
          <cell r="AJ13">
            <v>61.136301487563586</v>
          </cell>
          <cell r="AK13">
            <v>61.136301487563586</v>
          </cell>
          <cell r="AL13">
            <v>61.136301487563586</v>
          </cell>
          <cell r="AM13">
            <v>61.136301487563586</v>
          </cell>
        </row>
        <row r="14">
          <cell r="A14">
            <v>3</v>
          </cell>
          <cell r="B14" t="str">
            <v>agriculture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row>
        <row r="15">
          <cell r="A15">
            <v>3</v>
          </cell>
          <cell r="B15" t="str">
            <v>flooded standing forest</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row>
        <row r="16">
          <cell r="A16">
            <v>3</v>
          </cell>
          <cell r="B16" t="str">
            <v>forestry</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row>
        <row r="17">
          <cell r="A17">
            <v>3</v>
          </cell>
          <cell r="B17" t="str">
            <v>hydro infrastructure</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row>
        <row r="18">
          <cell r="A18">
            <v>3</v>
          </cell>
          <cell r="B18" t="str">
            <v>hydro reservoir</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A19">
            <v>3</v>
          </cell>
          <cell r="B19" t="str">
            <v>industry</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A20">
            <v>3</v>
          </cell>
          <cell r="B20" t="str">
            <v>mining</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A21">
            <v>3</v>
          </cell>
          <cell r="B21" t="str">
            <v>municipal</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A22">
            <v>3</v>
          </cell>
          <cell r="B22" t="str">
            <v>oil and gas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3">
          <cell r="A23">
            <v>3</v>
          </cell>
          <cell r="B23" t="str">
            <v>peat mining</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A24">
            <v>3</v>
          </cell>
          <cell r="B24" t="str">
            <v>recreation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A25">
            <v>3</v>
          </cell>
          <cell r="B25" t="str">
            <v>transportation</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row>
        <row r="26">
          <cell r="A26">
            <v>4</v>
          </cell>
          <cell r="B26" t="str">
            <v>agriculture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A27">
            <v>4</v>
          </cell>
          <cell r="B27" t="str">
            <v>flooded standing forest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A28">
            <v>4</v>
          </cell>
          <cell r="B28" t="str">
            <v>forestry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row>
        <row r="29">
          <cell r="A29">
            <v>4</v>
          </cell>
          <cell r="B29" t="str">
            <v>hydro infrastructure</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A30">
            <v>4</v>
          </cell>
          <cell r="B30" t="str">
            <v>hydro reservoir</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A31">
            <v>4</v>
          </cell>
          <cell r="B31" t="str">
            <v>industry</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row>
        <row r="32">
          <cell r="A32">
            <v>4</v>
          </cell>
          <cell r="B32" t="str">
            <v>mining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row r="33">
          <cell r="A33">
            <v>4</v>
          </cell>
          <cell r="B33" t="str">
            <v>municipal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row>
        <row r="34">
          <cell r="A34">
            <v>4</v>
          </cell>
          <cell r="B34" t="str">
            <v>oil and gas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row>
        <row r="35">
          <cell r="A35">
            <v>4</v>
          </cell>
          <cell r="B35" t="str">
            <v>peat mining</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row>
        <row r="36">
          <cell r="A36">
            <v>4</v>
          </cell>
          <cell r="B36" t="str">
            <v>recreation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row>
        <row r="37">
          <cell r="A37">
            <v>4</v>
          </cell>
          <cell r="B37" t="str">
            <v>transportation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row>
        <row r="38">
          <cell r="A38">
            <v>5</v>
          </cell>
          <cell r="B38" t="str">
            <v>agriculture</v>
          </cell>
          <cell r="C38">
            <v>923.55355768885647</v>
          </cell>
          <cell r="D38">
            <v>923.55355768885647</v>
          </cell>
          <cell r="E38">
            <v>923.55355768885647</v>
          </cell>
          <cell r="F38">
            <v>923.55355768885647</v>
          </cell>
          <cell r="G38">
            <v>923.55355768885647</v>
          </cell>
          <cell r="H38">
            <v>923.55355768885647</v>
          </cell>
          <cell r="I38">
            <v>923.55355768885647</v>
          </cell>
          <cell r="J38">
            <v>923.55355768885647</v>
          </cell>
          <cell r="K38">
            <v>923.55355768885647</v>
          </cell>
          <cell r="L38">
            <v>923.55355768885647</v>
          </cell>
          <cell r="M38">
            <v>923.55355768885647</v>
          </cell>
          <cell r="N38">
            <v>923.55355768885647</v>
          </cell>
          <cell r="O38">
            <v>923.55355768885647</v>
          </cell>
          <cell r="P38">
            <v>923.55355768885647</v>
          </cell>
          <cell r="Q38">
            <v>885.68121864387354</v>
          </cell>
          <cell r="R38">
            <v>847.8088795988906</v>
          </cell>
          <cell r="S38">
            <v>809.93654055390778</v>
          </cell>
          <cell r="T38">
            <v>772.06420150892473</v>
          </cell>
          <cell r="U38">
            <v>734.1918624639419</v>
          </cell>
          <cell r="V38">
            <v>696.31952341895897</v>
          </cell>
          <cell r="W38">
            <v>658.44718437397614</v>
          </cell>
          <cell r="X38">
            <v>620.57484532899321</v>
          </cell>
          <cell r="Y38">
            <v>582.70250628401027</v>
          </cell>
          <cell r="Z38">
            <v>544.83016723902733</v>
          </cell>
          <cell r="AA38">
            <v>506.95782819404451</v>
          </cell>
          <cell r="AB38">
            <v>469.0854891490618</v>
          </cell>
          <cell r="AC38">
            <v>469.0854891490618</v>
          </cell>
          <cell r="AD38">
            <v>469.0854891490618</v>
          </cell>
          <cell r="AE38">
            <v>469.0854891490618</v>
          </cell>
          <cell r="AF38">
            <v>469.0854891490618</v>
          </cell>
          <cell r="AG38">
            <v>469.0854891490618</v>
          </cell>
          <cell r="AH38">
            <v>469.0854891490618</v>
          </cell>
          <cell r="AI38">
            <v>469.0854891490618</v>
          </cell>
          <cell r="AJ38">
            <v>469.0854891490618</v>
          </cell>
          <cell r="AK38">
            <v>469.0854891490618</v>
          </cell>
          <cell r="AL38">
            <v>469.0854891490618</v>
          </cell>
          <cell r="AM38">
            <v>469.0854891490618</v>
          </cell>
        </row>
        <row r="39">
          <cell r="A39">
            <v>5</v>
          </cell>
          <cell r="B39" t="str">
            <v>flooded standing forest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row>
        <row r="40">
          <cell r="A40">
            <v>5</v>
          </cell>
          <cell r="B40" t="str">
            <v>forestry</v>
          </cell>
          <cell r="C40">
            <v>11.888909652930234</v>
          </cell>
          <cell r="D40">
            <v>11.888909652930234</v>
          </cell>
          <cell r="E40">
            <v>11.888909652930234</v>
          </cell>
          <cell r="F40">
            <v>11.888909652930234</v>
          </cell>
          <cell r="G40">
            <v>11.888909652930234</v>
          </cell>
          <cell r="H40">
            <v>11.888909652930234</v>
          </cell>
          <cell r="I40">
            <v>11.888909652930234</v>
          </cell>
          <cell r="J40">
            <v>11.888909652930234</v>
          </cell>
          <cell r="K40">
            <v>11.888909652930234</v>
          </cell>
          <cell r="L40">
            <v>11.888909652930234</v>
          </cell>
          <cell r="M40">
            <v>11.888909652930234</v>
          </cell>
          <cell r="N40">
            <v>11.888909652930234</v>
          </cell>
          <cell r="O40">
            <v>11.888909652930234</v>
          </cell>
          <cell r="P40">
            <v>11.888909652930234</v>
          </cell>
          <cell r="Q40">
            <v>18.009932398475673</v>
          </cell>
          <cell r="R40">
            <v>24.130955144021112</v>
          </cell>
          <cell r="S40">
            <v>30.251977889566554</v>
          </cell>
          <cell r="T40">
            <v>36.373000635111993</v>
          </cell>
          <cell r="U40">
            <v>42.494023380657431</v>
          </cell>
          <cell r="V40">
            <v>48.61504612620287</v>
          </cell>
          <cell r="W40">
            <v>54.736068871748309</v>
          </cell>
          <cell r="X40">
            <v>60.857091617293754</v>
          </cell>
          <cell r="Y40">
            <v>66.978114362839193</v>
          </cell>
          <cell r="Z40">
            <v>73.099137108384625</v>
          </cell>
          <cell r="AA40">
            <v>79.22015985393007</v>
          </cell>
          <cell r="AB40">
            <v>85.341182599475502</v>
          </cell>
          <cell r="AC40">
            <v>85.341182599475502</v>
          </cell>
          <cell r="AD40">
            <v>85.341182599475502</v>
          </cell>
          <cell r="AE40">
            <v>85.341182599475502</v>
          </cell>
          <cell r="AF40">
            <v>85.341182599475502</v>
          </cell>
          <cell r="AG40">
            <v>85.341182599475502</v>
          </cell>
          <cell r="AH40">
            <v>85.341182599475502</v>
          </cell>
          <cell r="AI40">
            <v>85.341182599475502</v>
          </cell>
          <cell r="AJ40">
            <v>85.341182599475502</v>
          </cell>
          <cell r="AK40">
            <v>85.341182599475502</v>
          </cell>
          <cell r="AL40">
            <v>85.341182599475502</v>
          </cell>
          <cell r="AM40">
            <v>85.341182599475502</v>
          </cell>
        </row>
        <row r="41">
          <cell r="A41">
            <v>5</v>
          </cell>
          <cell r="B41" t="str">
            <v>hydro infrastructure</v>
          </cell>
          <cell r="C41">
            <v>69</v>
          </cell>
          <cell r="D41">
            <v>69</v>
          </cell>
          <cell r="E41">
            <v>69</v>
          </cell>
          <cell r="F41">
            <v>69</v>
          </cell>
          <cell r="G41">
            <v>69</v>
          </cell>
          <cell r="H41">
            <v>69</v>
          </cell>
          <cell r="I41">
            <v>69</v>
          </cell>
          <cell r="J41">
            <v>69</v>
          </cell>
          <cell r="K41">
            <v>69</v>
          </cell>
          <cell r="L41">
            <v>69</v>
          </cell>
          <cell r="M41">
            <v>69</v>
          </cell>
          <cell r="N41">
            <v>69</v>
          </cell>
          <cell r="O41">
            <v>69</v>
          </cell>
          <cell r="P41">
            <v>69</v>
          </cell>
          <cell r="Q41">
            <v>69</v>
          </cell>
          <cell r="R41">
            <v>69</v>
          </cell>
          <cell r="S41">
            <v>69</v>
          </cell>
          <cell r="T41">
            <v>69</v>
          </cell>
          <cell r="U41">
            <v>69</v>
          </cell>
          <cell r="V41">
            <v>69</v>
          </cell>
          <cell r="W41">
            <v>69</v>
          </cell>
          <cell r="X41">
            <v>69</v>
          </cell>
          <cell r="Y41">
            <v>69</v>
          </cell>
          <cell r="Z41">
            <v>69</v>
          </cell>
          <cell r="AA41">
            <v>69</v>
          </cell>
          <cell r="AB41">
            <v>69</v>
          </cell>
          <cell r="AC41">
            <v>69</v>
          </cell>
          <cell r="AD41">
            <v>69</v>
          </cell>
          <cell r="AE41">
            <v>69</v>
          </cell>
          <cell r="AF41">
            <v>69</v>
          </cell>
          <cell r="AG41">
            <v>69</v>
          </cell>
          <cell r="AH41">
            <v>69</v>
          </cell>
          <cell r="AI41">
            <v>69</v>
          </cell>
          <cell r="AJ41">
            <v>69</v>
          </cell>
          <cell r="AK41">
            <v>69</v>
          </cell>
          <cell r="AL41">
            <v>69</v>
          </cell>
          <cell r="AM41">
            <v>69</v>
          </cell>
        </row>
        <row r="42">
          <cell r="A42">
            <v>5</v>
          </cell>
          <cell r="B42" t="str">
            <v>hydro reservoir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row>
        <row r="43">
          <cell r="A43">
            <v>5</v>
          </cell>
          <cell r="B43" t="str">
            <v>industry</v>
          </cell>
          <cell r="C43">
            <v>40.8605120897342</v>
          </cell>
          <cell r="D43">
            <v>40.8605120897342</v>
          </cell>
          <cell r="E43">
            <v>40.8605120897342</v>
          </cell>
          <cell r="F43">
            <v>40.8605120897342</v>
          </cell>
          <cell r="G43">
            <v>40.8605120897342</v>
          </cell>
          <cell r="H43">
            <v>40.8605120897342</v>
          </cell>
          <cell r="I43">
            <v>40.8605120897342</v>
          </cell>
          <cell r="J43">
            <v>40.8605120897342</v>
          </cell>
          <cell r="K43">
            <v>40.8605120897342</v>
          </cell>
          <cell r="L43">
            <v>40.8605120897342</v>
          </cell>
          <cell r="M43">
            <v>40.8605120897342</v>
          </cell>
          <cell r="N43">
            <v>40.8605120897342</v>
          </cell>
          <cell r="O43">
            <v>40.8605120897342</v>
          </cell>
          <cell r="P43">
            <v>40.8605120897342</v>
          </cell>
          <cell r="Q43">
            <v>43.783180926830973</v>
          </cell>
          <cell r="R43">
            <v>46.705849763927745</v>
          </cell>
          <cell r="S43">
            <v>49.628518601024517</v>
          </cell>
          <cell r="T43">
            <v>52.551187438121289</v>
          </cell>
          <cell r="U43">
            <v>55.473856275218061</v>
          </cell>
          <cell r="V43">
            <v>58.396525112314833</v>
          </cell>
          <cell r="W43">
            <v>61.319193949411606</v>
          </cell>
          <cell r="X43">
            <v>64.241862786508378</v>
          </cell>
          <cell r="Y43">
            <v>67.164531623605157</v>
          </cell>
          <cell r="Z43">
            <v>70.087200460701922</v>
          </cell>
          <cell r="AA43">
            <v>73.009869297798701</v>
          </cell>
          <cell r="AB43">
            <v>75.932538134895481</v>
          </cell>
          <cell r="AC43">
            <v>75.932538134895481</v>
          </cell>
          <cell r="AD43">
            <v>75.932538134895481</v>
          </cell>
          <cell r="AE43">
            <v>75.932538134895481</v>
          </cell>
          <cell r="AF43">
            <v>75.932538134895481</v>
          </cell>
          <cell r="AG43">
            <v>75.932538134895481</v>
          </cell>
          <cell r="AH43">
            <v>75.932538134895481</v>
          </cell>
          <cell r="AI43">
            <v>75.932538134895481</v>
          </cell>
          <cell r="AJ43">
            <v>75.932538134895481</v>
          </cell>
          <cell r="AK43">
            <v>75.932538134895481</v>
          </cell>
          <cell r="AL43">
            <v>75.932538134895481</v>
          </cell>
          <cell r="AM43">
            <v>75.932538134895481</v>
          </cell>
        </row>
        <row r="44">
          <cell r="A44">
            <v>5</v>
          </cell>
          <cell r="B44" t="str">
            <v>mining</v>
          </cell>
          <cell r="C44">
            <v>88.34339235679046</v>
          </cell>
          <cell r="D44">
            <v>88.34339235679046</v>
          </cell>
          <cell r="E44">
            <v>88.34339235679046</v>
          </cell>
          <cell r="F44">
            <v>88.34339235679046</v>
          </cell>
          <cell r="G44">
            <v>88.34339235679046</v>
          </cell>
          <cell r="H44">
            <v>88.34339235679046</v>
          </cell>
          <cell r="I44">
            <v>88.34339235679046</v>
          </cell>
          <cell r="J44">
            <v>88.34339235679046</v>
          </cell>
          <cell r="K44">
            <v>88.34339235679046</v>
          </cell>
          <cell r="L44">
            <v>88.34339235679046</v>
          </cell>
          <cell r="M44">
            <v>88.34339235679046</v>
          </cell>
          <cell r="N44">
            <v>88.34339235679046</v>
          </cell>
          <cell r="O44">
            <v>88.34339235679046</v>
          </cell>
          <cell r="P44">
            <v>88.34339235679046</v>
          </cell>
          <cell r="Q44">
            <v>89.034248286162025</v>
          </cell>
          <cell r="R44">
            <v>89.725104215533591</v>
          </cell>
          <cell r="S44">
            <v>90.415960144905171</v>
          </cell>
          <cell r="T44">
            <v>91.106816074276736</v>
          </cell>
          <cell r="U44">
            <v>91.797672003648302</v>
          </cell>
          <cell r="V44">
            <v>92.488527933019867</v>
          </cell>
          <cell r="W44">
            <v>93.179383862391433</v>
          </cell>
          <cell r="X44">
            <v>93.870239791762998</v>
          </cell>
          <cell r="Y44">
            <v>94.561095721134578</v>
          </cell>
          <cell r="Z44">
            <v>95.251951650506143</v>
          </cell>
          <cell r="AA44">
            <v>95.942807579877723</v>
          </cell>
          <cell r="AB44">
            <v>96.633663509249345</v>
          </cell>
          <cell r="AC44">
            <v>96.633663509249345</v>
          </cell>
          <cell r="AD44">
            <v>96.633663509249345</v>
          </cell>
          <cell r="AE44">
            <v>96.633663509249345</v>
          </cell>
          <cell r="AF44">
            <v>96.633663509249345</v>
          </cell>
          <cell r="AG44">
            <v>96.633663509249345</v>
          </cell>
          <cell r="AH44">
            <v>96.633663509249345</v>
          </cell>
          <cell r="AI44">
            <v>96.633663509249345</v>
          </cell>
          <cell r="AJ44">
            <v>96.633663509249345</v>
          </cell>
          <cell r="AK44">
            <v>96.633663509249345</v>
          </cell>
          <cell r="AL44">
            <v>96.633663509249345</v>
          </cell>
          <cell r="AM44">
            <v>96.633663509249345</v>
          </cell>
        </row>
        <row r="45">
          <cell r="A45">
            <v>5</v>
          </cell>
          <cell r="B45" t="str">
            <v>municipal</v>
          </cell>
          <cell r="C45">
            <v>251.17066541297487</v>
          </cell>
          <cell r="D45">
            <v>251.17066541297487</v>
          </cell>
          <cell r="E45">
            <v>251.17066541297487</v>
          </cell>
          <cell r="F45">
            <v>251.17066541297487</v>
          </cell>
          <cell r="G45">
            <v>251.17066541297487</v>
          </cell>
          <cell r="H45">
            <v>251.17066541297487</v>
          </cell>
          <cell r="I45">
            <v>251.17066541297487</v>
          </cell>
          <cell r="J45">
            <v>251.17066541297487</v>
          </cell>
          <cell r="K45">
            <v>251.17066541297487</v>
          </cell>
          <cell r="L45">
            <v>251.17066541297487</v>
          </cell>
          <cell r="M45">
            <v>251.17066541297487</v>
          </cell>
          <cell r="N45">
            <v>251.17066541297487</v>
          </cell>
          <cell r="O45">
            <v>251.17066541297487</v>
          </cell>
          <cell r="P45">
            <v>251.17066541297487</v>
          </cell>
          <cell r="Q45">
            <v>257.29017979966062</v>
          </cell>
          <cell r="R45">
            <v>263.40969418634631</v>
          </cell>
          <cell r="S45">
            <v>269.52920857303207</v>
          </cell>
          <cell r="T45">
            <v>275.64872295971782</v>
          </cell>
          <cell r="U45">
            <v>281.76823734640357</v>
          </cell>
          <cell r="V45">
            <v>287.88775173308926</v>
          </cell>
          <cell r="W45">
            <v>294.00726611977507</v>
          </cell>
          <cell r="X45">
            <v>300.12678050646076</v>
          </cell>
          <cell r="Y45">
            <v>306.24629489314651</v>
          </cell>
          <cell r="Z45">
            <v>312.36580927983226</v>
          </cell>
          <cell r="AA45">
            <v>318.48532366651801</v>
          </cell>
          <cell r="AB45">
            <v>324.60483805320382</v>
          </cell>
          <cell r="AC45">
            <v>324.60483805320382</v>
          </cell>
          <cell r="AD45">
            <v>324.60483805320382</v>
          </cell>
          <cell r="AE45">
            <v>324.60483805320382</v>
          </cell>
          <cell r="AF45">
            <v>324.60483805320382</v>
          </cell>
          <cell r="AG45">
            <v>324.60483805320382</v>
          </cell>
          <cell r="AH45">
            <v>324.60483805320382</v>
          </cell>
          <cell r="AI45">
            <v>324.60483805320382</v>
          </cell>
          <cell r="AJ45">
            <v>324.60483805320382</v>
          </cell>
          <cell r="AK45">
            <v>324.60483805320382</v>
          </cell>
          <cell r="AL45">
            <v>324.60483805320382</v>
          </cell>
          <cell r="AM45">
            <v>324.60483805320382</v>
          </cell>
        </row>
        <row r="46">
          <cell r="A46">
            <v>5</v>
          </cell>
          <cell r="B46" t="str">
            <v>oil and gas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576</v>
          </cell>
          <cell r="AG46">
            <v>237</v>
          </cell>
          <cell r="AH46">
            <v>0</v>
          </cell>
          <cell r="AI46">
            <v>0</v>
          </cell>
          <cell r="AJ46">
            <v>0</v>
          </cell>
          <cell r="AK46">
            <v>0</v>
          </cell>
          <cell r="AL46">
            <v>0</v>
          </cell>
          <cell r="AM46">
            <v>0</v>
          </cell>
        </row>
        <row r="47">
          <cell r="A47">
            <v>5</v>
          </cell>
          <cell r="B47" t="str">
            <v>peat mining</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row>
        <row r="48">
          <cell r="A48">
            <v>5</v>
          </cell>
          <cell r="B48" t="str">
            <v>recreation</v>
          </cell>
          <cell r="C48">
            <v>2.6898919713655838</v>
          </cell>
          <cell r="D48">
            <v>2.6898919713655838</v>
          </cell>
          <cell r="E48">
            <v>2.6898919713655838</v>
          </cell>
          <cell r="F48">
            <v>2.6898919713655838</v>
          </cell>
          <cell r="G48">
            <v>2.6898919713655838</v>
          </cell>
          <cell r="H48">
            <v>2.6898919713655838</v>
          </cell>
          <cell r="I48">
            <v>2.6898919713655838</v>
          </cell>
          <cell r="J48">
            <v>2.6898919713655838</v>
          </cell>
          <cell r="K48">
            <v>2.6898919713655838</v>
          </cell>
          <cell r="L48">
            <v>2.6898919713655838</v>
          </cell>
          <cell r="M48">
            <v>2.6898919713655838</v>
          </cell>
          <cell r="N48">
            <v>2.6898919713655838</v>
          </cell>
          <cell r="O48">
            <v>2.6898919713655838</v>
          </cell>
          <cell r="P48">
            <v>2.6898919713655838</v>
          </cell>
          <cell r="Q48">
            <v>5.4313486343474064</v>
          </cell>
          <cell r="R48">
            <v>8.17280529732923</v>
          </cell>
          <cell r="S48">
            <v>10.914261960311054</v>
          </cell>
          <cell r="T48">
            <v>13.655718623292877</v>
          </cell>
          <cell r="U48">
            <v>16.397175286274702</v>
          </cell>
          <cell r="V48">
            <v>19.138631949256524</v>
          </cell>
          <cell r="W48">
            <v>21.880088612238346</v>
          </cell>
          <cell r="X48">
            <v>24.621545275220168</v>
          </cell>
          <cell r="Y48">
            <v>27.36300193820199</v>
          </cell>
          <cell r="Z48">
            <v>30.104458601183811</v>
          </cell>
          <cell r="AA48">
            <v>32.845915264165633</v>
          </cell>
          <cell r="AB48">
            <v>35.587371927147466</v>
          </cell>
          <cell r="AC48">
            <v>35.587371927147466</v>
          </cell>
          <cell r="AD48">
            <v>35.587371927147466</v>
          </cell>
          <cell r="AE48">
            <v>35.587371927147466</v>
          </cell>
          <cell r="AF48">
            <v>35.587371927147466</v>
          </cell>
          <cell r="AG48">
            <v>35.587371927147466</v>
          </cell>
          <cell r="AH48">
            <v>35.587371927147466</v>
          </cell>
          <cell r="AI48">
            <v>35.587371927147466</v>
          </cell>
          <cell r="AJ48">
            <v>35.587371927147466</v>
          </cell>
          <cell r="AK48">
            <v>35.587371927147466</v>
          </cell>
          <cell r="AL48">
            <v>35.587371927147466</v>
          </cell>
          <cell r="AM48">
            <v>35.587371927147466</v>
          </cell>
        </row>
        <row r="49">
          <cell r="A49">
            <v>5</v>
          </cell>
          <cell r="B49" t="str">
            <v>transportation</v>
          </cell>
          <cell r="C49">
            <v>121.93698905738842</v>
          </cell>
          <cell r="D49">
            <v>121.93698905738842</v>
          </cell>
          <cell r="E49">
            <v>121.93698905738842</v>
          </cell>
          <cell r="F49">
            <v>121.93698905738842</v>
          </cell>
          <cell r="G49">
            <v>121.93698905738842</v>
          </cell>
          <cell r="H49">
            <v>121.93698905738842</v>
          </cell>
          <cell r="I49">
            <v>121.93698905738842</v>
          </cell>
          <cell r="J49">
            <v>121.93698905738842</v>
          </cell>
          <cell r="K49">
            <v>121.93698905738842</v>
          </cell>
          <cell r="L49">
            <v>121.93698905738842</v>
          </cell>
          <cell r="M49">
            <v>121.93698905738842</v>
          </cell>
          <cell r="N49">
            <v>121.93698905738842</v>
          </cell>
          <cell r="O49">
            <v>121.93698905738842</v>
          </cell>
          <cell r="P49">
            <v>121.93698905738842</v>
          </cell>
          <cell r="Q49">
            <v>125.66543177272706</v>
          </cell>
          <cell r="R49">
            <v>129.39387448806568</v>
          </cell>
          <cell r="S49">
            <v>133.12231720340432</v>
          </cell>
          <cell r="T49">
            <v>136.85075991874294</v>
          </cell>
          <cell r="U49">
            <v>140.57920263408158</v>
          </cell>
          <cell r="V49">
            <v>144.3076453494202</v>
          </cell>
          <cell r="W49">
            <v>148.03608806475884</v>
          </cell>
          <cell r="X49">
            <v>151.76453078009746</v>
          </cell>
          <cell r="Y49">
            <v>155.4929734954361</v>
          </cell>
          <cell r="Z49">
            <v>159.22141621077472</v>
          </cell>
          <cell r="AA49">
            <v>162.94985892611336</v>
          </cell>
          <cell r="AB49">
            <v>166.67830164145195</v>
          </cell>
          <cell r="AC49">
            <v>166.67830164145195</v>
          </cell>
          <cell r="AD49">
            <v>166.67830164145195</v>
          </cell>
          <cell r="AE49">
            <v>166.67830164145195</v>
          </cell>
          <cell r="AF49">
            <v>166.67830164145195</v>
          </cell>
          <cell r="AG49">
            <v>166.67830164145195</v>
          </cell>
          <cell r="AH49">
            <v>166.67830164145195</v>
          </cell>
          <cell r="AI49">
            <v>166.67830164145195</v>
          </cell>
          <cell r="AJ49">
            <v>166.67830164145195</v>
          </cell>
          <cell r="AK49">
            <v>166.67830164145195</v>
          </cell>
          <cell r="AL49">
            <v>166.67830164145195</v>
          </cell>
          <cell r="AM49">
            <v>166.67830164145195</v>
          </cell>
        </row>
        <row r="50">
          <cell r="A50">
            <v>6</v>
          </cell>
          <cell r="B50" t="str">
            <v>agriculture</v>
          </cell>
          <cell r="C50">
            <v>175</v>
          </cell>
          <cell r="D50">
            <v>175</v>
          </cell>
          <cell r="E50">
            <v>175</v>
          </cell>
          <cell r="F50">
            <v>175</v>
          </cell>
          <cell r="G50">
            <v>175</v>
          </cell>
          <cell r="H50">
            <v>175</v>
          </cell>
          <cell r="I50">
            <v>175</v>
          </cell>
          <cell r="J50">
            <v>175</v>
          </cell>
          <cell r="K50">
            <v>175</v>
          </cell>
          <cell r="L50">
            <v>175</v>
          </cell>
          <cell r="M50">
            <v>175</v>
          </cell>
          <cell r="N50">
            <v>175</v>
          </cell>
          <cell r="O50">
            <v>175</v>
          </cell>
          <cell r="P50">
            <v>175</v>
          </cell>
          <cell r="Q50">
            <v>209.78554864606983</v>
          </cell>
          <cell r="R50">
            <v>244.57109729213963</v>
          </cell>
          <cell r="S50">
            <v>279.35664593820945</v>
          </cell>
          <cell r="T50">
            <v>314.14219458427925</v>
          </cell>
          <cell r="U50">
            <v>348.92774323034911</v>
          </cell>
          <cell r="V50">
            <v>383.71329187641891</v>
          </cell>
          <cell r="W50">
            <v>418.49884052248871</v>
          </cell>
          <cell r="X50">
            <v>453.28438916855856</v>
          </cell>
          <cell r="Y50">
            <v>488.06993781462836</v>
          </cell>
          <cell r="Z50">
            <v>522.85548646069822</v>
          </cell>
          <cell r="AA50">
            <v>557.64103510676796</v>
          </cell>
          <cell r="AB50">
            <v>592.4265837528377</v>
          </cell>
          <cell r="AC50">
            <v>592.4265837528377</v>
          </cell>
          <cell r="AD50">
            <v>592.4265837528377</v>
          </cell>
          <cell r="AE50">
            <v>592.4265837528377</v>
          </cell>
          <cell r="AF50">
            <v>592.4265837528377</v>
          </cell>
          <cell r="AG50">
            <v>592.4265837528377</v>
          </cell>
          <cell r="AH50">
            <v>592.4265837528377</v>
          </cell>
          <cell r="AI50">
            <v>592.4265837528377</v>
          </cell>
          <cell r="AJ50">
            <v>592.4265837528377</v>
          </cell>
          <cell r="AK50">
            <v>592.4265837528377</v>
          </cell>
          <cell r="AL50">
            <v>592.4265837528377</v>
          </cell>
          <cell r="AM50">
            <v>592.4265837528377</v>
          </cell>
        </row>
        <row r="51">
          <cell r="A51">
            <v>6</v>
          </cell>
          <cell r="B51" t="str">
            <v>flooded standing forest</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row>
        <row r="52">
          <cell r="A52">
            <v>6</v>
          </cell>
          <cell r="B52" t="str">
            <v>forestry</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A53">
            <v>6</v>
          </cell>
          <cell r="B53" t="str">
            <v>hydro infrastructure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row>
        <row r="54">
          <cell r="A54">
            <v>6</v>
          </cell>
          <cell r="B54" t="str">
            <v>hydro reservoir</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row>
        <row r="55">
          <cell r="A55">
            <v>6</v>
          </cell>
          <cell r="B55" t="str">
            <v>industry</v>
          </cell>
          <cell r="C55">
            <v>9.8868500000000008</v>
          </cell>
          <cell r="D55">
            <v>9.8868500000000008</v>
          </cell>
          <cell r="E55">
            <v>9.8868500000000008</v>
          </cell>
          <cell r="F55">
            <v>9.8868500000000008</v>
          </cell>
          <cell r="G55">
            <v>9.8868500000000008</v>
          </cell>
          <cell r="H55">
            <v>9.8868500000000008</v>
          </cell>
          <cell r="I55">
            <v>9.8868500000000008</v>
          </cell>
          <cell r="J55">
            <v>9.8868500000000008</v>
          </cell>
          <cell r="K55">
            <v>9.8868500000000008</v>
          </cell>
          <cell r="L55">
            <v>9.8868500000000008</v>
          </cell>
          <cell r="M55">
            <v>9.8868500000000008</v>
          </cell>
          <cell r="N55">
            <v>9.8868500000000008</v>
          </cell>
          <cell r="O55">
            <v>9.8868500000000008</v>
          </cell>
          <cell r="P55">
            <v>9.8868500000000008</v>
          </cell>
          <cell r="Q55">
            <v>9.8868492109031543</v>
          </cell>
          <cell r="R55">
            <v>9.8868484218063077</v>
          </cell>
          <cell r="S55">
            <v>9.8868476327094594</v>
          </cell>
          <cell r="T55">
            <v>9.8868468436126129</v>
          </cell>
          <cell r="U55">
            <v>9.8868460545157664</v>
          </cell>
          <cell r="V55">
            <v>9.8868452654189198</v>
          </cell>
          <cell r="W55">
            <v>9.8868444763220715</v>
          </cell>
          <cell r="X55">
            <v>9.886843687225225</v>
          </cell>
          <cell r="Y55">
            <v>9.8868428981283785</v>
          </cell>
          <cell r="Z55">
            <v>9.8868421090315319</v>
          </cell>
          <cell r="AA55">
            <v>9.8868413199346854</v>
          </cell>
          <cell r="AB55">
            <v>9.8868405308378406</v>
          </cell>
          <cell r="AC55">
            <v>9.8868405308378406</v>
          </cell>
          <cell r="AD55">
            <v>9.8868405308378406</v>
          </cell>
          <cell r="AE55">
            <v>9.8868405308378406</v>
          </cell>
          <cell r="AF55">
            <v>9.8868405308378406</v>
          </cell>
          <cell r="AG55">
            <v>9.8868405308378406</v>
          </cell>
          <cell r="AH55">
            <v>9.8868405308378406</v>
          </cell>
          <cell r="AI55">
            <v>9.8868405308378406</v>
          </cell>
          <cell r="AJ55">
            <v>9.8868405308378406</v>
          </cell>
          <cell r="AK55">
            <v>9.8868405308378406</v>
          </cell>
          <cell r="AL55">
            <v>9.8868405308378406</v>
          </cell>
          <cell r="AM55">
            <v>9.8868405308378406</v>
          </cell>
        </row>
        <row r="56">
          <cell r="A56">
            <v>6</v>
          </cell>
          <cell r="B56" t="str">
            <v>mining</v>
          </cell>
          <cell r="C56">
            <v>23.596260000000001</v>
          </cell>
          <cell r="D56">
            <v>23.596260000000001</v>
          </cell>
          <cell r="E56">
            <v>23.596260000000001</v>
          </cell>
          <cell r="F56">
            <v>23.596260000000001</v>
          </cell>
          <cell r="G56">
            <v>23.596260000000001</v>
          </cell>
          <cell r="H56">
            <v>23.596260000000001</v>
          </cell>
          <cell r="I56">
            <v>23.596260000000001</v>
          </cell>
          <cell r="J56">
            <v>23.596260000000001</v>
          </cell>
          <cell r="K56">
            <v>23.596260000000001</v>
          </cell>
          <cell r="L56">
            <v>23.596260000000001</v>
          </cell>
          <cell r="M56">
            <v>23.596260000000001</v>
          </cell>
          <cell r="N56">
            <v>23.596260000000001</v>
          </cell>
          <cell r="O56">
            <v>23.596260000000001</v>
          </cell>
          <cell r="P56">
            <v>23.596260000000001</v>
          </cell>
          <cell r="Q56">
            <v>23.596260137620103</v>
          </cell>
          <cell r="R56">
            <v>23.596260275240205</v>
          </cell>
          <cell r="S56">
            <v>23.596260412860307</v>
          </cell>
          <cell r="T56">
            <v>23.596260550480409</v>
          </cell>
          <cell r="U56">
            <v>23.596260688100511</v>
          </cell>
          <cell r="V56">
            <v>23.596260825720613</v>
          </cell>
          <cell r="W56">
            <v>23.596260963340715</v>
          </cell>
          <cell r="X56">
            <v>23.596261100960817</v>
          </cell>
          <cell r="Y56">
            <v>23.596261238580919</v>
          </cell>
          <cell r="Z56">
            <v>23.596261376201021</v>
          </cell>
          <cell r="AA56">
            <v>23.596261513821123</v>
          </cell>
          <cell r="AB56">
            <v>23.596261651441207</v>
          </cell>
          <cell r="AC56">
            <v>23.596261651441207</v>
          </cell>
          <cell r="AD56">
            <v>23.596261651441207</v>
          </cell>
          <cell r="AE56">
            <v>23.596261651441207</v>
          </cell>
          <cell r="AF56">
            <v>23.596261651441207</v>
          </cell>
          <cell r="AG56">
            <v>23.596261651441207</v>
          </cell>
          <cell r="AH56">
            <v>23.596261651441207</v>
          </cell>
          <cell r="AI56">
            <v>23.596261651441207</v>
          </cell>
          <cell r="AJ56">
            <v>23.596261651441207</v>
          </cell>
          <cell r="AK56">
            <v>23.596261651441207</v>
          </cell>
          <cell r="AL56">
            <v>23.596261651441207</v>
          </cell>
          <cell r="AM56">
            <v>23.596261651441207</v>
          </cell>
        </row>
        <row r="57">
          <cell r="A57">
            <v>6</v>
          </cell>
          <cell r="B57" t="str">
            <v>municipal</v>
          </cell>
          <cell r="C57">
            <v>29.178180000000001</v>
          </cell>
          <cell r="D57">
            <v>29.178180000000001</v>
          </cell>
          <cell r="E57">
            <v>29.178180000000001</v>
          </cell>
          <cell r="F57">
            <v>29.178180000000001</v>
          </cell>
          <cell r="G57">
            <v>29.178180000000001</v>
          </cell>
          <cell r="H57">
            <v>29.178180000000001</v>
          </cell>
          <cell r="I57">
            <v>29.178180000000001</v>
          </cell>
          <cell r="J57">
            <v>29.178180000000001</v>
          </cell>
          <cell r="K57">
            <v>29.178180000000001</v>
          </cell>
          <cell r="L57">
            <v>29.178180000000001</v>
          </cell>
          <cell r="M57">
            <v>29.178180000000001</v>
          </cell>
          <cell r="N57">
            <v>29.178180000000001</v>
          </cell>
          <cell r="O57">
            <v>29.178180000000001</v>
          </cell>
          <cell r="P57">
            <v>29.178180000000001</v>
          </cell>
          <cell r="Q57">
            <v>29.178179773903906</v>
          </cell>
          <cell r="R57">
            <v>29.178179547807819</v>
          </cell>
          <cell r="S57">
            <v>29.178179321711724</v>
          </cell>
          <cell r="T57">
            <v>29.178179095615633</v>
          </cell>
          <cell r="U57">
            <v>29.178178869519535</v>
          </cell>
          <cell r="V57">
            <v>29.178178643423447</v>
          </cell>
          <cell r="W57">
            <v>29.178178417327356</v>
          </cell>
          <cell r="X57">
            <v>29.178178191231261</v>
          </cell>
          <cell r="Y57">
            <v>29.17817796513517</v>
          </cell>
          <cell r="Z57">
            <v>29.178177739039079</v>
          </cell>
          <cell r="AA57">
            <v>29.178177512942984</v>
          </cell>
          <cell r="AB57">
            <v>29.178177286846893</v>
          </cell>
          <cell r="AC57">
            <v>29.178177286846893</v>
          </cell>
          <cell r="AD57">
            <v>29.178177286846893</v>
          </cell>
          <cell r="AE57">
            <v>29.178177286846893</v>
          </cell>
          <cell r="AF57">
            <v>29.178177286846893</v>
          </cell>
          <cell r="AG57">
            <v>29.178177286846893</v>
          </cell>
          <cell r="AH57">
            <v>29.178177286846893</v>
          </cell>
          <cell r="AI57">
            <v>29.178177286846893</v>
          </cell>
          <cell r="AJ57">
            <v>29.178177286846893</v>
          </cell>
          <cell r="AK57">
            <v>29.178177286846893</v>
          </cell>
          <cell r="AL57">
            <v>29.178177286846893</v>
          </cell>
          <cell r="AM57">
            <v>29.178177286846893</v>
          </cell>
        </row>
        <row r="58">
          <cell r="A58">
            <v>6</v>
          </cell>
          <cell r="B58" t="str">
            <v>oil and gas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row>
        <row r="59">
          <cell r="A59">
            <v>6</v>
          </cell>
          <cell r="B59" t="str">
            <v>peat mining</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row>
        <row r="60">
          <cell r="A60">
            <v>6</v>
          </cell>
          <cell r="B60" t="str">
            <v>recreation</v>
          </cell>
          <cell r="C60">
            <v>16.170100000000001</v>
          </cell>
          <cell r="D60">
            <v>16.170100000000001</v>
          </cell>
          <cell r="E60">
            <v>16.170100000000001</v>
          </cell>
          <cell r="F60">
            <v>16.170100000000001</v>
          </cell>
          <cell r="G60">
            <v>16.170100000000001</v>
          </cell>
          <cell r="H60">
            <v>16.170100000000001</v>
          </cell>
          <cell r="I60">
            <v>16.170100000000001</v>
          </cell>
          <cell r="J60">
            <v>16.170100000000001</v>
          </cell>
          <cell r="K60">
            <v>16.170100000000001</v>
          </cell>
          <cell r="L60">
            <v>16.170100000000001</v>
          </cell>
          <cell r="M60">
            <v>16.170100000000001</v>
          </cell>
          <cell r="N60">
            <v>16.170100000000001</v>
          </cell>
          <cell r="O60">
            <v>16.170100000000001</v>
          </cell>
          <cell r="P60">
            <v>16.170100000000001</v>
          </cell>
          <cell r="Q60">
            <v>16.170099859939825</v>
          </cell>
          <cell r="R60">
            <v>16.170099719879648</v>
          </cell>
          <cell r="S60">
            <v>16.170099579819471</v>
          </cell>
          <cell r="T60">
            <v>16.170099439759294</v>
          </cell>
          <cell r="U60">
            <v>16.170099299699118</v>
          </cell>
          <cell r="V60">
            <v>16.170099159638941</v>
          </cell>
          <cell r="W60">
            <v>16.170099019578764</v>
          </cell>
          <cell r="X60">
            <v>16.170098879518587</v>
          </cell>
          <cell r="Y60">
            <v>16.17009873945841</v>
          </cell>
          <cell r="Z60">
            <v>16.170098599398234</v>
          </cell>
          <cell r="AA60">
            <v>16.170098459338057</v>
          </cell>
          <cell r="AB60">
            <v>16.170098319277894</v>
          </cell>
          <cell r="AC60">
            <v>16.170098319277894</v>
          </cell>
          <cell r="AD60">
            <v>16.170098319277894</v>
          </cell>
          <cell r="AE60">
            <v>16.170098319277894</v>
          </cell>
          <cell r="AF60">
            <v>16.170098319277894</v>
          </cell>
          <cell r="AG60">
            <v>16.170098319277894</v>
          </cell>
          <cell r="AH60">
            <v>16.170098319277894</v>
          </cell>
          <cell r="AI60">
            <v>16.170098319277894</v>
          </cell>
          <cell r="AJ60">
            <v>16.170098319277894</v>
          </cell>
          <cell r="AK60">
            <v>16.170098319277894</v>
          </cell>
          <cell r="AL60">
            <v>16.170098319277894</v>
          </cell>
          <cell r="AM60">
            <v>16.170098319277894</v>
          </cell>
        </row>
        <row r="61">
          <cell r="A61">
            <v>6</v>
          </cell>
          <cell r="B61" t="str">
            <v>transportation</v>
          </cell>
          <cell r="C61">
            <v>0.80979999999999996</v>
          </cell>
          <cell r="D61">
            <v>0.80979999999999996</v>
          </cell>
          <cell r="E61">
            <v>0.80979999999999996</v>
          </cell>
          <cell r="F61">
            <v>0.80979999999999996</v>
          </cell>
          <cell r="G61">
            <v>0.80979999999999996</v>
          </cell>
          <cell r="H61">
            <v>0.80979999999999996</v>
          </cell>
          <cell r="I61">
            <v>0.80979999999999996</v>
          </cell>
          <cell r="J61">
            <v>0.80979999999999996</v>
          </cell>
          <cell r="K61">
            <v>0.80979999999999996</v>
          </cell>
          <cell r="L61">
            <v>0.80979999999999996</v>
          </cell>
          <cell r="M61">
            <v>0.80979999999999996</v>
          </cell>
          <cell r="N61">
            <v>0.80979999999999996</v>
          </cell>
          <cell r="O61">
            <v>0.80979999999999996</v>
          </cell>
          <cell r="P61">
            <v>0.80979999999999996</v>
          </cell>
          <cell r="Q61">
            <v>0.80979936379240991</v>
          </cell>
          <cell r="R61">
            <v>0.80979872758481986</v>
          </cell>
          <cell r="S61">
            <v>0.8097980913772298</v>
          </cell>
          <cell r="T61">
            <v>0.80979745516963975</v>
          </cell>
          <cell r="U61">
            <v>0.80979681896204969</v>
          </cell>
          <cell r="V61">
            <v>0.80979618275445964</v>
          </cell>
          <cell r="W61">
            <v>0.80979554654686958</v>
          </cell>
          <cell r="X61">
            <v>0.80979491033927964</v>
          </cell>
          <cell r="Y61">
            <v>0.80979427413168958</v>
          </cell>
          <cell r="Z61">
            <v>0.80979363792409953</v>
          </cell>
          <cell r="AA61">
            <v>0.80979300171650948</v>
          </cell>
          <cell r="AB61">
            <v>0.80979236550891964</v>
          </cell>
          <cell r="AC61">
            <v>0.80979236550891964</v>
          </cell>
          <cell r="AD61">
            <v>0.80979236550891964</v>
          </cell>
          <cell r="AE61">
            <v>0.80979236550891964</v>
          </cell>
          <cell r="AF61">
            <v>0.80979236550891964</v>
          </cell>
          <cell r="AG61">
            <v>0.80979236550891964</v>
          </cell>
          <cell r="AH61">
            <v>0.80979236550891964</v>
          </cell>
          <cell r="AI61">
            <v>0.80979236550891964</v>
          </cell>
          <cell r="AJ61">
            <v>0.80979236550891964</v>
          </cell>
          <cell r="AK61">
            <v>0.80979236550891964</v>
          </cell>
          <cell r="AL61">
            <v>0.80979236550891964</v>
          </cell>
          <cell r="AM61">
            <v>0.80979236550891964</v>
          </cell>
        </row>
        <row r="62">
          <cell r="A62">
            <v>7</v>
          </cell>
          <cell r="B62" t="str">
            <v>agriculture</v>
          </cell>
          <cell r="C62">
            <v>344.37302261869559</v>
          </cell>
          <cell r="D62">
            <v>344.37302261869559</v>
          </cell>
          <cell r="E62">
            <v>344.37302261869559</v>
          </cell>
          <cell r="F62">
            <v>344.37302261869559</v>
          </cell>
          <cell r="G62">
            <v>344.37302261869559</v>
          </cell>
          <cell r="H62">
            <v>344.37302261869559</v>
          </cell>
          <cell r="I62">
            <v>344.37302261869559</v>
          </cell>
          <cell r="J62">
            <v>344.37302261869559</v>
          </cell>
          <cell r="K62">
            <v>344.37302261869559</v>
          </cell>
          <cell r="L62">
            <v>344.37302261869559</v>
          </cell>
          <cell r="M62">
            <v>344.37302261869559</v>
          </cell>
          <cell r="N62">
            <v>344.37302261869559</v>
          </cell>
          <cell r="O62">
            <v>344.37302261869559</v>
          </cell>
          <cell r="P62">
            <v>344.37302261869559</v>
          </cell>
          <cell r="Q62">
            <v>360.73899856706998</v>
          </cell>
          <cell r="R62">
            <v>377.10497451544438</v>
          </cell>
          <cell r="S62">
            <v>393.47095046381878</v>
          </cell>
          <cell r="T62">
            <v>409.83692641219329</v>
          </cell>
          <cell r="U62">
            <v>426.20290236056769</v>
          </cell>
          <cell r="V62">
            <v>442.56887830894209</v>
          </cell>
          <cell r="W62">
            <v>458.93485425731649</v>
          </cell>
          <cell r="X62">
            <v>475.300830205691</v>
          </cell>
          <cell r="Y62">
            <v>491.6668061540654</v>
          </cell>
          <cell r="Z62">
            <v>508.0327821024398</v>
          </cell>
          <cell r="AA62">
            <v>524.39875805081419</v>
          </cell>
          <cell r="AB62">
            <v>540.76473399918871</v>
          </cell>
          <cell r="AC62">
            <v>540.76473399918871</v>
          </cell>
          <cell r="AD62">
            <v>540.76473399918871</v>
          </cell>
          <cell r="AE62">
            <v>540.76473399918871</v>
          </cell>
          <cell r="AF62">
            <v>540.76473399918871</v>
          </cell>
          <cell r="AG62">
            <v>540.76473399918871</v>
          </cell>
          <cell r="AH62">
            <v>540.76473399918871</v>
          </cell>
          <cell r="AI62">
            <v>540.76473399918871</v>
          </cell>
          <cell r="AJ62">
            <v>540.76473399918871</v>
          </cell>
          <cell r="AK62">
            <v>540.76473399918871</v>
          </cell>
          <cell r="AL62">
            <v>540.76473399918871</v>
          </cell>
          <cell r="AM62">
            <v>540.76473399918871</v>
          </cell>
        </row>
        <row r="63">
          <cell r="A63">
            <v>7</v>
          </cell>
          <cell r="B63" t="str">
            <v>flooded standing forest</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row>
        <row r="64">
          <cell r="A64">
            <v>7</v>
          </cell>
          <cell r="B64" t="str">
            <v>forestry</v>
          </cell>
          <cell r="C64">
            <v>77</v>
          </cell>
          <cell r="D64">
            <v>77</v>
          </cell>
          <cell r="E64">
            <v>77</v>
          </cell>
          <cell r="F64">
            <v>77</v>
          </cell>
          <cell r="G64">
            <v>77</v>
          </cell>
          <cell r="H64">
            <v>77</v>
          </cell>
          <cell r="I64">
            <v>77</v>
          </cell>
          <cell r="J64">
            <v>77</v>
          </cell>
          <cell r="K64">
            <v>77</v>
          </cell>
          <cell r="L64">
            <v>77</v>
          </cell>
          <cell r="M64">
            <v>77</v>
          </cell>
          <cell r="N64">
            <v>77</v>
          </cell>
          <cell r="O64">
            <v>77</v>
          </cell>
          <cell r="P64">
            <v>77</v>
          </cell>
          <cell r="Q64">
            <v>77.100043043552262</v>
          </cell>
          <cell r="R64">
            <v>77.200086087104538</v>
          </cell>
          <cell r="S64">
            <v>77.300129130656799</v>
          </cell>
          <cell r="T64">
            <v>77.400172174209061</v>
          </cell>
          <cell r="U64">
            <v>77.500215217761323</v>
          </cell>
          <cell r="V64">
            <v>77.600258261313598</v>
          </cell>
          <cell r="W64">
            <v>77.70030130486586</v>
          </cell>
          <cell r="X64">
            <v>77.800344348418122</v>
          </cell>
          <cell r="Y64">
            <v>77.900387391970398</v>
          </cell>
          <cell r="Z64">
            <v>78.000430435522659</v>
          </cell>
          <cell r="AA64">
            <v>78.100473479074921</v>
          </cell>
          <cell r="AB64">
            <v>78.200516522627183</v>
          </cell>
          <cell r="AC64">
            <v>78.200516522627183</v>
          </cell>
          <cell r="AD64">
            <v>78.200516522627183</v>
          </cell>
          <cell r="AE64">
            <v>78.200516522627183</v>
          </cell>
          <cell r="AF64">
            <v>78.200516522627183</v>
          </cell>
          <cell r="AG64">
            <v>78.200516522627183</v>
          </cell>
          <cell r="AH64">
            <v>78.200516522627183</v>
          </cell>
          <cell r="AI64">
            <v>78.200516522627183</v>
          </cell>
          <cell r="AJ64">
            <v>78.200516522627183</v>
          </cell>
          <cell r="AK64">
            <v>78.200516522627183</v>
          </cell>
          <cell r="AL64">
            <v>78.200516522627183</v>
          </cell>
          <cell r="AM64">
            <v>78.200516522627183</v>
          </cell>
        </row>
        <row r="65">
          <cell r="A65">
            <v>7</v>
          </cell>
          <cell r="B65" t="str">
            <v>hydro infrastructure</v>
          </cell>
          <cell r="C65">
            <v>73</v>
          </cell>
          <cell r="D65">
            <v>73</v>
          </cell>
          <cell r="E65">
            <v>73</v>
          </cell>
          <cell r="F65">
            <v>73</v>
          </cell>
          <cell r="G65">
            <v>73</v>
          </cell>
          <cell r="H65">
            <v>73</v>
          </cell>
          <cell r="I65">
            <v>73</v>
          </cell>
          <cell r="J65">
            <v>73</v>
          </cell>
          <cell r="K65">
            <v>73</v>
          </cell>
          <cell r="L65">
            <v>73</v>
          </cell>
          <cell r="M65">
            <v>73</v>
          </cell>
          <cell r="N65">
            <v>73</v>
          </cell>
          <cell r="O65">
            <v>73</v>
          </cell>
          <cell r="P65">
            <v>73</v>
          </cell>
          <cell r="Q65">
            <v>73</v>
          </cell>
          <cell r="R65">
            <v>73</v>
          </cell>
          <cell r="S65">
            <v>73</v>
          </cell>
          <cell r="T65">
            <v>73</v>
          </cell>
          <cell r="U65">
            <v>73</v>
          </cell>
          <cell r="V65">
            <v>73</v>
          </cell>
          <cell r="W65">
            <v>73</v>
          </cell>
          <cell r="X65">
            <v>73</v>
          </cell>
          <cell r="Y65">
            <v>73</v>
          </cell>
          <cell r="Z65">
            <v>73</v>
          </cell>
          <cell r="AA65">
            <v>73</v>
          </cell>
          <cell r="AB65">
            <v>73</v>
          </cell>
          <cell r="AC65">
            <v>73</v>
          </cell>
          <cell r="AD65">
            <v>73</v>
          </cell>
          <cell r="AE65">
            <v>73</v>
          </cell>
          <cell r="AF65">
            <v>73</v>
          </cell>
          <cell r="AG65">
            <v>73</v>
          </cell>
          <cell r="AH65">
            <v>73</v>
          </cell>
          <cell r="AI65">
            <v>73</v>
          </cell>
          <cell r="AJ65">
            <v>73</v>
          </cell>
          <cell r="AK65">
            <v>73</v>
          </cell>
          <cell r="AL65">
            <v>73</v>
          </cell>
          <cell r="AM65">
            <v>73</v>
          </cell>
        </row>
        <row r="66">
          <cell r="A66">
            <v>7</v>
          </cell>
          <cell r="B66" t="str">
            <v>hydro reservoir</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A67">
            <v>7</v>
          </cell>
          <cell r="B67" t="str">
            <v>industry</v>
          </cell>
          <cell r="C67">
            <v>124.74159960538151</v>
          </cell>
          <cell r="D67">
            <v>124.74159960538151</v>
          </cell>
          <cell r="E67">
            <v>124.74159960538151</v>
          </cell>
          <cell r="F67">
            <v>124.74159960538151</v>
          </cell>
          <cell r="G67">
            <v>124.74159960538151</v>
          </cell>
          <cell r="H67">
            <v>124.74159960538151</v>
          </cell>
          <cell r="I67">
            <v>124.74159960538151</v>
          </cell>
          <cell r="J67">
            <v>124.74159960538151</v>
          </cell>
          <cell r="K67">
            <v>124.74159960538151</v>
          </cell>
          <cell r="L67">
            <v>124.74159960538151</v>
          </cell>
          <cell r="M67">
            <v>124.74159960538151</v>
          </cell>
          <cell r="N67">
            <v>124.74159960538151</v>
          </cell>
          <cell r="O67">
            <v>124.74159960538151</v>
          </cell>
          <cell r="P67">
            <v>124.74159960538151</v>
          </cell>
          <cell r="Q67">
            <v>129.91373732647591</v>
          </cell>
          <cell r="R67">
            <v>135.08587504757031</v>
          </cell>
          <cell r="S67">
            <v>140.25801276866474</v>
          </cell>
          <cell r="T67">
            <v>145.43015048975914</v>
          </cell>
          <cell r="U67">
            <v>150.60228821085357</v>
          </cell>
          <cell r="V67">
            <v>155.77442593194797</v>
          </cell>
          <cell r="W67">
            <v>160.9465636530424</v>
          </cell>
          <cell r="X67">
            <v>166.11870137413683</v>
          </cell>
          <cell r="Y67">
            <v>171.29083909523123</v>
          </cell>
          <cell r="Z67">
            <v>176.46297681632564</v>
          </cell>
          <cell r="AA67">
            <v>181.63511453742007</v>
          </cell>
          <cell r="AB67">
            <v>186.80725225851447</v>
          </cell>
          <cell r="AC67">
            <v>186.80725225851447</v>
          </cell>
          <cell r="AD67">
            <v>186.80725225851447</v>
          </cell>
          <cell r="AE67">
            <v>186.80725225851447</v>
          </cell>
          <cell r="AF67">
            <v>186.80725225851447</v>
          </cell>
          <cell r="AG67">
            <v>186.80725225851447</v>
          </cell>
          <cell r="AH67">
            <v>186.80725225851447</v>
          </cell>
          <cell r="AI67">
            <v>186.80725225851447</v>
          </cell>
          <cell r="AJ67">
            <v>186.80725225851447</v>
          </cell>
          <cell r="AK67">
            <v>186.80725225851447</v>
          </cell>
          <cell r="AL67">
            <v>186.80725225851447</v>
          </cell>
          <cell r="AM67">
            <v>186.80725225851447</v>
          </cell>
        </row>
        <row r="68">
          <cell r="A68">
            <v>7</v>
          </cell>
          <cell r="B68" t="str">
            <v>mining</v>
          </cell>
          <cell r="C68">
            <v>18.449230872385417</v>
          </cell>
          <cell r="D68">
            <v>18.449230872385417</v>
          </cell>
          <cell r="E68">
            <v>18.449230872385417</v>
          </cell>
          <cell r="F68">
            <v>18.449230872385417</v>
          </cell>
          <cell r="G68">
            <v>18.449230872385417</v>
          </cell>
          <cell r="H68">
            <v>18.449230872385417</v>
          </cell>
          <cell r="I68">
            <v>18.449230872385417</v>
          </cell>
          <cell r="J68">
            <v>18.449230872385417</v>
          </cell>
          <cell r="K68">
            <v>18.449230872385417</v>
          </cell>
          <cell r="L68">
            <v>18.449230872385417</v>
          </cell>
          <cell r="M68">
            <v>18.449230872385417</v>
          </cell>
          <cell r="N68">
            <v>18.449230872385417</v>
          </cell>
          <cell r="O68">
            <v>18.449230872385417</v>
          </cell>
          <cell r="P68">
            <v>18.449230872385417</v>
          </cell>
          <cell r="Q68">
            <v>23.78796209752257</v>
          </cell>
          <cell r="R68">
            <v>29.126693322659722</v>
          </cell>
          <cell r="S68">
            <v>34.465424547796879</v>
          </cell>
          <cell r="T68">
            <v>39.804155772934031</v>
          </cell>
          <cell r="U68">
            <v>45.142886998071184</v>
          </cell>
          <cell r="V68">
            <v>50.481618223208336</v>
          </cell>
          <cell r="W68">
            <v>55.820349448345489</v>
          </cell>
          <cell r="X68">
            <v>61.159080673482642</v>
          </cell>
          <cell r="Y68">
            <v>66.497811898619801</v>
          </cell>
          <cell r="Z68">
            <v>71.836543123756954</v>
          </cell>
          <cell r="AA68">
            <v>77.175274348894106</v>
          </cell>
          <cell r="AB68">
            <v>82.514005574031259</v>
          </cell>
          <cell r="AC68">
            <v>82.514005574031259</v>
          </cell>
          <cell r="AD68">
            <v>82.514005574031259</v>
          </cell>
          <cell r="AE68">
            <v>82.514005574031259</v>
          </cell>
          <cell r="AF68">
            <v>82.514005574031259</v>
          </cell>
          <cell r="AG68">
            <v>82.514005574031259</v>
          </cell>
          <cell r="AH68">
            <v>82.514005574031259</v>
          </cell>
          <cell r="AI68">
            <v>82.514005574031259</v>
          </cell>
          <cell r="AJ68">
            <v>82.514005574031259</v>
          </cell>
          <cell r="AK68">
            <v>82.514005574031259</v>
          </cell>
          <cell r="AL68">
            <v>82.514005574031259</v>
          </cell>
          <cell r="AM68">
            <v>82.514005574031259</v>
          </cell>
        </row>
        <row r="69">
          <cell r="A69">
            <v>7</v>
          </cell>
          <cell r="B69" t="str">
            <v>municipal</v>
          </cell>
          <cell r="C69">
            <v>118.10715916485375</v>
          </cell>
          <cell r="D69">
            <v>118.10715916485375</v>
          </cell>
          <cell r="E69">
            <v>118.10715916485375</v>
          </cell>
          <cell r="F69">
            <v>118.10715916485375</v>
          </cell>
          <cell r="G69">
            <v>118.10715916485375</v>
          </cell>
          <cell r="H69">
            <v>118.10715916485375</v>
          </cell>
          <cell r="I69">
            <v>118.10715916485375</v>
          </cell>
          <cell r="J69">
            <v>118.10715916485375</v>
          </cell>
          <cell r="K69">
            <v>118.10715916485375</v>
          </cell>
          <cell r="L69">
            <v>118.10715916485375</v>
          </cell>
          <cell r="M69">
            <v>118.10715916485375</v>
          </cell>
          <cell r="N69">
            <v>118.10715916485375</v>
          </cell>
          <cell r="O69">
            <v>118.10715916485375</v>
          </cell>
          <cell r="P69">
            <v>118.10715916485375</v>
          </cell>
          <cell r="Q69">
            <v>125.86302269310322</v>
          </cell>
          <cell r="R69">
            <v>133.61888622135268</v>
          </cell>
          <cell r="S69">
            <v>141.37474974960216</v>
          </cell>
          <cell r="T69">
            <v>149.13061327785161</v>
          </cell>
          <cell r="U69">
            <v>156.88647680610106</v>
          </cell>
          <cell r="V69">
            <v>164.64234033435054</v>
          </cell>
          <cell r="W69">
            <v>172.39820386260001</v>
          </cell>
          <cell r="X69">
            <v>180.15406739084949</v>
          </cell>
          <cell r="Y69">
            <v>187.90993091909894</v>
          </cell>
          <cell r="Z69">
            <v>195.66579444734842</v>
          </cell>
          <cell r="AA69">
            <v>203.42165797559787</v>
          </cell>
          <cell r="AB69">
            <v>211.17752150384734</v>
          </cell>
          <cell r="AC69">
            <v>211.17752150384734</v>
          </cell>
          <cell r="AD69">
            <v>211.17752150384734</v>
          </cell>
          <cell r="AE69">
            <v>211.17752150384734</v>
          </cell>
          <cell r="AF69">
            <v>211.17752150384734</v>
          </cell>
          <cell r="AG69">
            <v>211.17752150384734</v>
          </cell>
          <cell r="AH69">
            <v>211.17752150384734</v>
          </cell>
          <cell r="AI69">
            <v>211.17752150384734</v>
          </cell>
          <cell r="AJ69">
            <v>211.17752150384734</v>
          </cell>
          <cell r="AK69">
            <v>211.17752150384734</v>
          </cell>
          <cell r="AL69">
            <v>211.17752150384734</v>
          </cell>
          <cell r="AM69">
            <v>211.17752150384734</v>
          </cell>
        </row>
        <row r="70">
          <cell r="A70">
            <v>7</v>
          </cell>
          <cell r="B70" t="str">
            <v>oil and gas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10</v>
          </cell>
          <cell r="AD70">
            <v>0</v>
          </cell>
          <cell r="AE70">
            <v>0</v>
          </cell>
          <cell r="AF70">
            <v>650</v>
          </cell>
          <cell r="AG70">
            <v>178</v>
          </cell>
          <cell r="AH70">
            <v>0</v>
          </cell>
          <cell r="AI70">
            <v>0</v>
          </cell>
          <cell r="AJ70">
            <v>0</v>
          </cell>
          <cell r="AK70">
            <v>0</v>
          </cell>
          <cell r="AL70">
            <v>0</v>
          </cell>
          <cell r="AM70">
            <v>0</v>
          </cell>
        </row>
        <row r="71">
          <cell r="A71">
            <v>7</v>
          </cell>
          <cell r="B71" t="str">
            <v>peat mining</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0.33255361908779818</v>
          </cell>
          <cell r="R71">
            <v>0.66510723817559636</v>
          </cell>
          <cell r="S71">
            <v>0.99766085726339448</v>
          </cell>
          <cell r="T71">
            <v>1.3302144763511927</v>
          </cell>
          <cell r="U71">
            <v>1.662768095438991</v>
          </cell>
          <cell r="V71">
            <v>1.9953217145267892</v>
          </cell>
          <cell r="W71">
            <v>2.3278753336145872</v>
          </cell>
          <cell r="X71">
            <v>2.6604289527023854</v>
          </cell>
          <cell r="Y71">
            <v>2.9929825717901837</v>
          </cell>
          <cell r="Z71">
            <v>3.3255361908779819</v>
          </cell>
          <cell r="AA71">
            <v>3.6580898099657801</v>
          </cell>
          <cell r="AB71">
            <v>3.9906434290535779</v>
          </cell>
          <cell r="AC71">
            <v>3.9906434290535779</v>
          </cell>
          <cell r="AD71">
            <v>3.9906434290535779</v>
          </cell>
          <cell r="AE71">
            <v>3.9906434290535779</v>
          </cell>
          <cell r="AF71">
            <v>3.9906434290535779</v>
          </cell>
          <cell r="AG71">
            <v>3.9906434290535779</v>
          </cell>
          <cell r="AH71">
            <v>3.9906434290535779</v>
          </cell>
          <cell r="AI71">
            <v>3.9906434290535779</v>
          </cell>
          <cell r="AJ71">
            <v>3.9906434290535779</v>
          </cell>
          <cell r="AK71">
            <v>3.9906434290535779</v>
          </cell>
          <cell r="AL71">
            <v>3.9906434290535779</v>
          </cell>
          <cell r="AM71">
            <v>3.9906434290535779</v>
          </cell>
        </row>
        <row r="72">
          <cell r="A72">
            <v>7</v>
          </cell>
          <cell r="B72" t="str">
            <v>recreation</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8.5440963913402825</v>
          </cell>
          <cell r="R72">
            <v>17.088192782680565</v>
          </cell>
          <cell r="S72">
            <v>25.632289174020848</v>
          </cell>
          <cell r="T72">
            <v>34.17638556536113</v>
          </cell>
          <cell r="U72">
            <v>42.720481956701413</v>
          </cell>
          <cell r="V72">
            <v>51.264578348041695</v>
          </cell>
          <cell r="W72">
            <v>59.808674739381978</v>
          </cell>
          <cell r="X72">
            <v>68.35277113072226</v>
          </cell>
          <cell r="Y72">
            <v>76.896867522062536</v>
          </cell>
          <cell r="Z72">
            <v>85.440963913402811</v>
          </cell>
          <cell r="AA72">
            <v>93.985060304743087</v>
          </cell>
          <cell r="AB72">
            <v>102.52915669608339</v>
          </cell>
          <cell r="AC72">
            <v>102.52915669608339</v>
          </cell>
          <cell r="AD72">
            <v>102.52915669608339</v>
          </cell>
          <cell r="AE72">
            <v>102.52915669608339</v>
          </cell>
          <cell r="AF72">
            <v>102.52915669608339</v>
          </cell>
          <cell r="AG72">
            <v>102.52915669608339</v>
          </cell>
          <cell r="AH72">
            <v>102.52915669608339</v>
          </cell>
          <cell r="AI72">
            <v>102.52915669608339</v>
          </cell>
          <cell r="AJ72">
            <v>102.52915669608339</v>
          </cell>
          <cell r="AK72">
            <v>102.52915669608339</v>
          </cell>
          <cell r="AL72">
            <v>102.52915669608339</v>
          </cell>
          <cell r="AM72">
            <v>102.52915669608339</v>
          </cell>
        </row>
        <row r="73">
          <cell r="A73">
            <v>7</v>
          </cell>
          <cell r="B73" t="str">
            <v>transportation</v>
          </cell>
          <cell r="C73">
            <v>102.16267928105667</v>
          </cell>
          <cell r="D73">
            <v>102.16267928105667</v>
          </cell>
          <cell r="E73">
            <v>102.16267928105667</v>
          </cell>
          <cell r="F73">
            <v>102.16267928105667</v>
          </cell>
          <cell r="G73">
            <v>102.16267928105667</v>
          </cell>
          <cell r="H73">
            <v>102.16267928105667</v>
          </cell>
          <cell r="I73">
            <v>102.16267928105667</v>
          </cell>
          <cell r="J73">
            <v>102.16267928105667</v>
          </cell>
          <cell r="K73">
            <v>102.16267928105667</v>
          </cell>
          <cell r="L73">
            <v>102.16267928105667</v>
          </cell>
          <cell r="M73">
            <v>102.16267928105667</v>
          </cell>
          <cell r="N73">
            <v>102.16267928105667</v>
          </cell>
          <cell r="O73">
            <v>102.16267928105667</v>
          </cell>
          <cell r="P73">
            <v>102.16267928105667</v>
          </cell>
          <cell r="Q73">
            <v>103.68079611285359</v>
          </cell>
          <cell r="R73">
            <v>105.19891294465052</v>
          </cell>
          <cell r="S73">
            <v>106.71702977644745</v>
          </cell>
          <cell r="T73">
            <v>108.23514660824436</v>
          </cell>
          <cell r="U73">
            <v>109.75326344004128</v>
          </cell>
          <cell r="V73">
            <v>111.27138027183821</v>
          </cell>
          <cell r="W73">
            <v>112.78949710363514</v>
          </cell>
          <cell r="X73">
            <v>114.30761393543206</v>
          </cell>
          <cell r="Y73">
            <v>115.82573076722898</v>
          </cell>
          <cell r="Z73">
            <v>117.34384759902591</v>
          </cell>
          <cell r="AA73">
            <v>118.86196443082284</v>
          </cell>
          <cell r="AB73">
            <v>120.38008126261977</v>
          </cell>
          <cell r="AC73">
            <v>192.38008126261977</v>
          </cell>
          <cell r="AD73">
            <v>120.38008126261977</v>
          </cell>
          <cell r="AE73">
            <v>120.38008126261977</v>
          </cell>
          <cell r="AF73">
            <v>298.38008126261974</v>
          </cell>
          <cell r="AG73">
            <v>120.38008126261977</v>
          </cell>
          <cell r="AH73">
            <v>679.3800812626198</v>
          </cell>
          <cell r="AI73">
            <v>470.38008126261974</v>
          </cell>
          <cell r="AJ73">
            <v>120.38008126261977</v>
          </cell>
          <cell r="AK73">
            <v>120.38008126261977</v>
          </cell>
          <cell r="AL73">
            <v>120.38008126261977</v>
          </cell>
          <cell r="AM73">
            <v>120.38008126261977</v>
          </cell>
        </row>
        <row r="74">
          <cell r="A74">
            <v>11</v>
          </cell>
          <cell r="B74" t="str">
            <v>agriculture</v>
          </cell>
          <cell r="C74">
            <v>153.76369655189936</v>
          </cell>
          <cell r="D74">
            <v>153.76369655189936</v>
          </cell>
          <cell r="E74">
            <v>153.76369655189936</v>
          </cell>
          <cell r="F74">
            <v>153.76369655189936</v>
          </cell>
          <cell r="G74">
            <v>153.76369655189936</v>
          </cell>
          <cell r="H74">
            <v>153.76369655189936</v>
          </cell>
          <cell r="I74">
            <v>153.76369655189936</v>
          </cell>
          <cell r="J74">
            <v>153.76369655189936</v>
          </cell>
          <cell r="K74">
            <v>153.76369655189936</v>
          </cell>
          <cell r="L74">
            <v>153.76369655189936</v>
          </cell>
          <cell r="M74">
            <v>153.76369655189936</v>
          </cell>
          <cell r="N74">
            <v>153.76369655189936</v>
          </cell>
          <cell r="O74">
            <v>153.76369655189936</v>
          </cell>
          <cell r="P74">
            <v>153.76369655189936</v>
          </cell>
          <cell r="Q74">
            <v>190.54155620046163</v>
          </cell>
          <cell r="R74">
            <v>227.3194158490239</v>
          </cell>
          <cell r="S74">
            <v>264.09727549758617</v>
          </cell>
          <cell r="T74">
            <v>300.87513514614841</v>
          </cell>
          <cell r="U74">
            <v>337.65299479471071</v>
          </cell>
          <cell r="V74">
            <v>374.43085444327295</v>
          </cell>
          <cell r="W74">
            <v>411.20871409183519</v>
          </cell>
          <cell r="X74">
            <v>447.98657374039749</v>
          </cell>
          <cell r="Y74">
            <v>484.76443338895979</v>
          </cell>
          <cell r="Z74">
            <v>521.54229303752197</v>
          </cell>
          <cell r="AA74">
            <v>558.32015268608427</v>
          </cell>
          <cell r="AB74">
            <v>595.09801233464657</v>
          </cell>
          <cell r="AC74">
            <v>595.09801233464657</v>
          </cell>
          <cell r="AD74">
            <v>595.09801233464657</v>
          </cell>
          <cell r="AE74">
            <v>595.09801233464657</v>
          </cell>
          <cell r="AF74">
            <v>595.09801233464657</v>
          </cell>
          <cell r="AG74">
            <v>595.09801233464657</v>
          </cell>
          <cell r="AH74">
            <v>595.09801233464657</v>
          </cell>
          <cell r="AI74">
            <v>595.09801233464657</v>
          </cell>
          <cell r="AJ74">
            <v>595.09801233464657</v>
          </cell>
          <cell r="AK74">
            <v>595.09801233464657</v>
          </cell>
          <cell r="AL74">
            <v>595.09801233464657</v>
          </cell>
          <cell r="AM74">
            <v>595.09801233464657</v>
          </cell>
        </row>
        <row r="75">
          <cell r="A75">
            <v>11</v>
          </cell>
          <cell r="B75" t="str">
            <v>flooded standing forest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A76">
            <v>11</v>
          </cell>
          <cell r="B76" t="str">
            <v>forestry</v>
          </cell>
          <cell r="C76">
            <v>53</v>
          </cell>
          <cell r="D76">
            <v>53</v>
          </cell>
          <cell r="E76">
            <v>53</v>
          </cell>
          <cell r="F76">
            <v>53</v>
          </cell>
          <cell r="G76">
            <v>53</v>
          </cell>
          <cell r="H76">
            <v>53</v>
          </cell>
          <cell r="I76">
            <v>53</v>
          </cell>
          <cell r="J76">
            <v>53</v>
          </cell>
          <cell r="K76">
            <v>53</v>
          </cell>
          <cell r="L76">
            <v>53</v>
          </cell>
          <cell r="M76">
            <v>53</v>
          </cell>
          <cell r="N76">
            <v>53</v>
          </cell>
          <cell r="O76">
            <v>53</v>
          </cell>
          <cell r="P76">
            <v>53</v>
          </cell>
          <cell r="Q76">
            <v>54.1</v>
          </cell>
          <cell r="R76">
            <v>55.4</v>
          </cell>
          <cell r="S76">
            <v>56.5</v>
          </cell>
          <cell r="T76">
            <v>57.6</v>
          </cell>
          <cell r="U76">
            <v>58.9</v>
          </cell>
          <cell r="V76">
            <v>60</v>
          </cell>
          <cell r="W76">
            <v>61.1</v>
          </cell>
          <cell r="X76">
            <v>62.4</v>
          </cell>
          <cell r="Y76">
            <v>63.5</v>
          </cell>
          <cell r="Z76">
            <v>64.599999999999994</v>
          </cell>
          <cell r="AA76">
            <v>65.900000000000006</v>
          </cell>
          <cell r="AB76">
            <v>67</v>
          </cell>
          <cell r="AC76">
            <v>67</v>
          </cell>
          <cell r="AD76">
            <v>67</v>
          </cell>
          <cell r="AE76">
            <v>67</v>
          </cell>
          <cell r="AF76">
            <v>67</v>
          </cell>
          <cell r="AG76">
            <v>67</v>
          </cell>
          <cell r="AH76">
            <v>67</v>
          </cell>
          <cell r="AI76">
            <v>67</v>
          </cell>
          <cell r="AJ76">
            <v>67</v>
          </cell>
          <cell r="AK76">
            <v>67</v>
          </cell>
          <cell r="AL76">
            <v>67</v>
          </cell>
          <cell r="AM76">
            <v>67</v>
          </cell>
        </row>
        <row r="77">
          <cell r="A77">
            <v>11</v>
          </cell>
          <cell r="B77" t="str">
            <v>hydro infrastructure</v>
          </cell>
          <cell r="C77">
            <v>4.5301131076036887</v>
          </cell>
          <cell r="D77">
            <v>4.5301131076036887</v>
          </cell>
          <cell r="E77">
            <v>4.5301131076036887</v>
          </cell>
          <cell r="F77">
            <v>4.5301131076036887</v>
          </cell>
          <cell r="G77">
            <v>4.5301131076036887</v>
          </cell>
          <cell r="H77">
            <v>4.5301131076036887</v>
          </cell>
          <cell r="I77">
            <v>4.5301131076036887</v>
          </cell>
          <cell r="J77">
            <v>4.5301131076036887</v>
          </cell>
          <cell r="K77">
            <v>4.5301131076036887</v>
          </cell>
          <cell r="L77">
            <v>4.5301131076036887</v>
          </cell>
          <cell r="M77">
            <v>4.5301131076036887</v>
          </cell>
          <cell r="N77">
            <v>4.5301131076036887</v>
          </cell>
          <cell r="O77">
            <v>4.5301131076036887</v>
          </cell>
          <cell r="P77">
            <v>4.5301131076036887</v>
          </cell>
          <cell r="Q77">
            <v>8.7834346668163494</v>
          </cell>
          <cell r="R77">
            <v>13.036756226029009</v>
          </cell>
          <cell r="S77">
            <v>17.290077785241671</v>
          </cell>
          <cell r="T77">
            <v>21.543399344454333</v>
          </cell>
          <cell r="U77">
            <v>25.796720903666994</v>
          </cell>
          <cell r="V77">
            <v>30.050042462879656</v>
          </cell>
          <cell r="W77">
            <v>34.303364022092317</v>
          </cell>
          <cell r="X77">
            <v>38.556685581304976</v>
          </cell>
          <cell r="Y77">
            <v>42.810007140517634</v>
          </cell>
          <cell r="Z77">
            <v>47.063328699730292</v>
          </cell>
          <cell r="AA77">
            <v>51.31665025894295</v>
          </cell>
          <cell r="AB77">
            <v>55.569971818155622</v>
          </cell>
          <cell r="AC77">
            <v>55.569971818155622</v>
          </cell>
          <cell r="AD77">
            <v>55.569971818155622</v>
          </cell>
          <cell r="AE77">
            <v>55.569971818155622</v>
          </cell>
          <cell r="AF77">
            <v>55.569971818155622</v>
          </cell>
          <cell r="AG77">
            <v>55.569971818155622</v>
          </cell>
          <cell r="AH77">
            <v>55.569971818155622</v>
          </cell>
          <cell r="AI77">
            <v>55.569971818155622</v>
          </cell>
          <cell r="AJ77">
            <v>55.569971818155622</v>
          </cell>
          <cell r="AK77">
            <v>55.569971818155622</v>
          </cell>
          <cell r="AL77">
            <v>55.569971818155622</v>
          </cell>
          <cell r="AM77">
            <v>55.569971818155622</v>
          </cell>
        </row>
        <row r="78">
          <cell r="A78">
            <v>11</v>
          </cell>
          <cell r="B78" t="str">
            <v>hydro reservoir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A79">
            <v>11</v>
          </cell>
          <cell r="B79" t="str">
            <v>industry</v>
          </cell>
          <cell r="C79">
            <v>5.4083386247021359</v>
          </cell>
          <cell r="D79">
            <v>5.4083386247021359</v>
          </cell>
          <cell r="E79">
            <v>5.4083386247021359</v>
          </cell>
          <cell r="F79">
            <v>5.4083386247021359</v>
          </cell>
          <cell r="G79">
            <v>5.4083386247021359</v>
          </cell>
          <cell r="H79">
            <v>5.4083386247021359</v>
          </cell>
          <cell r="I79">
            <v>5.4083386247021359</v>
          </cell>
          <cell r="J79">
            <v>5.4083386247021359</v>
          </cell>
          <cell r="K79">
            <v>5.4083386247021359</v>
          </cell>
          <cell r="L79">
            <v>5.4083386247021359</v>
          </cell>
          <cell r="M79">
            <v>5.4083386247021359</v>
          </cell>
          <cell r="N79">
            <v>5.4083386247021359</v>
          </cell>
          <cell r="O79">
            <v>5.4083386247021359</v>
          </cell>
          <cell r="P79">
            <v>5.4083386247021359</v>
          </cell>
          <cell r="Q79">
            <v>6.8129572279195552</v>
          </cell>
          <cell r="R79">
            <v>8.2175758311369744</v>
          </cell>
          <cell r="S79">
            <v>9.6221944343543946</v>
          </cell>
          <cell r="T79">
            <v>11.026813037571813</v>
          </cell>
          <cell r="U79">
            <v>12.431431640789233</v>
          </cell>
          <cell r="V79">
            <v>13.836050244006653</v>
          </cell>
          <cell r="W79">
            <v>15.240668847224072</v>
          </cell>
          <cell r="X79">
            <v>16.645287450441494</v>
          </cell>
          <cell r="Y79">
            <v>18.049906053658912</v>
          </cell>
          <cell r="Z79">
            <v>19.45452465687633</v>
          </cell>
          <cell r="AA79">
            <v>20.859143260093749</v>
          </cell>
          <cell r="AB79">
            <v>22.263761863311167</v>
          </cell>
          <cell r="AC79">
            <v>22.263761863311167</v>
          </cell>
          <cell r="AD79">
            <v>22.263761863311167</v>
          </cell>
          <cell r="AE79">
            <v>22.263761863311167</v>
          </cell>
          <cell r="AF79">
            <v>22.263761863311167</v>
          </cell>
          <cell r="AG79">
            <v>22.263761863311167</v>
          </cell>
          <cell r="AH79">
            <v>22.263761863311167</v>
          </cell>
          <cell r="AI79">
            <v>22.263761863311167</v>
          </cell>
          <cell r="AJ79">
            <v>22.263761863311167</v>
          </cell>
          <cell r="AK79">
            <v>22.263761863311167</v>
          </cell>
          <cell r="AL79">
            <v>22.263761863311167</v>
          </cell>
          <cell r="AM79">
            <v>22.263761863311167</v>
          </cell>
        </row>
        <row r="80">
          <cell r="A80">
            <v>11</v>
          </cell>
          <cell r="B80" t="str">
            <v>mining</v>
          </cell>
          <cell r="C80">
            <v>99.75912934260009</v>
          </cell>
          <cell r="D80">
            <v>99.75912934260009</v>
          </cell>
          <cell r="E80">
            <v>99.75912934260009</v>
          </cell>
          <cell r="F80">
            <v>99.75912934260009</v>
          </cell>
          <cell r="G80">
            <v>99.75912934260009</v>
          </cell>
          <cell r="H80">
            <v>99.75912934260009</v>
          </cell>
          <cell r="I80">
            <v>99.75912934260009</v>
          </cell>
          <cell r="J80">
            <v>99.75912934260009</v>
          </cell>
          <cell r="K80">
            <v>99.75912934260009</v>
          </cell>
          <cell r="L80">
            <v>99.75912934260009</v>
          </cell>
          <cell r="M80">
            <v>99.75912934260009</v>
          </cell>
          <cell r="N80">
            <v>99.75912934260009</v>
          </cell>
          <cell r="O80">
            <v>99.75912934260009</v>
          </cell>
          <cell r="P80">
            <v>99.75912934260009</v>
          </cell>
          <cell r="Q80">
            <v>96.773693296281039</v>
          </cell>
          <cell r="R80">
            <v>93.788257249961987</v>
          </cell>
          <cell r="S80">
            <v>90.802821203642935</v>
          </cell>
          <cell r="T80">
            <v>87.817385157323884</v>
          </cell>
          <cell r="U80">
            <v>84.831949111004832</v>
          </cell>
          <cell r="V80">
            <v>81.84651306468578</v>
          </cell>
          <cell r="W80">
            <v>78.861077018366728</v>
          </cell>
          <cell r="X80">
            <v>75.875640972047677</v>
          </cell>
          <cell r="Y80">
            <v>72.890204925728611</v>
          </cell>
          <cell r="Z80">
            <v>69.904768879409559</v>
          </cell>
          <cell r="AA80">
            <v>66.919332833090508</v>
          </cell>
          <cell r="AB80">
            <v>63.933896786771456</v>
          </cell>
          <cell r="AC80">
            <v>63.933896786771456</v>
          </cell>
          <cell r="AD80">
            <v>63.933896786771456</v>
          </cell>
          <cell r="AE80">
            <v>63.933896786771456</v>
          </cell>
          <cell r="AF80">
            <v>63.933896786771456</v>
          </cell>
          <cell r="AG80">
            <v>63.933896786771456</v>
          </cell>
          <cell r="AH80">
            <v>63.933896786771456</v>
          </cell>
          <cell r="AI80">
            <v>63.933896786771456</v>
          </cell>
          <cell r="AJ80">
            <v>63.933896786771456</v>
          </cell>
          <cell r="AK80">
            <v>63.933896786771456</v>
          </cell>
          <cell r="AL80">
            <v>63.933896786771456</v>
          </cell>
          <cell r="AM80">
            <v>63.933896786771456</v>
          </cell>
        </row>
        <row r="81">
          <cell r="A81">
            <v>11</v>
          </cell>
          <cell r="B81" t="str">
            <v>municipal</v>
          </cell>
          <cell r="C81">
            <v>65.842548453175979</v>
          </cell>
          <cell r="D81">
            <v>65.842548453175979</v>
          </cell>
          <cell r="E81">
            <v>65.842548453175979</v>
          </cell>
          <cell r="F81">
            <v>65.842548453175979</v>
          </cell>
          <cell r="G81">
            <v>65.842548453175979</v>
          </cell>
          <cell r="H81">
            <v>65.842548453175979</v>
          </cell>
          <cell r="I81">
            <v>65.842548453175979</v>
          </cell>
          <cell r="J81">
            <v>65.842548453175979</v>
          </cell>
          <cell r="K81">
            <v>65.842548453175979</v>
          </cell>
          <cell r="L81">
            <v>65.842548453175979</v>
          </cell>
          <cell r="M81">
            <v>65.842548453175979</v>
          </cell>
          <cell r="N81">
            <v>65.842548453175979</v>
          </cell>
          <cell r="O81">
            <v>65.842548453175979</v>
          </cell>
          <cell r="P81">
            <v>65.842548453175979</v>
          </cell>
          <cell r="Q81">
            <v>66.491042286205172</v>
          </cell>
          <cell r="R81">
            <v>67.13953611923435</v>
          </cell>
          <cell r="S81">
            <v>67.788029952263543</v>
          </cell>
          <cell r="T81">
            <v>68.436523785292735</v>
          </cell>
          <cell r="U81">
            <v>69.085017618321928</v>
          </cell>
          <cell r="V81">
            <v>69.73351145135112</v>
          </cell>
          <cell r="W81">
            <v>70.382005284380313</v>
          </cell>
          <cell r="X81">
            <v>71.030499117409505</v>
          </cell>
          <cell r="Y81">
            <v>71.678992950438698</v>
          </cell>
          <cell r="Z81">
            <v>72.327486783467876</v>
          </cell>
          <cell r="AA81">
            <v>72.975980616497068</v>
          </cell>
          <cell r="AB81">
            <v>73.624474449526289</v>
          </cell>
          <cell r="AC81">
            <v>73.624474449526289</v>
          </cell>
          <cell r="AD81">
            <v>73.624474449526289</v>
          </cell>
          <cell r="AE81">
            <v>73.624474449526289</v>
          </cell>
          <cell r="AF81">
            <v>73.624474449526289</v>
          </cell>
          <cell r="AG81">
            <v>73.624474449526289</v>
          </cell>
          <cell r="AH81">
            <v>73.624474449526289</v>
          </cell>
          <cell r="AI81">
            <v>73.624474449526289</v>
          </cell>
          <cell r="AJ81">
            <v>73.624474449526289</v>
          </cell>
          <cell r="AK81">
            <v>73.624474449526289</v>
          </cell>
          <cell r="AL81">
            <v>73.624474449526289</v>
          </cell>
          <cell r="AM81">
            <v>73.624474449526289</v>
          </cell>
        </row>
        <row r="82">
          <cell r="A82">
            <v>11</v>
          </cell>
          <cell r="B82" t="str">
            <v>oil and gas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A83">
            <v>11</v>
          </cell>
          <cell r="B83" t="str">
            <v>peat mining</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7.3173182178269625E-2</v>
          </cell>
          <cell r="R83">
            <v>0.14634636435653925</v>
          </cell>
          <cell r="S83">
            <v>0.21951954653480887</v>
          </cell>
          <cell r="T83">
            <v>0.2926927287130785</v>
          </cell>
          <cell r="U83">
            <v>0.36586591089134812</v>
          </cell>
          <cell r="V83">
            <v>0.43903909306961775</v>
          </cell>
          <cell r="W83">
            <v>0.51221227524788737</v>
          </cell>
          <cell r="X83">
            <v>0.585385457426157</v>
          </cell>
          <cell r="Y83">
            <v>0.65855863960442662</v>
          </cell>
          <cell r="Z83">
            <v>0.73173182178269625</v>
          </cell>
          <cell r="AA83">
            <v>0.80490500396096587</v>
          </cell>
          <cell r="AB83">
            <v>0.87807818613923549</v>
          </cell>
          <cell r="AC83">
            <v>0.87807818613923549</v>
          </cell>
          <cell r="AD83">
            <v>0.87807818613923549</v>
          </cell>
          <cell r="AE83">
            <v>0.87807818613923549</v>
          </cell>
          <cell r="AF83">
            <v>0.87807818613923549</v>
          </cell>
          <cell r="AG83">
            <v>0.87807818613923549</v>
          </cell>
          <cell r="AH83">
            <v>0.87807818613923549</v>
          </cell>
          <cell r="AI83">
            <v>0.87807818613923549</v>
          </cell>
          <cell r="AJ83">
            <v>0.87807818613923549</v>
          </cell>
          <cell r="AK83">
            <v>0.87807818613923549</v>
          </cell>
          <cell r="AL83">
            <v>0.87807818613923549</v>
          </cell>
          <cell r="AM83">
            <v>0.87807818613923549</v>
          </cell>
        </row>
        <row r="84">
          <cell r="A84">
            <v>11</v>
          </cell>
          <cell r="B84" t="str">
            <v>recreation</v>
          </cell>
          <cell r="C84">
            <v>108.6466228379482</v>
          </cell>
          <cell r="D84">
            <v>108.6466228379482</v>
          </cell>
          <cell r="E84">
            <v>108.6466228379482</v>
          </cell>
          <cell r="F84">
            <v>108.6466228379482</v>
          </cell>
          <cell r="G84">
            <v>108.6466228379482</v>
          </cell>
          <cell r="H84">
            <v>108.6466228379482</v>
          </cell>
          <cell r="I84">
            <v>108.6466228379482</v>
          </cell>
          <cell r="J84">
            <v>108.6466228379482</v>
          </cell>
          <cell r="K84">
            <v>108.6466228379482</v>
          </cell>
          <cell r="L84">
            <v>108.6466228379482</v>
          </cell>
          <cell r="M84">
            <v>108.6466228379482</v>
          </cell>
          <cell r="N84">
            <v>108.6466228379482</v>
          </cell>
          <cell r="O84">
            <v>108.6466228379482</v>
          </cell>
          <cell r="P84">
            <v>108.6466228379482</v>
          </cell>
          <cell r="Q84">
            <v>113.05049353184634</v>
          </cell>
          <cell r="R84">
            <v>117.45436422574448</v>
          </cell>
          <cell r="S84">
            <v>121.85823491964261</v>
          </cell>
          <cell r="T84">
            <v>126.26210561354074</v>
          </cell>
          <cell r="U84">
            <v>130.66597630743888</v>
          </cell>
          <cell r="V84">
            <v>135.069847001337</v>
          </cell>
          <cell r="W84">
            <v>139.47371769523511</v>
          </cell>
          <cell r="X84">
            <v>143.87758838913325</v>
          </cell>
          <cell r="Y84">
            <v>148.28145908303139</v>
          </cell>
          <cell r="Z84">
            <v>152.68532977692951</v>
          </cell>
          <cell r="AA84">
            <v>157.08920047082765</v>
          </cell>
          <cell r="AB84">
            <v>161.49307116472579</v>
          </cell>
          <cell r="AC84">
            <v>161.49307116472579</v>
          </cell>
          <cell r="AD84">
            <v>161.49307116472579</v>
          </cell>
          <cell r="AE84">
            <v>161.49307116472579</v>
          </cell>
          <cell r="AF84">
            <v>161.49307116472579</v>
          </cell>
          <cell r="AG84">
            <v>161.49307116472579</v>
          </cell>
          <cell r="AH84">
            <v>161.49307116472579</v>
          </cell>
          <cell r="AI84">
            <v>161.49307116472579</v>
          </cell>
          <cell r="AJ84">
            <v>161.49307116472579</v>
          </cell>
          <cell r="AK84">
            <v>161.49307116472579</v>
          </cell>
          <cell r="AL84">
            <v>161.49307116472579</v>
          </cell>
          <cell r="AM84">
            <v>161.49307116472579</v>
          </cell>
        </row>
        <row r="85">
          <cell r="A85">
            <v>11</v>
          </cell>
          <cell r="B85" t="str">
            <v>transportation</v>
          </cell>
          <cell r="C85">
            <v>50.575075004960468</v>
          </cell>
          <cell r="D85">
            <v>50.575075004960468</v>
          </cell>
          <cell r="E85">
            <v>50.575075004960468</v>
          </cell>
          <cell r="F85">
            <v>50.575075004960468</v>
          </cell>
          <cell r="G85">
            <v>50.575075004960468</v>
          </cell>
          <cell r="H85">
            <v>50.575075004960468</v>
          </cell>
          <cell r="I85">
            <v>50.575075004960468</v>
          </cell>
          <cell r="J85">
            <v>50.575075004960468</v>
          </cell>
          <cell r="K85">
            <v>50.575075004960468</v>
          </cell>
          <cell r="L85">
            <v>50.575075004960468</v>
          </cell>
          <cell r="M85">
            <v>50.575075004960468</v>
          </cell>
          <cell r="N85">
            <v>50.575075004960468</v>
          </cell>
          <cell r="O85">
            <v>50.575075004960468</v>
          </cell>
          <cell r="P85">
            <v>50.575075004960468</v>
          </cell>
          <cell r="Q85">
            <v>48.641918089362939</v>
          </cell>
          <cell r="R85">
            <v>46.70876117376541</v>
          </cell>
          <cell r="S85">
            <v>44.775604258167888</v>
          </cell>
          <cell r="T85">
            <v>42.842447342570367</v>
          </cell>
          <cell r="U85">
            <v>40.909290426972838</v>
          </cell>
          <cell r="V85">
            <v>38.976133511375309</v>
          </cell>
          <cell r="W85">
            <v>37.042976595777787</v>
          </cell>
          <cell r="X85">
            <v>35.109819680180266</v>
          </cell>
          <cell r="Y85">
            <v>33.176662764582737</v>
          </cell>
          <cell r="Z85">
            <v>31.243505848985212</v>
          </cell>
          <cell r="AA85">
            <v>29.310348933387687</v>
          </cell>
          <cell r="AB85">
            <v>27.377192017790151</v>
          </cell>
          <cell r="AC85">
            <v>27.377192017790151</v>
          </cell>
          <cell r="AD85">
            <v>27.377192017790151</v>
          </cell>
          <cell r="AE85">
            <v>27.377192017790151</v>
          </cell>
          <cell r="AF85">
            <v>27.377192017790151</v>
          </cell>
          <cell r="AG85">
            <v>27.377192017790151</v>
          </cell>
          <cell r="AH85">
            <v>27.377192017790151</v>
          </cell>
          <cell r="AI85">
            <v>27.377192017790151</v>
          </cell>
          <cell r="AJ85">
            <v>27.377192017790151</v>
          </cell>
          <cell r="AK85">
            <v>27.377192017790151</v>
          </cell>
          <cell r="AL85">
            <v>27.377192017790151</v>
          </cell>
          <cell r="AM85">
            <v>27.377192017790151</v>
          </cell>
        </row>
        <row r="86">
          <cell r="A86">
            <v>12</v>
          </cell>
          <cell r="B86" t="str">
            <v>agriculture</v>
          </cell>
          <cell r="C86">
            <v>1171.2047223505645</v>
          </cell>
          <cell r="D86">
            <v>1171.2047223505645</v>
          </cell>
          <cell r="E86">
            <v>1171.2047223505645</v>
          </cell>
          <cell r="F86">
            <v>1171.2047223505645</v>
          </cell>
          <cell r="G86">
            <v>1171.2047223505645</v>
          </cell>
          <cell r="H86">
            <v>1171.2047223505645</v>
          </cell>
          <cell r="I86">
            <v>1171.2047223505645</v>
          </cell>
          <cell r="J86">
            <v>1171.2047223505645</v>
          </cell>
          <cell r="K86">
            <v>1171.2047223505645</v>
          </cell>
          <cell r="L86">
            <v>1171.2047223505645</v>
          </cell>
          <cell r="M86">
            <v>1171.2047223505645</v>
          </cell>
          <cell r="N86">
            <v>1171.2047223505645</v>
          </cell>
          <cell r="O86">
            <v>1171.2047223505645</v>
          </cell>
          <cell r="P86">
            <v>1171.2047223505645</v>
          </cell>
          <cell r="Q86">
            <v>1154.0224279388772</v>
          </cell>
          <cell r="R86">
            <v>1136.8401335271901</v>
          </cell>
          <cell r="S86">
            <v>1119.6578391155031</v>
          </cell>
          <cell r="T86">
            <v>1102.4755447038158</v>
          </cell>
          <cell r="U86">
            <v>1085.2932502921287</v>
          </cell>
          <cell r="V86">
            <v>1068.1109558804415</v>
          </cell>
          <cell r="W86">
            <v>1050.9286614687544</v>
          </cell>
          <cell r="X86">
            <v>1033.7463670570671</v>
          </cell>
          <cell r="Y86">
            <v>1016.56407264538</v>
          </cell>
          <cell r="Z86">
            <v>999.38177823369267</v>
          </cell>
          <cell r="AA86">
            <v>982.19948382200562</v>
          </cell>
          <cell r="AB86">
            <v>965.01718941031902</v>
          </cell>
          <cell r="AC86">
            <v>965.01718941031902</v>
          </cell>
          <cell r="AD86">
            <v>965.01718941031902</v>
          </cell>
          <cell r="AE86">
            <v>965.01718941031902</v>
          </cell>
          <cell r="AF86">
            <v>965.01718941031902</v>
          </cell>
          <cell r="AG86">
            <v>965.01718941031902</v>
          </cell>
          <cell r="AH86">
            <v>965.01718941031902</v>
          </cell>
          <cell r="AI86">
            <v>965.01718941031902</v>
          </cell>
          <cell r="AJ86">
            <v>965.01718941031902</v>
          </cell>
          <cell r="AK86">
            <v>965.01718941031902</v>
          </cell>
          <cell r="AL86">
            <v>965.01718941031902</v>
          </cell>
          <cell r="AM86">
            <v>965.01718941031902</v>
          </cell>
        </row>
        <row r="87">
          <cell r="A87">
            <v>12</v>
          </cell>
          <cell r="B87" t="str">
            <v>flooded standing forest</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A88">
            <v>12</v>
          </cell>
          <cell r="B88" t="str">
            <v>forestry</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A89">
            <v>12</v>
          </cell>
          <cell r="B89" t="str">
            <v>hydro infrastructure</v>
          </cell>
          <cell r="C89">
            <v>63.301566023633306</v>
          </cell>
          <cell r="D89">
            <v>63.301566023633306</v>
          </cell>
          <cell r="E89">
            <v>63.301566023633306</v>
          </cell>
          <cell r="F89">
            <v>63.301566023633306</v>
          </cell>
          <cell r="G89">
            <v>63.301566023633306</v>
          </cell>
          <cell r="H89">
            <v>63.301566023633306</v>
          </cell>
          <cell r="I89">
            <v>63.301566023633306</v>
          </cell>
          <cell r="J89">
            <v>63.301566023633306</v>
          </cell>
          <cell r="K89">
            <v>63.301566023633306</v>
          </cell>
          <cell r="L89">
            <v>63.301566023633306</v>
          </cell>
          <cell r="M89">
            <v>63.301566023633306</v>
          </cell>
          <cell r="N89">
            <v>63.301566023633306</v>
          </cell>
          <cell r="O89">
            <v>63.301566023633306</v>
          </cell>
          <cell r="P89">
            <v>63.301566023633306</v>
          </cell>
          <cell r="Q89">
            <v>61.128115905950338</v>
          </cell>
          <cell r="R89">
            <v>58.95466578826737</v>
          </cell>
          <cell r="S89">
            <v>56.781215670584402</v>
          </cell>
          <cell r="T89">
            <v>54.607765552901434</v>
          </cell>
          <cell r="U89">
            <v>52.434315435218465</v>
          </cell>
          <cell r="V89">
            <v>50.260865317535497</v>
          </cell>
          <cell r="W89">
            <v>48.087415199852529</v>
          </cell>
          <cell r="X89">
            <v>45.913965082169561</v>
          </cell>
          <cell r="Y89">
            <v>43.740514964486593</v>
          </cell>
          <cell r="Z89">
            <v>41.567064846803625</v>
          </cell>
          <cell r="AA89">
            <v>39.393614729120657</v>
          </cell>
          <cell r="AB89">
            <v>37.220164611437717</v>
          </cell>
          <cell r="AC89">
            <v>37.220164611437717</v>
          </cell>
          <cell r="AD89">
            <v>37.220164611437717</v>
          </cell>
          <cell r="AE89">
            <v>37.220164611437717</v>
          </cell>
          <cell r="AF89">
            <v>37.220164611437717</v>
          </cell>
          <cell r="AG89">
            <v>37.220164611437717</v>
          </cell>
          <cell r="AH89">
            <v>37.220164611437717</v>
          </cell>
          <cell r="AI89">
            <v>37.220164611437717</v>
          </cell>
          <cell r="AJ89">
            <v>37.220164611437717</v>
          </cell>
          <cell r="AK89">
            <v>37.220164611437717</v>
          </cell>
          <cell r="AL89">
            <v>37.220164611437717</v>
          </cell>
          <cell r="AM89">
            <v>37.220164611437717</v>
          </cell>
        </row>
        <row r="90">
          <cell r="A90">
            <v>12</v>
          </cell>
          <cell r="B90" t="str">
            <v>hydro reservoir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A91">
            <v>12</v>
          </cell>
          <cell r="B91" t="str">
            <v>industry</v>
          </cell>
          <cell r="C91">
            <v>124.90417566462469</v>
          </cell>
          <cell r="D91">
            <v>124.90417566462469</v>
          </cell>
          <cell r="E91">
            <v>124.90417566462469</v>
          </cell>
          <cell r="F91">
            <v>124.90417566462469</v>
          </cell>
          <cell r="G91">
            <v>124.90417566462469</v>
          </cell>
          <cell r="H91">
            <v>124.90417566462469</v>
          </cell>
          <cell r="I91">
            <v>124.90417566462469</v>
          </cell>
          <cell r="J91">
            <v>124.90417566462469</v>
          </cell>
          <cell r="K91">
            <v>124.90417566462469</v>
          </cell>
          <cell r="L91">
            <v>124.90417566462469</v>
          </cell>
          <cell r="M91">
            <v>124.90417566462469</v>
          </cell>
          <cell r="N91">
            <v>124.90417566462469</v>
          </cell>
          <cell r="O91">
            <v>124.90417566462469</v>
          </cell>
          <cell r="P91">
            <v>124.90417566462469</v>
          </cell>
          <cell r="Q91">
            <v>121.42111651193366</v>
          </cell>
          <cell r="R91">
            <v>117.93805735924263</v>
          </cell>
          <cell r="S91">
            <v>114.45499820655162</v>
          </cell>
          <cell r="T91">
            <v>110.97193905386059</v>
          </cell>
          <cell r="U91">
            <v>107.48887990116957</v>
          </cell>
          <cell r="V91">
            <v>104.00582074847854</v>
          </cell>
          <cell r="W91">
            <v>100.52276159578753</v>
          </cell>
          <cell r="X91">
            <v>97.039702443096502</v>
          </cell>
          <cell r="Y91">
            <v>93.556643290405475</v>
          </cell>
          <cell r="Z91">
            <v>90.073584137714448</v>
          </cell>
          <cell r="AA91">
            <v>86.590524985023421</v>
          </cell>
          <cell r="AB91">
            <v>83.10746583233238</v>
          </cell>
          <cell r="AC91">
            <v>83.10746583233238</v>
          </cell>
          <cell r="AD91">
            <v>83.10746583233238</v>
          </cell>
          <cell r="AE91">
            <v>83.10746583233238</v>
          </cell>
          <cell r="AF91">
            <v>83.10746583233238</v>
          </cell>
          <cell r="AG91">
            <v>83.10746583233238</v>
          </cell>
          <cell r="AH91">
            <v>83.10746583233238</v>
          </cell>
          <cell r="AI91">
            <v>83.10746583233238</v>
          </cell>
          <cell r="AJ91">
            <v>83.10746583233238</v>
          </cell>
          <cell r="AK91">
            <v>83.10746583233238</v>
          </cell>
          <cell r="AL91">
            <v>83.10746583233238</v>
          </cell>
          <cell r="AM91">
            <v>83.10746583233238</v>
          </cell>
        </row>
        <row r="92">
          <cell r="A92">
            <v>12</v>
          </cell>
          <cell r="B92" t="str">
            <v>mining</v>
          </cell>
          <cell r="C92">
            <v>76.090434596164386</v>
          </cell>
          <cell r="D92">
            <v>76.090434596164386</v>
          </cell>
          <cell r="E92">
            <v>76.090434596164386</v>
          </cell>
          <cell r="F92">
            <v>76.090434596164386</v>
          </cell>
          <cell r="G92">
            <v>76.090434596164386</v>
          </cell>
          <cell r="H92">
            <v>76.090434596164386</v>
          </cell>
          <cell r="I92">
            <v>76.090434596164386</v>
          </cell>
          <cell r="J92">
            <v>76.090434596164386</v>
          </cell>
          <cell r="K92">
            <v>76.090434596164386</v>
          </cell>
          <cell r="L92">
            <v>76.090434596164386</v>
          </cell>
          <cell r="M92">
            <v>76.090434596164386</v>
          </cell>
          <cell r="N92">
            <v>76.090434596164386</v>
          </cell>
          <cell r="O92">
            <v>76.090434596164386</v>
          </cell>
          <cell r="P92">
            <v>76.090434596164386</v>
          </cell>
          <cell r="Q92">
            <v>76.972722040264472</v>
          </cell>
          <cell r="R92">
            <v>77.855009484364572</v>
          </cell>
          <cell r="S92">
            <v>78.737296928464659</v>
          </cell>
          <cell r="T92">
            <v>79.619584372564759</v>
          </cell>
          <cell r="U92">
            <v>80.501871816664845</v>
          </cell>
          <cell r="V92">
            <v>81.384159260764946</v>
          </cell>
          <cell r="W92">
            <v>82.266446704865032</v>
          </cell>
          <cell r="X92">
            <v>83.148734148965133</v>
          </cell>
          <cell r="Y92">
            <v>84.031021593065219</v>
          </cell>
          <cell r="Z92">
            <v>84.91330903716532</v>
          </cell>
          <cell r="AA92">
            <v>85.795596481265406</v>
          </cell>
          <cell r="AB92">
            <v>86.677883925365464</v>
          </cell>
          <cell r="AC92">
            <v>86.677883925365464</v>
          </cell>
          <cell r="AD92">
            <v>86.677883925365464</v>
          </cell>
          <cell r="AE92">
            <v>86.677883925365464</v>
          </cell>
          <cell r="AF92">
            <v>86.677883925365464</v>
          </cell>
          <cell r="AG92">
            <v>86.677883925365464</v>
          </cell>
          <cell r="AH92">
            <v>86.677883925365464</v>
          </cell>
          <cell r="AI92">
            <v>86.677883925365464</v>
          </cell>
          <cell r="AJ92">
            <v>86.677883925365464</v>
          </cell>
          <cell r="AK92">
            <v>86.677883925365464</v>
          </cell>
          <cell r="AL92">
            <v>86.677883925365464</v>
          </cell>
          <cell r="AM92">
            <v>86.677883925365464</v>
          </cell>
        </row>
        <row r="93">
          <cell r="A93">
            <v>12</v>
          </cell>
          <cell r="B93" t="str">
            <v>municipal</v>
          </cell>
          <cell r="C93">
            <v>505.16992281156337</v>
          </cell>
          <cell r="D93">
            <v>505.16992281156337</v>
          </cell>
          <cell r="E93">
            <v>505.16992281156337</v>
          </cell>
          <cell r="F93">
            <v>505.16992281156337</v>
          </cell>
          <cell r="G93">
            <v>505.16992281156337</v>
          </cell>
          <cell r="H93">
            <v>505.16992281156337</v>
          </cell>
          <cell r="I93">
            <v>505.16992281156337</v>
          </cell>
          <cell r="J93">
            <v>505.16992281156337</v>
          </cell>
          <cell r="K93">
            <v>505.16992281156337</v>
          </cell>
          <cell r="L93">
            <v>505.16992281156337</v>
          </cell>
          <cell r="M93">
            <v>505.16992281156337</v>
          </cell>
          <cell r="N93">
            <v>505.16992281156337</v>
          </cell>
          <cell r="O93">
            <v>505.16992281156337</v>
          </cell>
          <cell r="P93">
            <v>505.16992281156337</v>
          </cell>
          <cell r="Q93">
            <v>500.45799258644439</v>
          </cell>
          <cell r="R93">
            <v>495.74606236132553</v>
          </cell>
          <cell r="S93">
            <v>491.03413213620661</v>
          </cell>
          <cell r="T93">
            <v>486.32220191108769</v>
          </cell>
          <cell r="U93">
            <v>481.61027168596883</v>
          </cell>
          <cell r="V93">
            <v>476.89834146084991</v>
          </cell>
          <cell r="W93">
            <v>472.18641123573099</v>
          </cell>
          <cell r="X93">
            <v>467.47448101061212</v>
          </cell>
          <cell r="Y93">
            <v>462.76255078549315</v>
          </cell>
          <cell r="Z93">
            <v>458.05062056037428</v>
          </cell>
          <cell r="AA93">
            <v>453.33869033525536</v>
          </cell>
          <cell r="AB93">
            <v>448.62676011013662</v>
          </cell>
          <cell r="AC93">
            <v>448.62676011013662</v>
          </cell>
          <cell r="AD93">
            <v>448.62676011013662</v>
          </cell>
          <cell r="AE93">
            <v>448.62676011013662</v>
          </cell>
          <cell r="AF93">
            <v>448.62676011013662</v>
          </cell>
          <cell r="AG93">
            <v>448.62676011013662</v>
          </cell>
          <cell r="AH93">
            <v>448.62676011013662</v>
          </cell>
          <cell r="AI93">
            <v>448.62676011013662</v>
          </cell>
          <cell r="AJ93">
            <v>448.62676011013662</v>
          </cell>
          <cell r="AK93">
            <v>448.62676011013662</v>
          </cell>
          <cell r="AL93">
            <v>448.62676011013662</v>
          </cell>
          <cell r="AM93">
            <v>448.62676011013662</v>
          </cell>
        </row>
        <row r="94">
          <cell r="A94">
            <v>12</v>
          </cell>
          <cell r="B94" t="str">
            <v>oil and gas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0.1197057112465717</v>
          </cell>
          <cell r="R94">
            <v>0.2394114224931434</v>
          </cell>
          <cell r="S94">
            <v>0.3591171337397151</v>
          </cell>
          <cell r="T94">
            <v>0.4788228449862868</v>
          </cell>
          <cell r="U94">
            <v>0.5985285562328585</v>
          </cell>
          <cell r="V94">
            <v>0.7182342674794302</v>
          </cell>
          <cell r="W94">
            <v>0.8379399787260019</v>
          </cell>
          <cell r="X94">
            <v>0.9576456899725736</v>
          </cell>
          <cell r="Y94">
            <v>1.0773514012191452</v>
          </cell>
          <cell r="Z94">
            <v>1.1970571124657168</v>
          </cell>
          <cell r="AA94">
            <v>1.3167628237122884</v>
          </cell>
          <cell r="AB94">
            <v>1.4364685349588604</v>
          </cell>
          <cell r="AC94">
            <v>1.4364685349588604</v>
          </cell>
          <cell r="AD94">
            <v>1.4364685349588604</v>
          </cell>
          <cell r="AE94">
            <v>1.4364685349588604</v>
          </cell>
          <cell r="AF94">
            <v>1.4364685349588604</v>
          </cell>
          <cell r="AG94">
            <v>1.4364685349588604</v>
          </cell>
          <cell r="AH94">
            <v>1.4364685349588604</v>
          </cell>
          <cell r="AI94">
            <v>1.4364685349588604</v>
          </cell>
          <cell r="AJ94">
            <v>1.4364685349588604</v>
          </cell>
          <cell r="AK94">
            <v>1.4364685349588604</v>
          </cell>
          <cell r="AL94">
            <v>1.4364685349588604</v>
          </cell>
          <cell r="AM94">
            <v>1.4364685349588604</v>
          </cell>
        </row>
        <row r="95">
          <cell r="A95">
            <v>12</v>
          </cell>
          <cell r="B95" t="str">
            <v>peat mining</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1.979641479316036</v>
          </cell>
          <cell r="R95">
            <v>3.9592829586320719</v>
          </cell>
          <cell r="S95">
            <v>5.9389244379481081</v>
          </cell>
          <cell r="T95">
            <v>7.9185659172641438</v>
          </cell>
          <cell r="U95">
            <v>9.8982073965801796</v>
          </cell>
          <cell r="V95">
            <v>11.877848875896216</v>
          </cell>
          <cell r="W95">
            <v>13.857490355212253</v>
          </cell>
          <cell r="X95">
            <v>15.837131834528289</v>
          </cell>
          <cell r="Y95">
            <v>17.816773313844326</v>
          </cell>
          <cell r="Z95">
            <v>19.796414793160363</v>
          </cell>
          <cell r="AA95">
            <v>21.776056272476399</v>
          </cell>
          <cell r="AB95">
            <v>23.755697751792432</v>
          </cell>
          <cell r="AC95">
            <v>23.755697751792432</v>
          </cell>
          <cell r="AD95">
            <v>23.755697751792432</v>
          </cell>
          <cell r="AE95">
            <v>23.755697751792432</v>
          </cell>
          <cell r="AF95">
            <v>23.755697751792432</v>
          </cell>
          <cell r="AG95">
            <v>23.755697751792432</v>
          </cell>
          <cell r="AH95">
            <v>23.755697751792432</v>
          </cell>
          <cell r="AI95">
            <v>23.755697751792432</v>
          </cell>
          <cell r="AJ95">
            <v>23.755697751792432</v>
          </cell>
          <cell r="AK95">
            <v>23.755697751792432</v>
          </cell>
          <cell r="AL95">
            <v>23.755697751792432</v>
          </cell>
          <cell r="AM95">
            <v>23.755697751792432</v>
          </cell>
        </row>
        <row r="96">
          <cell r="A96">
            <v>12</v>
          </cell>
          <cell r="B96" t="str">
            <v>recreation</v>
          </cell>
          <cell r="C96">
            <v>74.414502601794283</v>
          </cell>
          <cell r="D96">
            <v>74.414502601794283</v>
          </cell>
          <cell r="E96">
            <v>74.414502601794283</v>
          </cell>
          <cell r="F96">
            <v>74.414502601794283</v>
          </cell>
          <cell r="G96">
            <v>74.414502601794283</v>
          </cell>
          <cell r="H96">
            <v>74.414502601794283</v>
          </cell>
          <cell r="I96">
            <v>74.414502601794283</v>
          </cell>
          <cell r="J96">
            <v>74.414502601794283</v>
          </cell>
          <cell r="K96">
            <v>74.414502601794283</v>
          </cell>
          <cell r="L96">
            <v>74.414502601794283</v>
          </cell>
          <cell r="M96">
            <v>74.414502601794283</v>
          </cell>
          <cell r="N96">
            <v>74.414502601794283</v>
          </cell>
          <cell r="O96">
            <v>74.414502601794283</v>
          </cell>
          <cell r="P96">
            <v>74.414502601794283</v>
          </cell>
          <cell r="Q96">
            <v>70.523291767963343</v>
          </cell>
          <cell r="R96">
            <v>66.632080934132418</v>
          </cell>
          <cell r="S96">
            <v>62.740870100301493</v>
          </cell>
          <cell r="T96">
            <v>58.84965926647056</v>
          </cell>
          <cell r="U96">
            <v>54.958448432639628</v>
          </cell>
          <cell r="V96">
            <v>51.067237598808703</v>
          </cell>
          <cell r="W96">
            <v>47.17602676497777</v>
          </cell>
          <cell r="X96">
            <v>43.284815931146838</v>
          </cell>
          <cell r="Y96">
            <v>39.393605097315906</v>
          </cell>
          <cell r="Z96">
            <v>35.502394263484973</v>
          </cell>
          <cell r="AA96">
            <v>31.611183429654041</v>
          </cell>
          <cell r="AB96">
            <v>27.719972595823087</v>
          </cell>
          <cell r="AC96">
            <v>27.719972595823087</v>
          </cell>
          <cell r="AD96">
            <v>27.719972595823087</v>
          </cell>
          <cell r="AE96">
            <v>27.719972595823087</v>
          </cell>
          <cell r="AF96">
            <v>27.719972595823087</v>
          </cell>
          <cell r="AG96">
            <v>27.719972595823087</v>
          </cell>
          <cell r="AH96">
            <v>27.719972595823087</v>
          </cell>
          <cell r="AI96">
            <v>27.719972595823087</v>
          </cell>
          <cell r="AJ96">
            <v>27.719972595823087</v>
          </cell>
          <cell r="AK96">
            <v>27.719972595823087</v>
          </cell>
          <cell r="AL96">
            <v>27.719972595823087</v>
          </cell>
          <cell r="AM96">
            <v>27.719972595823087</v>
          </cell>
        </row>
        <row r="97">
          <cell r="A97">
            <v>12</v>
          </cell>
          <cell r="B97" t="str">
            <v>transportation</v>
          </cell>
          <cell r="C97">
            <v>59.65264442555106</v>
          </cell>
          <cell r="D97">
            <v>59.65264442555106</v>
          </cell>
          <cell r="E97">
            <v>59.65264442555106</v>
          </cell>
          <cell r="F97">
            <v>59.65264442555106</v>
          </cell>
          <cell r="G97">
            <v>59.65264442555106</v>
          </cell>
          <cell r="H97">
            <v>59.65264442555106</v>
          </cell>
          <cell r="I97">
            <v>59.65264442555106</v>
          </cell>
          <cell r="J97">
            <v>59.65264442555106</v>
          </cell>
          <cell r="K97">
            <v>59.65264442555106</v>
          </cell>
          <cell r="L97">
            <v>59.65264442555106</v>
          </cell>
          <cell r="M97">
            <v>59.65264442555106</v>
          </cell>
          <cell r="N97">
            <v>59.65264442555106</v>
          </cell>
          <cell r="O97">
            <v>59.65264442555106</v>
          </cell>
          <cell r="P97">
            <v>59.65264442555106</v>
          </cell>
          <cell r="Q97">
            <v>60.140494503819333</v>
          </cell>
          <cell r="R97">
            <v>60.628344582087614</v>
          </cell>
          <cell r="S97">
            <v>61.116194660355895</v>
          </cell>
          <cell r="T97">
            <v>61.604044738624175</v>
          </cell>
          <cell r="U97">
            <v>62.091894816892449</v>
          </cell>
          <cell r="V97">
            <v>62.579744895160729</v>
          </cell>
          <cell r="W97">
            <v>63.06759497342901</v>
          </cell>
          <cell r="X97">
            <v>63.555445051697291</v>
          </cell>
          <cell r="Y97">
            <v>64.043295129965571</v>
          </cell>
          <cell r="Z97">
            <v>64.531145208233852</v>
          </cell>
          <cell r="AA97">
            <v>65.018995286502133</v>
          </cell>
          <cell r="AB97">
            <v>65.506845364770399</v>
          </cell>
          <cell r="AC97">
            <v>65.506845364770399</v>
          </cell>
          <cell r="AD97">
            <v>65.506845364770399</v>
          </cell>
          <cell r="AE97">
            <v>65.506845364770399</v>
          </cell>
          <cell r="AF97">
            <v>65.506845364770399</v>
          </cell>
          <cell r="AG97">
            <v>65.506845364770399</v>
          </cell>
          <cell r="AH97">
            <v>65.506845364770399</v>
          </cell>
          <cell r="AI97">
            <v>65.506845364770399</v>
          </cell>
          <cell r="AJ97">
            <v>65.506845364770399</v>
          </cell>
          <cell r="AK97">
            <v>65.506845364770399</v>
          </cell>
          <cell r="AL97">
            <v>65.506845364770399</v>
          </cell>
          <cell r="AM97">
            <v>65.506845364770399</v>
          </cell>
        </row>
        <row r="98">
          <cell r="A98">
            <v>13</v>
          </cell>
          <cell r="B98" t="str">
            <v>agriculture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row>
        <row r="99">
          <cell r="A99">
            <v>13</v>
          </cell>
          <cell r="B99" t="str">
            <v>flooded standing forest</v>
          </cell>
          <cell r="C99">
            <v>0</v>
          </cell>
          <cell r="D99">
            <v>0</v>
          </cell>
          <cell r="E99">
            <v>0</v>
          </cell>
          <cell r="F99">
            <v>0</v>
          </cell>
          <cell r="G99">
            <v>0</v>
          </cell>
          <cell r="H99">
            <v>0</v>
          </cell>
          <cell r="I99">
            <v>0</v>
          </cell>
          <cell r="J99">
            <v>0</v>
          </cell>
          <cell r="K99">
            <v>0</v>
          </cell>
          <cell r="L99">
            <v>420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236</v>
          </cell>
        </row>
        <row r="100">
          <cell r="A100">
            <v>13</v>
          </cell>
          <cell r="B100" t="str">
            <v>forestry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2.7</v>
          </cell>
          <cell r="AB100">
            <v>0</v>
          </cell>
          <cell r="AC100">
            <v>0</v>
          </cell>
          <cell r="AD100">
            <v>0</v>
          </cell>
          <cell r="AE100">
            <v>0</v>
          </cell>
          <cell r="AF100">
            <v>0</v>
          </cell>
          <cell r="AG100">
            <v>0</v>
          </cell>
          <cell r="AH100">
            <v>0</v>
          </cell>
          <cell r="AI100">
            <v>0</v>
          </cell>
          <cell r="AJ100">
            <v>0</v>
          </cell>
          <cell r="AK100">
            <v>0</v>
          </cell>
          <cell r="AL100">
            <v>0</v>
          </cell>
          <cell r="AM100">
            <v>0</v>
          </cell>
        </row>
        <row r="101">
          <cell r="A101">
            <v>13</v>
          </cell>
          <cell r="B101" t="str">
            <v>hydro infrastructure</v>
          </cell>
          <cell r="C101">
            <v>143.80000000000001</v>
          </cell>
          <cell r="D101">
            <v>143.80000000000001</v>
          </cell>
          <cell r="E101">
            <v>143.80000000000001</v>
          </cell>
          <cell r="F101">
            <v>45</v>
          </cell>
          <cell r="G101">
            <v>249.3</v>
          </cell>
          <cell r="H101">
            <v>249.3</v>
          </cell>
          <cell r="I101">
            <v>249.3</v>
          </cell>
          <cell r="J101">
            <v>616.70000000000005</v>
          </cell>
          <cell r="K101">
            <v>616.70000000000005</v>
          </cell>
          <cell r="L101">
            <v>383.3</v>
          </cell>
          <cell r="M101">
            <v>194.5</v>
          </cell>
          <cell r="N101">
            <v>194.5</v>
          </cell>
          <cell r="O101">
            <v>15.9</v>
          </cell>
          <cell r="P101">
            <v>15.9</v>
          </cell>
          <cell r="Q101">
            <v>15.9</v>
          </cell>
          <cell r="R101">
            <v>15.9</v>
          </cell>
          <cell r="S101">
            <v>15.9</v>
          </cell>
          <cell r="T101">
            <v>15.9</v>
          </cell>
          <cell r="U101">
            <v>15.9</v>
          </cell>
          <cell r="V101">
            <v>15.9</v>
          </cell>
          <cell r="W101">
            <v>15.9</v>
          </cell>
          <cell r="X101">
            <v>15.9</v>
          </cell>
          <cell r="Y101">
            <v>0</v>
          </cell>
          <cell r="Z101">
            <v>0</v>
          </cell>
          <cell r="AA101">
            <v>0</v>
          </cell>
          <cell r="AB101">
            <v>0</v>
          </cell>
          <cell r="AC101">
            <v>0</v>
          </cell>
          <cell r="AD101">
            <v>0</v>
          </cell>
          <cell r="AE101">
            <v>0</v>
          </cell>
          <cell r="AF101">
            <v>0</v>
          </cell>
          <cell r="AG101">
            <v>0</v>
          </cell>
          <cell r="AH101">
            <v>0</v>
          </cell>
          <cell r="AI101">
            <v>0</v>
          </cell>
          <cell r="AJ101">
            <v>105.4</v>
          </cell>
          <cell r="AK101">
            <v>105.4</v>
          </cell>
          <cell r="AL101">
            <v>191.7</v>
          </cell>
          <cell r="AM101">
            <v>191.7</v>
          </cell>
        </row>
        <row r="102">
          <cell r="A102">
            <v>13</v>
          </cell>
          <cell r="B102" t="str">
            <v>hydro reservoir</v>
          </cell>
          <cell r="C102">
            <v>0</v>
          </cell>
          <cell r="D102">
            <v>0</v>
          </cell>
          <cell r="E102">
            <v>0</v>
          </cell>
          <cell r="F102">
            <v>0</v>
          </cell>
          <cell r="G102">
            <v>0</v>
          </cell>
          <cell r="H102">
            <v>0</v>
          </cell>
          <cell r="I102">
            <v>0</v>
          </cell>
          <cell r="J102">
            <v>0</v>
          </cell>
          <cell r="K102">
            <v>30173</v>
          </cell>
          <cell r="L102">
            <v>30173</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12.8</v>
          </cell>
          <cell r="AK102">
            <v>12.7</v>
          </cell>
          <cell r="AL102">
            <v>21.4</v>
          </cell>
          <cell r="AM102">
            <v>0</v>
          </cell>
        </row>
        <row r="103">
          <cell r="A103">
            <v>13</v>
          </cell>
          <cell r="B103" t="str">
            <v>industry</v>
          </cell>
          <cell r="C103">
            <v>0.7</v>
          </cell>
          <cell r="D103">
            <v>0.7</v>
          </cell>
          <cell r="E103">
            <v>0.7</v>
          </cell>
          <cell r="F103">
            <v>0.7</v>
          </cell>
          <cell r="G103">
            <v>0.7</v>
          </cell>
          <cell r="H103">
            <v>0.7</v>
          </cell>
          <cell r="I103">
            <v>0.7</v>
          </cell>
          <cell r="J103">
            <v>0.7</v>
          </cell>
          <cell r="K103">
            <v>0.7</v>
          </cell>
          <cell r="L103">
            <v>0.7</v>
          </cell>
          <cell r="M103">
            <v>0.7</v>
          </cell>
          <cell r="N103">
            <v>0.7</v>
          </cell>
          <cell r="O103">
            <v>0.7</v>
          </cell>
          <cell r="P103">
            <v>0.7</v>
          </cell>
          <cell r="Q103">
            <v>0.70049542875627913</v>
          </cell>
          <cell r="R103">
            <v>0.7009908575125583</v>
          </cell>
          <cell r="S103">
            <v>0.70148628626883747</v>
          </cell>
          <cell r="T103">
            <v>0.70198171502511664</v>
          </cell>
          <cell r="U103">
            <v>0.50247714378139585</v>
          </cell>
          <cell r="V103">
            <v>0.50297257253767491</v>
          </cell>
          <cell r="W103">
            <v>0.50346800129395408</v>
          </cell>
          <cell r="X103">
            <v>0.50396343005023325</v>
          </cell>
          <cell r="Y103">
            <v>0.50445885880651242</v>
          </cell>
          <cell r="Z103">
            <v>0.50495428756279159</v>
          </cell>
          <cell r="AA103">
            <v>5.7054497163190705</v>
          </cell>
          <cell r="AB103">
            <v>0.50594514507534993</v>
          </cell>
          <cell r="AC103">
            <v>0.50594514507534993</v>
          </cell>
          <cell r="AD103">
            <v>0.50594514507534993</v>
          </cell>
          <cell r="AE103">
            <v>0.50594514507534993</v>
          </cell>
          <cell r="AF103">
            <v>0.50594514507534993</v>
          </cell>
          <cell r="AG103">
            <v>0.50594514507534993</v>
          </cell>
          <cell r="AH103">
            <v>0.50594514507534993</v>
          </cell>
          <cell r="AI103">
            <v>0.50594514507534993</v>
          </cell>
          <cell r="AJ103">
            <v>0.50594514507534993</v>
          </cell>
          <cell r="AK103">
            <v>0.50594514507534993</v>
          </cell>
          <cell r="AL103">
            <v>0.50594514507534993</v>
          </cell>
          <cell r="AM103">
            <v>1.0059451450753498</v>
          </cell>
        </row>
        <row r="104">
          <cell r="A104">
            <v>13</v>
          </cell>
          <cell r="B104" t="str">
            <v>mining</v>
          </cell>
          <cell r="C104">
            <v>5.9367860116503537E-2</v>
          </cell>
          <cell r="D104">
            <v>5.9367860116503537E-2</v>
          </cell>
          <cell r="E104">
            <v>5.9367860116503537E-2</v>
          </cell>
          <cell r="F104">
            <v>5.9367860116503537E-2</v>
          </cell>
          <cell r="G104">
            <v>5.9367860116503537E-2</v>
          </cell>
          <cell r="H104">
            <v>5.9367860116503537E-2</v>
          </cell>
          <cell r="I104">
            <v>5.9367860116503537E-2</v>
          </cell>
          <cell r="J104">
            <v>5.9367860116503537E-2</v>
          </cell>
          <cell r="K104">
            <v>5.9367860116503537E-2</v>
          </cell>
          <cell r="L104">
            <v>5.9367860116503537E-2</v>
          </cell>
          <cell r="M104">
            <v>5.9367860116503537E-2</v>
          </cell>
          <cell r="N104">
            <v>5.9367860116503537E-2</v>
          </cell>
          <cell r="O104">
            <v>5.9367860116503537E-2</v>
          </cell>
          <cell r="P104">
            <v>5.9367860116503537E-2</v>
          </cell>
          <cell r="Q104">
            <v>5.7171531204771413E-2</v>
          </cell>
          <cell r="R104">
            <v>5.4975202293039288E-2</v>
          </cell>
          <cell r="S104">
            <v>5.2778873381307163E-2</v>
          </cell>
          <cell r="T104">
            <v>5.0582544469575039E-2</v>
          </cell>
          <cell r="U104">
            <v>4.8386215557842914E-2</v>
          </cell>
          <cell r="V104">
            <v>4.6189886646110789E-2</v>
          </cell>
          <cell r="W104">
            <v>4.3993557734378665E-2</v>
          </cell>
          <cell r="X104">
            <v>4.179722882264654E-2</v>
          </cell>
          <cell r="Y104">
            <v>3.9600899910914415E-2</v>
          </cell>
          <cell r="Z104">
            <v>3.7404570999182291E-2</v>
          </cell>
          <cell r="AA104">
            <v>3.5208242087450173E-2</v>
          </cell>
          <cell r="AB104">
            <v>3.3011913175718048E-2</v>
          </cell>
          <cell r="AC104">
            <v>3.3011913175718048E-2</v>
          </cell>
          <cell r="AD104">
            <v>3.3011913175718048E-2</v>
          </cell>
          <cell r="AE104">
            <v>3.3011913175718048E-2</v>
          </cell>
          <cell r="AF104">
            <v>3.3011913175718048E-2</v>
          </cell>
          <cell r="AG104">
            <v>3.3011913175718048E-2</v>
          </cell>
          <cell r="AH104">
            <v>3.3011913175718048E-2</v>
          </cell>
          <cell r="AI104">
            <v>3.3011913175718048E-2</v>
          </cell>
          <cell r="AJ104">
            <v>3.3011913175718048E-2</v>
          </cell>
          <cell r="AK104">
            <v>3.3011913175718048E-2</v>
          </cell>
          <cell r="AL104">
            <v>3.3011913175718048E-2</v>
          </cell>
          <cell r="AM104">
            <v>3.3011913175718048E-2</v>
          </cell>
        </row>
        <row r="105">
          <cell r="A105">
            <v>13</v>
          </cell>
          <cell r="B105" t="str">
            <v>municipal</v>
          </cell>
          <cell r="C105">
            <v>8.9020311389040216</v>
          </cell>
          <cell r="D105">
            <v>8.9020311389040216</v>
          </cell>
          <cell r="E105">
            <v>8.9020311389040216</v>
          </cell>
          <cell r="F105">
            <v>8.9020311389040216</v>
          </cell>
          <cell r="G105">
            <v>8.9020311389040216</v>
          </cell>
          <cell r="H105">
            <v>8.9020311389040216</v>
          </cell>
          <cell r="I105">
            <v>8.9020311389040216</v>
          </cell>
          <cell r="J105">
            <v>8.9020311389040216</v>
          </cell>
          <cell r="K105">
            <v>8.9020311389040216</v>
          </cell>
          <cell r="L105">
            <v>8.9020311389040216</v>
          </cell>
          <cell r="M105">
            <v>8.9020311389040216</v>
          </cell>
          <cell r="N105">
            <v>8.9020311389040216</v>
          </cell>
          <cell r="O105">
            <v>8.9020311389040216</v>
          </cell>
          <cell r="P105">
            <v>8.9020311389040216</v>
          </cell>
          <cell r="Q105">
            <v>8.9032541014272955</v>
          </cell>
          <cell r="R105">
            <v>8.9044770639505693</v>
          </cell>
          <cell r="S105">
            <v>8.9057000264738431</v>
          </cell>
          <cell r="T105">
            <v>8.9069229889971169</v>
          </cell>
          <cell r="U105">
            <v>20.808145951520391</v>
          </cell>
          <cell r="V105">
            <v>20.809368914043663</v>
          </cell>
          <cell r="W105">
            <v>20.810591876566939</v>
          </cell>
          <cell r="X105">
            <v>20.811814839090211</v>
          </cell>
          <cell r="Y105">
            <v>20.813037801613486</v>
          </cell>
          <cell r="Z105">
            <v>20.814260764136758</v>
          </cell>
          <cell r="AA105">
            <v>20.815483726660034</v>
          </cell>
          <cell r="AB105">
            <v>20.816706689183306</v>
          </cell>
          <cell r="AC105">
            <v>20.816706689183306</v>
          </cell>
          <cell r="AD105">
            <v>20.816706689183306</v>
          </cell>
          <cell r="AE105">
            <v>20.816706689183306</v>
          </cell>
          <cell r="AF105">
            <v>20.816706689183306</v>
          </cell>
          <cell r="AG105">
            <v>20.816706689183306</v>
          </cell>
          <cell r="AH105">
            <v>20.816706689183306</v>
          </cell>
          <cell r="AI105">
            <v>20.816706689183306</v>
          </cell>
          <cell r="AJ105">
            <v>20.816706689183306</v>
          </cell>
          <cell r="AK105">
            <v>20.816706689183306</v>
          </cell>
          <cell r="AL105">
            <v>20.816706689183306</v>
          </cell>
          <cell r="AM105">
            <v>20.816706689183306</v>
          </cell>
        </row>
        <row r="106">
          <cell r="A106">
            <v>13</v>
          </cell>
          <cell r="B106" t="str">
            <v>oil and gas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row>
        <row r="107">
          <cell r="A107">
            <v>13</v>
          </cell>
          <cell r="B107" t="str">
            <v>peat mining</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row>
        <row r="108">
          <cell r="A108">
            <v>13</v>
          </cell>
          <cell r="B108" t="str">
            <v>recreation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row>
        <row r="109">
          <cell r="A109">
            <v>13</v>
          </cell>
          <cell r="B109" t="str">
            <v>transportation</v>
          </cell>
          <cell r="C109">
            <v>2.6084593167709832E-2</v>
          </cell>
          <cell r="D109">
            <v>2.6084593167709832E-2</v>
          </cell>
          <cell r="E109">
            <v>2.6084593167709832E-2</v>
          </cell>
          <cell r="F109">
            <v>2.6084593167709832E-2</v>
          </cell>
          <cell r="G109">
            <v>2.6084593167709832E-2</v>
          </cell>
          <cell r="H109">
            <v>2.6084593167709832E-2</v>
          </cell>
          <cell r="I109">
            <v>2.6084593167709832E-2</v>
          </cell>
          <cell r="J109">
            <v>2.6084593167709832E-2</v>
          </cell>
          <cell r="K109">
            <v>2.6084593167709832E-2</v>
          </cell>
          <cell r="L109">
            <v>2.6084593167709832E-2</v>
          </cell>
          <cell r="M109">
            <v>2.6084593167709832E-2</v>
          </cell>
          <cell r="N109">
            <v>2.6084593167709832E-2</v>
          </cell>
          <cell r="O109">
            <v>2.6084593167709832E-2</v>
          </cell>
          <cell r="P109">
            <v>2.6084593167709832E-2</v>
          </cell>
          <cell r="Q109">
            <v>2.9353878124539108E-2</v>
          </cell>
          <cell r="R109">
            <v>3.2623163081368381E-2</v>
          </cell>
          <cell r="S109">
            <v>3.5892448038197654E-2</v>
          </cell>
          <cell r="T109">
            <v>3.9161732995026927E-2</v>
          </cell>
          <cell r="U109">
            <v>4.2431017951856206E-2</v>
          </cell>
          <cell r="V109">
            <v>4.5700302908685486E-2</v>
          </cell>
          <cell r="W109">
            <v>4.8969587865514766E-2</v>
          </cell>
          <cell r="X109">
            <v>5.2238872822344046E-2</v>
          </cell>
          <cell r="Y109">
            <v>5.5508157779173319E-2</v>
          </cell>
          <cell r="Z109">
            <v>5.8777442736002598E-2</v>
          </cell>
          <cell r="AA109">
            <v>6.2046727692831878E-2</v>
          </cell>
          <cell r="AB109">
            <v>6.5316012649661123E-2</v>
          </cell>
          <cell r="AC109">
            <v>6.5316012649661123E-2</v>
          </cell>
          <cell r="AD109">
            <v>6.5316012649661123E-2</v>
          </cell>
          <cell r="AE109">
            <v>6.5316012649661123E-2</v>
          </cell>
          <cell r="AF109">
            <v>6.5316012649661123E-2</v>
          </cell>
          <cell r="AG109">
            <v>6.5316012649661123E-2</v>
          </cell>
          <cell r="AH109">
            <v>6.5316012649661123E-2</v>
          </cell>
          <cell r="AI109">
            <v>6.5316012649661123E-2</v>
          </cell>
          <cell r="AJ109">
            <v>6.5316012649661123E-2</v>
          </cell>
          <cell r="AK109">
            <v>6.5316012649661123E-2</v>
          </cell>
          <cell r="AL109">
            <v>6.5316012649661123E-2</v>
          </cell>
          <cell r="AM109">
            <v>6.5316012649661123E-2</v>
          </cell>
        </row>
        <row r="110">
          <cell r="A110">
            <v>14</v>
          </cell>
          <cell r="B110" t="str">
            <v>agriculture</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A111">
            <v>14</v>
          </cell>
          <cell r="B111" t="str">
            <v>flooded standing forest</v>
          </cell>
          <cell r="C111">
            <v>0</v>
          </cell>
          <cell r="D111">
            <v>0</v>
          </cell>
          <cell r="E111">
            <v>0</v>
          </cell>
          <cell r="F111">
            <v>0</v>
          </cell>
          <cell r="G111">
            <v>0</v>
          </cell>
          <cell r="H111">
            <v>0</v>
          </cell>
          <cell r="I111">
            <v>0</v>
          </cell>
          <cell r="J111">
            <v>0</v>
          </cell>
          <cell r="K111">
            <v>0</v>
          </cell>
          <cell r="L111">
            <v>20928</v>
          </cell>
          <cell r="M111">
            <v>0</v>
          </cell>
          <cell r="N111">
            <v>76570</v>
          </cell>
          <cell r="O111">
            <v>0</v>
          </cell>
          <cell r="P111">
            <v>30380</v>
          </cell>
          <cell r="Q111">
            <v>5973</v>
          </cell>
          <cell r="R111">
            <v>0</v>
          </cell>
          <cell r="S111">
            <v>0</v>
          </cell>
          <cell r="T111">
            <v>0</v>
          </cell>
          <cell r="U111">
            <v>0</v>
          </cell>
          <cell r="V111">
            <v>0</v>
          </cell>
          <cell r="W111">
            <v>0</v>
          </cell>
          <cell r="X111">
            <v>0</v>
          </cell>
          <cell r="Y111">
            <v>0</v>
          </cell>
          <cell r="Z111">
            <v>34219</v>
          </cell>
          <cell r="AA111">
            <v>0</v>
          </cell>
          <cell r="AB111">
            <v>0</v>
          </cell>
          <cell r="AC111">
            <v>0</v>
          </cell>
          <cell r="AD111">
            <v>0</v>
          </cell>
          <cell r="AE111">
            <v>0</v>
          </cell>
          <cell r="AF111">
            <v>0</v>
          </cell>
          <cell r="AG111">
            <v>0</v>
          </cell>
          <cell r="AH111">
            <v>0</v>
          </cell>
          <cell r="AI111">
            <v>0</v>
          </cell>
          <cell r="AJ111">
            <v>0</v>
          </cell>
          <cell r="AK111">
            <v>0</v>
          </cell>
          <cell r="AL111">
            <v>0</v>
          </cell>
          <cell r="AM111">
            <v>2401</v>
          </cell>
        </row>
        <row r="112">
          <cell r="A112">
            <v>14</v>
          </cell>
          <cell r="B112" t="str">
            <v>forestry</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row>
        <row r="113">
          <cell r="A113">
            <v>14</v>
          </cell>
          <cell r="B113" t="str">
            <v>hydro infrastructure</v>
          </cell>
          <cell r="C113">
            <v>312</v>
          </cell>
          <cell r="D113">
            <v>312</v>
          </cell>
          <cell r="E113">
            <v>312</v>
          </cell>
          <cell r="F113">
            <v>51.1</v>
          </cell>
          <cell r="G113">
            <v>307.8</v>
          </cell>
          <cell r="H113">
            <v>307.8</v>
          </cell>
          <cell r="I113">
            <v>307.8</v>
          </cell>
          <cell r="J113">
            <v>314.39999999999998</v>
          </cell>
          <cell r="K113">
            <v>314.39999999999998</v>
          </cell>
          <cell r="L113">
            <v>25.4</v>
          </cell>
          <cell r="M113">
            <v>1195.9000000000001</v>
          </cell>
          <cell r="N113">
            <v>1692.4</v>
          </cell>
          <cell r="O113">
            <v>1958</v>
          </cell>
          <cell r="P113">
            <v>1958</v>
          </cell>
          <cell r="Q113">
            <v>18.8</v>
          </cell>
          <cell r="R113">
            <v>18.8</v>
          </cell>
          <cell r="S113">
            <v>18.8</v>
          </cell>
          <cell r="T113">
            <v>18.8</v>
          </cell>
          <cell r="U113">
            <v>18.5</v>
          </cell>
          <cell r="V113">
            <v>18.5</v>
          </cell>
          <cell r="W113">
            <v>18.5</v>
          </cell>
          <cell r="X113">
            <v>1225</v>
          </cell>
          <cell r="Y113">
            <v>1225</v>
          </cell>
          <cell r="Z113">
            <v>748.7</v>
          </cell>
          <cell r="AA113">
            <v>18.5</v>
          </cell>
          <cell r="AB113">
            <v>18.5</v>
          </cell>
          <cell r="AC113">
            <v>18.5</v>
          </cell>
          <cell r="AD113">
            <v>18.5</v>
          </cell>
          <cell r="AE113">
            <v>18.5</v>
          </cell>
          <cell r="AF113">
            <v>18.5</v>
          </cell>
          <cell r="AG113">
            <v>18.5</v>
          </cell>
          <cell r="AH113">
            <v>18.5</v>
          </cell>
          <cell r="AI113">
            <v>0.2</v>
          </cell>
          <cell r="AJ113">
            <v>2.6</v>
          </cell>
          <cell r="AK113">
            <v>2.6</v>
          </cell>
          <cell r="AL113">
            <v>2.6</v>
          </cell>
          <cell r="AM113">
            <v>3</v>
          </cell>
        </row>
        <row r="114">
          <cell r="A114">
            <v>14</v>
          </cell>
          <cell r="B114" t="str">
            <v>hydro reservoir</v>
          </cell>
          <cell r="C114">
            <v>0</v>
          </cell>
          <cell r="D114">
            <v>0</v>
          </cell>
          <cell r="E114">
            <v>0</v>
          </cell>
          <cell r="F114">
            <v>0</v>
          </cell>
          <cell r="G114">
            <v>0</v>
          </cell>
          <cell r="H114">
            <v>0</v>
          </cell>
          <cell r="I114">
            <v>0</v>
          </cell>
          <cell r="J114">
            <v>0</v>
          </cell>
          <cell r="K114">
            <v>32703</v>
          </cell>
          <cell r="L114">
            <v>32703</v>
          </cell>
          <cell r="M114">
            <v>0</v>
          </cell>
          <cell r="N114">
            <v>101928.7</v>
          </cell>
          <cell r="O114">
            <v>46649</v>
          </cell>
          <cell r="P114">
            <v>80393</v>
          </cell>
          <cell r="Q114">
            <v>519</v>
          </cell>
          <cell r="R114">
            <v>0</v>
          </cell>
          <cell r="S114">
            <v>0</v>
          </cell>
          <cell r="T114">
            <v>0</v>
          </cell>
          <cell r="U114">
            <v>0</v>
          </cell>
          <cell r="V114">
            <v>1033</v>
          </cell>
          <cell r="W114">
            <v>924</v>
          </cell>
          <cell r="X114">
            <v>1552</v>
          </cell>
          <cell r="Y114">
            <v>2114</v>
          </cell>
          <cell r="Z114">
            <v>1</v>
          </cell>
          <cell r="AA114">
            <v>0</v>
          </cell>
          <cell r="AB114">
            <v>40</v>
          </cell>
          <cell r="AC114">
            <v>0</v>
          </cell>
          <cell r="AD114">
            <v>0</v>
          </cell>
          <cell r="AE114">
            <v>0</v>
          </cell>
          <cell r="AF114">
            <v>0</v>
          </cell>
          <cell r="AG114">
            <v>0</v>
          </cell>
          <cell r="AH114">
            <v>0</v>
          </cell>
          <cell r="AI114">
            <v>0</v>
          </cell>
          <cell r="AJ114">
            <v>130.5</v>
          </cell>
          <cell r="AK114">
            <v>128.80000000000001</v>
          </cell>
          <cell r="AL114">
            <v>217.6</v>
          </cell>
          <cell r="AM114">
            <v>0</v>
          </cell>
        </row>
        <row r="115">
          <cell r="A115">
            <v>14</v>
          </cell>
          <cell r="B115" t="str">
            <v>industry</v>
          </cell>
          <cell r="C115">
            <v>0</v>
          </cell>
          <cell r="D115">
            <v>0</v>
          </cell>
          <cell r="E115">
            <v>0</v>
          </cell>
          <cell r="F115">
            <v>0</v>
          </cell>
          <cell r="G115">
            <v>0</v>
          </cell>
          <cell r="H115">
            <v>0</v>
          </cell>
          <cell r="I115">
            <v>0</v>
          </cell>
          <cell r="J115">
            <v>0</v>
          </cell>
          <cell r="K115">
            <v>0</v>
          </cell>
          <cell r="L115">
            <v>0</v>
          </cell>
          <cell r="M115">
            <v>0</v>
          </cell>
          <cell r="N115">
            <v>2.65</v>
          </cell>
          <cell r="O115">
            <v>0</v>
          </cell>
          <cell r="P115">
            <v>0</v>
          </cell>
          <cell r="Q115">
            <v>0</v>
          </cell>
          <cell r="R115">
            <v>0</v>
          </cell>
          <cell r="S115">
            <v>0</v>
          </cell>
          <cell r="T115">
            <v>0</v>
          </cell>
          <cell r="U115">
            <v>0</v>
          </cell>
          <cell r="V115">
            <v>0</v>
          </cell>
          <cell r="W115">
            <v>0</v>
          </cell>
          <cell r="X115">
            <v>0</v>
          </cell>
          <cell r="Y115">
            <v>0</v>
          </cell>
          <cell r="Z115">
            <v>0</v>
          </cell>
          <cell r="AA115">
            <v>1.6</v>
          </cell>
          <cell r="AB115">
            <v>0</v>
          </cell>
          <cell r="AC115">
            <v>0</v>
          </cell>
          <cell r="AD115">
            <v>1.6</v>
          </cell>
          <cell r="AE115">
            <v>0</v>
          </cell>
          <cell r="AF115">
            <v>0</v>
          </cell>
          <cell r="AG115">
            <v>0</v>
          </cell>
          <cell r="AH115">
            <v>0</v>
          </cell>
          <cell r="AI115">
            <v>0</v>
          </cell>
          <cell r="AJ115">
            <v>0</v>
          </cell>
          <cell r="AK115">
            <v>0</v>
          </cell>
          <cell r="AL115">
            <v>0</v>
          </cell>
          <cell r="AM115">
            <v>0</v>
          </cell>
        </row>
        <row r="116">
          <cell r="A116">
            <v>14</v>
          </cell>
          <cell r="B116" t="str">
            <v>mining</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row>
        <row r="117">
          <cell r="A117">
            <v>14</v>
          </cell>
          <cell r="B117" t="str">
            <v>municipal</v>
          </cell>
          <cell r="C117">
            <v>85.7</v>
          </cell>
          <cell r="D117">
            <v>85.7</v>
          </cell>
          <cell r="E117">
            <v>85.7</v>
          </cell>
          <cell r="F117">
            <v>9.1</v>
          </cell>
          <cell r="G117">
            <v>9.1</v>
          </cell>
          <cell r="H117">
            <v>9.1</v>
          </cell>
          <cell r="I117">
            <v>9.1</v>
          </cell>
          <cell r="J117">
            <v>9.1</v>
          </cell>
          <cell r="K117">
            <v>9.1</v>
          </cell>
          <cell r="L117">
            <v>9.1</v>
          </cell>
          <cell r="M117">
            <v>9.1</v>
          </cell>
          <cell r="N117">
            <v>9.1</v>
          </cell>
          <cell r="O117">
            <v>9.1</v>
          </cell>
          <cell r="P117">
            <v>9.1</v>
          </cell>
          <cell r="Q117">
            <v>9.1</v>
          </cell>
          <cell r="R117">
            <v>9.1</v>
          </cell>
          <cell r="S117">
            <v>9.1</v>
          </cell>
          <cell r="T117">
            <v>9.1</v>
          </cell>
          <cell r="U117">
            <v>9.1</v>
          </cell>
          <cell r="V117">
            <v>9.1</v>
          </cell>
          <cell r="W117">
            <v>14.1</v>
          </cell>
          <cell r="X117">
            <v>14.1</v>
          </cell>
          <cell r="Y117">
            <v>14.1</v>
          </cell>
          <cell r="Z117">
            <v>14.1</v>
          </cell>
          <cell r="AA117">
            <v>14.1</v>
          </cell>
          <cell r="AB117">
            <v>14.1</v>
          </cell>
          <cell r="AC117">
            <v>14.1</v>
          </cell>
          <cell r="AD117">
            <v>14.1</v>
          </cell>
          <cell r="AE117">
            <v>14.1</v>
          </cell>
          <cell r="AF117">
            <v>14.1</v>
          </cell>
          <cell r="AG117">
            <v>14.1</v>
          </cell>
          <cell r="AH117">
            <v>14.1</v>
          </cell>
          <cell r="AI117">
            <v>14.1</v>
          </cell>
          <cell r="AJ117">
            <v>14.1</v>
          </cell>
          <cell r="AK117">
            <v>14.1</v>
          </cell>
          <cell r="AL117">
            <v>14.1</v>
          </cell>
          <cell r="AM117">
            <v>14.1</v>
          </cell>
        </row>
        <row r="118">
          <cell r="A118">
            <v>14</v>
          </cell>
          <cell r="B118" t="str">
            <v>oil and gas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row>
        <row r="119">
          <cell r="A119">
            <v>14</v>
          </cell>
          <cell r="B119" t="str">
            <v>peat mining</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row>
        <row r="120">
          <cell r="A120">
            <v>14</v>
          </cell>
          <cell r="B120" t="str">
            <v>recreation</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row>
        <row r="121">
          <cell r="A121">
            <v>14</v>
          </cell>
          <cell r="B121" t="str">
            <v>transportation</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row>
        <row r="122">
          <cell r="A122">
            <v>15</v>
          </cell>
          <cell r="B122" t="str">
            <v>agriculture</v>
          </cell>
          <cell r="C122">
            <v>828.39890497072906</v>
          </cell>
          <cell r="D122">
            <v>828.39890497072906</v>
          </cell>
          <cell r="E122">
            <v>828.39890497072906</v>
          </cell>
          <cell r="F122">
            <v>828.39890497072906</v>
          </cell>
          <cell r="G122">
            <v>828.39890497072906</v>
          </cell>
          <cell r="H122">
            <v>828.39890497072906</v>
          </cell>
          <cell r="I122">
            <v>828.39890497072906</v>
          </cell>
          <cell r="J122">
            <v>828.39890497072906</v>
          </cell>
          <cell r="K122">
            <v>828.39890497072906</v>
          </cell>
          <cell r="L122">
            <v>828.39890497072906</v>
          </cell>
          <cell r="M122">
            <v>828.39890497072906</v>
          </cell>
          <cell r="N122">
            <v>828.39890497072906</v>
          </cell>
          <cell r="O122">
            <v>828.39890497072906</v>
          </cell>
          <cell r="P122">
            <v>828.39890497072906</v>
          </cell>
          <cell r="Q122">
            <v>936.54269176979608</v>
          </cell>
          <cell r="R122">
            <v>1044.6864785688631</v>
          </cell>
          <cell r="S122">
            <v>1152.8302653679302</v>
          </cell>
          <cell r="T122">
            <v>1260.9740521669969</v>
          </cell>
          <cell r="U122">
            <v>1369.117838966064</v>
          </cell>
          <cell r="V122">
            <v>1477.2616257651309</v>
          </cell>
          <cell r="W122">
            <v>1585.4054125641978</v>
          </cell>
          <cell r="X122">
            <v>1693.5491993632647</v>
          </cell>
          <cell r="Y122">
            <v>1801.6929861623314</v>
          </cell>
          <cell r="Z122">
            <v>1909.8367729613983</v>
          </cell>
          <cell r="AA122">
            <v>2017.9805597604652</v>
          </cell>
          <cell r="AB122">
            <v>2126.124346559533</v>
          </cell>
          <cell r="AC122">
            <v>2126.124346559533</v>
          </cell>
          <cell r="AD122">
            <v>2126.124346559533</v>
          </cell>
          <cell r="AE122">
            <v>2126.124346559533</v>
          </cell>
          <cell r="AF122">
            <v>2126.124346559533</v>
          </cell>
          <cell r="AG122">
            <v>2126.124346559533</v>
          </cell>
          <cell r="AH122">
            <v>2126.124346559533</v>
          </cell>
          <cell r="AI122">
            <v>2126.124346559533</v>
          </cell>
          <cell r="AJ122">
            <v>2126.124346559533</v>
          </cell>
          <cell r="AK122">
            <v>2126.124346559533</v>
          </cell>
          <cell r="AL122">
            <v>2126.124346559533</v>
          </cell>
          <cell r="AM122">
            <v>2126.124346559533</v>
          </cell>
        </row>
        <row r="123">
          <cell r="A123">
            <v>15</v>
          </cell>
          <cell r="B123" t="str">
            <v>flooded standing forest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669</v>
          </cell>
          <cell r="AB123">
            <v>0</v>
          </cell>
          <cell r="AC123">
            <v>0</v>
          </cell>
          <cell r="AD123">
            <v>0</v>
          </cell>
          <cell r="AE123">
            <v>0</v>
          </cell>
          <cell r="AF123">
            <v>0</v>
          </cell>
          <cell r="AG123">
            <v>0</v>
          </cell>
          <cell r="AH123">
            <v>0</v>
          </cell>
          <cell r="AI123">
            <v>8745.5</v>
          </cell>
          <cell r="AJ123">
            <v>0</v>
          </cell>
          <cell r="AK123">
            <v>0</v>
          </cell>
          <cell r="AL123">
            <v>452</v>
          </cell>
          <cell r="AM123">
            <v>24952</v>
          </cell>
        </row>
        <row r="124">
          <cell r="A124">
            <v>15</v>
          </cell>
          <cell r="B124" t="str">
            <v>forestry</v>
          </cell>
          <cell r="C124">
            <v>498</v>
          </cell>
          <cell r="D124">
            <v>498</v>
          </cell>
          <cell r="E124">
            <v>498</v>
          </cell>
          <cell r="F124">
            <v>498</v>
          </cell>
          <cell r="G124">
            <v>498</v>
          </cell>
          <cell r="H124">
            <v>498</v>
          </cell>
          <cell r="I124">
            <v>498</v>
          </cell>
          <cell r="J124">
            <v>498</v>
          </cell>
          <cell r="K124">
            <v>498</v>
          </cell>
          <cell r="L124">
            <v>498</v>
          </cell>
          <cell r="M124">
            <v>498</v>
          </cell>
          <cell r="N124">
            <v>498</v>
          </cell>
          <cell r="O124">
            <v>498</v>
          </cell>
          <cell r="P124">
            <v>498</v>
          </cell>
          <cell r="Q124">
            <v>508.50028465456666</v>
          </cell>
          <cell r="R124">
            <v>519.00056930913331</v>
          </cell>
          <cell r="S124">
            <v>529.50085396369991</v>
          </cell>
          <cell r="T124">
            <v>540.00113861826662</v>
          </cell>
          <cell r="U124">
            <v>550.50142327283322</v>
          </cell>
          <cell r="V124">
            <v>561.00170792739982</v>
          </cell>
          <cell r="W124">
            <v>571.50199258196653</v>
          </cell>
          <cell r="X124">
            <v>582.00227723653313</v>
          </cell>
          <cell r="Y124">
            <v>592.50256189109984</v>
          </cell>
          <cell r="Z124">
            <v>603.00284654566644</v>
          </cell>
          <cell r="AA124">
            <v>613.50313120023304</v>
          </cell>
          <cell r="AB124">
            <v>624.00341585479975</v>
          </cell>
          <cell r="AC124">
            <v>624.00341585479975</v>
          </cell>
          <cell r="AD124">
            <v>624.00341585479975</v>
          </cell>
          <cell r="AE124">
            <v>624.00341585479975</v>
          </cell>
          <cell r="AF124">
            <v>624.00341585479975</v>
          </cell>
          <cell r="AG124">
            <v>624.00341585479975</v>
          </cell>
          <cell r="AH124">
            <v>624.00341585479975</v>
          </cell>
          <cell r="AI124">
            <v>624.00341585479975</v>
          </cell>
          <cell r="AJ124">
            <v>624.00341585479975</v>
          </cell>
          <cell r="AK124">
            <v>624.00341585479975</v>
          </cell>
          <cell r="AL124">
            <v>624.00341585479975</v>
          </cell>
          <cell r="AM124">
            <v>624.00341585479975</v>
          </cell>
        </row>
        <row r="125">
          <cell r="A125">
            <v>15</v>
          </cell>
          <cell r="B125" t="str">
            <v>hydro infrastructure</v>
          </cell>
          <cell r="C125">
            <v>813.01620094219913</v>
          </cell>
          <cell r="D125">
            <v>813.01620094219913</v>
          </cell>
          <cell r="E125">
            <v>813.01620094219913</v>
          </cell>
          <cell r="F125">
            <v>813.01620094219913</v>
          </cell>
          <cell r="G125">
            <v>813.01620094219913</v>
          </cell>
          <cell r="H125">
            <v>813.01620094219913</v>
          </cell>
          <cell r="I125">
            <v>813.01620094219913</v>
          </cell>
          <cell r="J125">
            <v>813.01620094219913</v>
          </cell>
          <cell r="K125">
            <v>813.01620094219913</v>
          </cell>
          <cell r="L125">
            <v>813.01620094219913</v>
          </cell>
          <cell r="M125">
            <v>813.01620094219913</v>
          </cell>
          <cell r="N125">
            <v>813.01620094219913</v>
          </cell>
          <cell r="O125">
            <v>813.01620094219913</v>
          </cell>
          <cell r="P125">
            <v>813.01620094219913</v>
          </cell>
          <cell r="Q125">
            <v>798.82686809280585</v>
          </cell>
          <cell r="R125">
            <v>784.63753524341257</v>
          </cell>
          <cell r="S125">
            <v>770.44820239401929</v>
          </cell>
          <cell r="T125">
            <v>756.25886954462601</v>
          </cell>
          <cell r="U125">
            <v>742.06953669523273</v>
          </cell>
          <cell r="V125">
            <v>727.88020384583945</v>
          </cell>
          <cell r="W125">
            <v>713.69087099644617</v>
          </cell>
          <cell r="X125">
            <v>699.50153814705288</v>
          </cell>
          <cell r="Y125">
            <v>685.3122052976596</v>
          </cell>
          <cell r="Z125">
            <v>757.42287244826628</v>
          </cell>
          <cell r="AA125">
            <v>743.23353959887299</v>
          </cell>
          <cell r="AB125">
            <v>642.74420674948033</v>
          </cell>
          <cell r="AC125">
            <v>832.0442067494804</v>
          </cell>
          <cell r="AD125">
            <v>832.0442067494804</v>
          </cell>
          <cell r="AE125">
            <v>832.0442067494804</v>
          </cell>
          <cell r="AF125">
            <v>642.74420674948033</v>
          </cell>
          <cell r="AG125">
            <v>642.74420674948033</v>
          </cell>
          <cell r="AH125">
            <v>666.24420674948033</v>
          </cell>
          <cell r="AI125">
            <v>734.84420674948035</v>
          </cell>
          <cell r="AJ125">
            <v>852.44420674948037</v>
          </cell>
          <cell r="AK125">
            <v>1158.4442067494804</v>
          </cell>
          <cell r="AL125">
            <v>864.44420674948037</v>
          </cell>
          <cell r="AM125">
            <v>760.74420674948033</v>
          </cell>
        </row>
        <row r="126">
          <cell r="A126">
            <v>15</v>
          </cell>
          <cell r="B126" t="str">
            <v>hydro reservoir</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34</v>
          </cell>
          <cell r="Z126">
            <v>561</v>
          </cell>
          <cell r="AA126">
            <v>0</v>
          </cell>
          <cell r="AB126">
            <v>0</v>
          </cell>
          <cell r="AC126">
            <v>0</v>
          </cell>
          <cell r="AD126">
            <v>246</v>
          </cell>
          <cell r="AE126">
            <v>2924</v>
          </cell>
          <cell r="AF126">
            <v>5430</v>
          </cell>
          <cell r="AG126">
            <v>0</v>
          </cell>
          <cell r="AH126">
            <v>0</v>
          </cell>
          <cell r="AI126">
            <v>0</v>
          </cell>
          <cell r="AJ126">
            <v>1911.6</v>
          </cell>
          <cell r="AK126">
            <v>2561.5</v>
          </cell>
          <cell r="AL126">
            <v>4271</v>
          </cell>
          <cell r="AM126">
            <v>0</v>
          </cell>
        </row>
        <row r="127">
          <cell r="A127">
            <v>15</v>
          </cell>
          <cell r="B127" t="str">
            <v>industry</v>
          </cell>
          <cell r="C127">
            <v>71.06022931122655</v>
          </cell>
          <cell r="D127">
            <v>71.06022931122655</v>
          </cell>
          <cell r="E127">
            <v>71.06022931122655</v>
          </cell>
          <cell r="F127">
            <v>71.06022931122655</v>
          </cell>
          <cell r="G127">
            <v>71.06022931122655</v>
          </cell>
          <cell r="H127">
            <v>71.06022931122655</v>
          </cell>
          <cell r="I127">
            <v>71.06022931122655</v>
          </cell>
          <cell r="J127">
            <v>71.06022931122655</v>
          </cell>
          <cell r="K127">
            <v>71.06022931122655</v>
          </cell>
          <cell r="L127">
            <v>71.06022931122655</v>
          </cell>
          <cell r="M127">
            <v>71.06022931122655</v>
          </cell>
          <cell r="N127">
            <v>71.06022931122655</v>
          </cell>
          <cell r="O127">
            <v>71.06022931122655</v>
          </cell>
          <cell r="P127">
            <v>71.06022931122655</v>
          </cell>
          <cell r="Q127">
            <v>73.394276082563977</v>
          </cell>
          <cell r="R127">
            <v>75.728322853901417</v>
          </cell>
          <cell r="S127">
            <v>78.062369625238844</v>
          </cell>
          <cell r="T127">
            <v>80.396416396576285</v>
          </cell>
          <cell r="U127">
            <v>82.730463167913712</v>
          </cell>
          <cell r="V127">
            <v>85.064509939251153</v>
          </cell>
          <cell r="W127">
            <v>87.398556710588593</v>
          </cell>
          <cell r="X127">
            <v>89.73260348192602</v>
          </cell>
          <cell r="Y127">
            <v>92.066650253263461</v>
          </cell>
          <cell r="Z127">
            <v>94.400697024600902</v>
          </cell>
          <cell r="AA127">
            <v>96.734743795938329</v>
          </cell>
          <cell r="AB127">
            <v>99.068790567275713</v>
          </cell>
          <cell r="AC127">
            <v>243.86879056727571</v>
          </cell>
          <cell r="AD127">
            <v>99.068790567275713</v>
          </cell>
          <cell r="AE127">
            <v>99.068790567275713</v>
          </cell>
          <cell r="AF127">
            <v>99.068790567275713</v>
          </cell>
          <cell r="AG127">
            <v>99.068790567275713</v>
          </cell>
          <cell r="AH127">
            <v>99.068790567275713</v>
          </cell>
          <cell r="AI127">
            <v>99.068790567275713</v>
          </cell>
          <cell r="AJ127">
            <v>99.068790567275713</v>
          </cell>
          <cell r="AK127">
            <v>99.068790567275713</v>
          </cell>
          <cell r="AL127">
            <v>99.068790567275713</v>
          </cell>
          <cell r="AM127">
            <v>99.068790567275713</v>
          </cell>
        </row>
        <row r="128">
          <cell r="A128">
            <v>15</v>
          </cell>
          <cell r="B128" t="str">
            <v>mining</v>
          </cell>
          <cell r="C128">
            <v>233.69739406179758</v>
          </cell>
          <cell r="D128">
            <v>233.69739406179758</v>
          </cell>
          <cell r="E128">
            <v>233.69739406179758</v>
          </cell>
          <cell r="F128">
            <v>233.69739406179758</v>
          </cell>
          <cell r="G128">
            <v>233.69739406179758</v>
          </cell>
          <cell r="H128">
            <v>233.69739406179758</v>
          </cell>
          <cell r="I128">
            <v>233.69739406179758</v>
          </cell>
          <cell r="J128">
            <v>233.69739406179758</v>
          </cell>
          <cell r="K128">
            <v>233.69739406179758</v>
          </cell>
          <cell r="L128">
            <v>233.69739406179758</v>
          </cell>
          <cell r="M128">
            <v>233.69739406179758</v>
          </cell>
          <cell r="N128">
            <v>233.69739406179758</v>
          </cell>
          <cell r="O128">
            <v>233.69739406179758</v>
          </cell>
          <cell r="P128">
            <v>242.49739406179759</v>
          </cell>
          <cell r="Q128">
            <v>232.26850205540052</v>
          </cell>
          <cell r="R128">
            <v>230.83961004900345</v>
          </cell>
          <cell r="S128">
            <v>229.41071804260636</v>
          </cell>
          <cell r="T128">
            <v>227.98182603620927</v>
          </cell>
          <cell r="U128">
            <v>226.55293402981221</v>
          </cell>
          <cell r="V128">
            <v>225.12404202341511</v>
          </cell>
          <cell r="W128">
            <v>223.69515001701802</v>
          </cell>
          <cell r="X128">
            <v>222.26625801062093</v>
          </cell>
          <cell r="Y128">
            <v>220.83736600422387</v>
          </cell>
          <cell r="Z128">
            <v>219.40847399782677</v>
          </cell>
          <cell r="AA128">
            <v>217.97958199142968</v>
          </cell>
          <cell r="AB128">
            <v>216.55068998503242</v>
          </cell>
          <cell r="AC128">
            <v>240.35068998503243</v>
          </cell>
          <cell r="AD128">
            <v>216.55068998503242</v>
          </cell>
          <cell r="AE128">
            <v>216.55068998503242</v>
          </cell>
          <cell r="AF128">
            <v>216.55068998503242</v>
          </cell>
          <cell r="AG128">
            <v>216.55068998503242</v>
          </cell>
          <cell r="AH128">
            <v>216.55068998503242</v>
          </cell>
          <cell r="AI128">
            <v>216.55068998503242</v>
          </cell>
          <cell r="AJ128">
            <v>216.55068998503242</v>
          </cell>
          <cell r="AK128">
            <v>216.55068998503242</v>
          </cell>
          <cell r="AL128">
            <v>216.55068998503242</v>
          </cell>
          <cell r="AM128">
            <v>216.55068998503242</v>
          </cell>
        </row>
        <row r="129">
          <cell r="A129">
            <v>15</v>
          </cell>
          <cell r="B129" t="str">
            <v>municipal</v>
          </cell>
          <cell r="C129">
            <v>360.81476416567892</v>
          </cell>
          <cell r="D129">
            <v>360.81476416567892</v>
          </cell>
          <cell r="E129">
            <v>360.81476416567892</v>
          </cell>
          <cell r="F129">
            <v>360.81476416567892</v>
          </cell>
          <cell r="G129">
            <v>360.81476416567892</v>
          </cell>
          <cell r="H129">
            <v>360.81476416567892</v>
          </cell>
          <cell r="I129">
            <v>360.81476416567892</v>
          </cell>
          <cell r="J129">
            <v>360.81476416567892</v>
          </cell>
          <cell r="K129">
            <v>360.81476416567892</v>
          </cell>
          <cell r="L129">
            <v>360.81476416567892</v>
          </cell>
          <cell r="M129">
            <v>360.81476416567892</v>
          </cell>
          <cell r="N129">
            <v>360.81476416567892</v>
          </cell>
          <cell r="O129">
            <v>360.81476416567892</v>
          </cell>
          <cell r="P129">
            <v>360.81476416567892</v>
          </cell>
          <cell r="Q129">
            <v>378.22153220390413</v>
          </cell>
          <cell r="R129">
            <v>395.62830024212934</v>
          </cell>
          <cell r="S129">
            <v>413.03506828035461</v>
          </cell>
          <cell r="T129">
            <v>430.44183631857976</v>
          </cell>
          <cell r="U129">
            <v>447.84860435680503</v>
          </cell>
          <cell r="V129">
            <v>465.25537239503024</v>
          </cell>
          <cell r="W129">
            <v>482.66214043325539</v>
          </cell>
          <cell r="X129">
            <v>500.06890847148071</v>
          </cell>
          <cell r="Y129">
            <v>517.47567650970586</v>
          </cell>
          <cell r="Z129">
            <v>534.88244454793107</v>
          </cell>
          <cell r="AA129">
            <v>552.28921258615628</v>
          </cell>
          <cell r="AB129">
            <v>569.6959806243816</v>
          </cell>
          <cell r="AC129">
            <v>569.6959806243816</v>
          </cell>
          <cell r="AD129">
            <v>569.6959806243816</v>
          </cell>
          <cell r="AE129">
            <v>569.6959806243816</v>
          </cell>
          <cell r="AF129">
            <v>569.6959806243816</v>
          </cell>
          <cell r="AG129">
            <v>569.6959806243816</v>
          </cell>
          <cell r="AH129">
            <v>569.6959806243816</v>
          </cell>
          <cell r="AI129">
            <v>569.6959806243816</v>
          </cell>
          <cell r="AJ129">
            <v>569.6959806243816</v>
          </cell>
          <cell r="AK129">
            <v>569.6959806243816</v>
          </cell>
          <cell r="AL129">
            <v>569.6959806243816</v>
          </cell>
          <cell r="AM129">
            <v>569.6959806243816</v>
          </cell>
        </row>
        <row r="130">
          <cell r="A130">
            <v>15</v>
          </cell>
          <cell r="B130" t="str">
            <v>oil and gas</v>
          </cell>
          <cell r="C130">
            <v>3.6620809778009551E-3</v>
          </cell>
          <cell r="D130">
            <v>3.6620809778009551E-3</v>
          </cell>
          <cell r="E130">
            <v>3.6620809778009551E-3</v>
          </cell>
          <cell r="F130">
            <v>3.6620809778009551E-3</v>
          </cell>
          <cell r="G130">
            <v>3.6620809778009551E-3</v>
          </cell>
          <cell r="H130">
            <v>3.6620809778009551E-3</v>
          </cell>
          <cell r="I130">
            <v>3.6620809778009551E-3</v>
          </cell>
          <cell r="J130">
            <v>3.6620809778009551E-3</v>
          </cell>
          <cell r="K130">
            <v>3.6620809778009551E-3</v>
          </cell>
          <cell r="L130">
            <v>3.6620809778009551E-3</v>
          </cell>
          <cell r="M130">
            <v>3.6620809778009551E-3</v>
          </cell>
          <cell r="N130">
            <v>3.6620809778009551E-3</v>
          </cell>
          <cell r="O130">
            <v>3.6620809778009551E-3</v>
          </cell>
          <cell r="P130">
            <v>3.6620809778009551E-3</v>
          </cell>
          <cell r="Q130">
            <v>7.1410841223612187E-2</v>
          </cell>
          <cell r="R130">
            <v>0.13915960146942341</v>
          </cell>
          <cell r="S130">
            <v>0.20690836171523463</v>
          </cell>
          <cell r="T130">
            <v>0.27465712196104586</v>
          </cell>
          <cell r="U130">
            <v>0.34240588220685708</v>
          </cell>
          <cell r="V130">
            <v>0.41015464245266831</v>
          </cell>
          <cell r="W130">
            <v>0.47790340269847953</v>
          </cell>
          <cell r="X130">
            <v>0.54565216294429075</v>
          </cell>
          <cell r="Y130">
            <v>0.61340092319010198</v>
          </cell>
          <cell r="Z130">
            <v>0.6811496834359132</v>
          </cell>
          <cell r="AA130">
            <v>0.74889844368172442</v>
          </cell>
          <cell r="AB130">
            <v>0.81664720392753587</v>
          </cell>
          <cell r="AC130">
            <v>0.81664720392753587</v>
          </cell>
          <cell r="AD130">
            <v>0.81664720392753587</v>
          </cell>
          <cell r="AE130">
            <v>0.81664720392753587</v>
          </cell>
          <cell r="AF130">
            <v>0.81664720392753587</v>
          </cell>
          <cell r="AG130">
            <v>0.81664720392753587</v>
          </cell>
          <cell r="AH130">
            <v>0.81664720392753587</v>
          </cell>
          <cell r="AI130">
            <v>0.81664720392753587</v>
          </cell>
          <cell r="AJ130">
            <v>0.81664720392753587</v>
          </cell>
          <cell r="AK130">
            <v>0.81664720392753587</v>
          </cell>
          <cell r="AL130">
            <v>0.81664720392753587</v>
          </cell>
          <cell r="AM130">
            <v>0.81664720392753587</v>
          </cell>
        </row>
        <row r="131">
          <cell r="A131">
            <v>15</v>
          </cell>
          <cell r="B131" t="str">
            <v>peat mining</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1.1255219397910994</v>
          </cell>
          <cell r="R131">
            <v>2.2510438795821988</v>
          </cell>
          <cell r="S131">
            <v>3.3765658193732984</v>
          </cell>
          <cell r="T131">
            <v>4.5020877591643975</v>
          </cell>
          <cell r="U131">
            <v>5.6276096989554967</v>
          </cell>
          <cell r="V131">
            <v>6.7531316387465958</v>
          </cell>
          <cell r="W131">
            <v>7.878653578537695</v>
          </cell>
          <cell r="X131">
            <v>9.004175518328795</v>
          </cell>
          <cell r="Y131">
            <v>10.129697458119894</v>
          </cell>
          <cell r="Z131">
            <v>11.255219397910993</v>
          </cell>
          <cell r="AA131">
            <v>12.380741337702093</v>
          </cell>
          <cell r="AB131">
            <v>13.506263277493192</v>
          </cell>
          <cell r="AC131">
            <v>13.506263277493192</v>
          </cell>
          <cell r="AD131">
            <v>13.506263277493192</v>
          </cell>
          <cell r="AE131">
            <v>13.506263277493192</v>
          </cell>
          <cell r="AF131">
            <v>13.506263277493192</v>
          </cell>
          <cell r="AG131">
            <v>13.506263277493192</v>
          </cell>
          <cell r="AH131">
            <v>13.506263277493192</v>
          </cell>
          <cell r="AI131">
            <v>13.506263277493192</v>
          </cell>
          <cell r="AJ131">
            <v>13.506263277493192</v>
          </cell>
          <cell r="AK131">
            <v>13.506263277493192</v>
          </cell>
          <cell r="AL131">
            <v>13.506263277493192</v>
          </cell>
          <cell r="AM131">
            <v>13.506263277493192</v>
          </cell>
        </row>
        <row r="132">
          <cell r="A132">
            <v>15</v>
          </cell>
          <cell r="B132" t="str">
            <v>recreation</v>
          </cell>
          <cell r="C132">
            <v>266.99707999071779</v>
          </cell>
          <cell r="D132">
            <v>266.99707999071779</v>
          </cell>
          <cell r="E132">
            <v>266.99707999071779</v>
          </cell>
          <cell r="F132">
            <v>266.99707999071779</v>
          </cell>
          <cell r="G132">
            <v>266.99707999071779</v>
          </cell>
          <cell r="H132">
            <v>266.99707999071779</v>
          </cell>
          <cell r="I132">
            <v>266.99707999071779</v>
          </cell>
          <cell r="J132">
            <v>266.99707999071779</v>
          </cell>
          <cell r="K132">
            <v>266.99707999071779</v>
          </cell>
          <cell r="L132">
            <v>266.99707999071779</v>
          </cell>
          <cell r="M132">
            <v>266.99707999071779</v>
          </cell>
          <cell r="N132">
            <v>266.99707999071779</v>
          </cell>
          <cell r="O132">
            <v>266.99707999071779</v>
          </cell>
          <cell r="P132">
            <v>266.99707999071779</v>
          </cell>
          <cell r="Q132">
            <v>258.66111145569522</v>
          </cell>
          <cell r="R132">
            <v>250.32514292067265</v>
          </cell>
          <cell r="S132">
            <v>241.98917438565007</v>
          </cell>
          <cell r="T132">
            <v>233.6532058506275</v>
          </cell>
          <cell r="U132">
            <v>225.31723731560493</v>
          </cell>
          <cell r="V132">
            <v>216.98126878058235</v>
          </cell>
          <cell r="W132">
            <v>208.64530024555975</v>
          </cell>
          <cell r="X132">
            <v>200.30933171053718</v>
          </cell>
          <cell r="Y132">
            <v>191.97336317551461</v>
          </cell>
          <cell r="Z132">
            <v>183.63739464049203</v>
          </cell>
          <cell r="AA132">
            <v>175.30142610546943</v>
          </cell>
          <cell r="AB132">
            <v>166.96545757044692</v>
          </cell>
          <cell r="AC132">
            <v>166.96545757044692</v>
          </cell>
          <cell r="AD132">
            <v>166.96545757044692</v>
          </cell>
          <cell r="AE132">
            <v>166.96545757044692</v>
          </cell>
          <cell r="AF132">
            <v>166.96545757044692</v>
          </cell>
          <cell r="AG132">
            <v>166.96545757044692</v>
          </cell>
          <cell r="AH132">
            <v>166.96545757044692</v>
          </cell>
          <cell r="AI132">
            <v>166.96545757044692</v>
          </cell>
          <cell r="AJ132">
            <v>166.96545757044692</v>
          </cell>
          <cell r="AK132">
            <v>166.96545757044692</v>
          </cell>
          <cell r="AL132">
            <v>166.96545757044692</v>
          </cell>
          <cell r="AM132">
            <v>166.96545757044692</v>
          </cell>
        </row>
        <row r="133">
          <cell r="A133">
            <v>15</v>
          </cell>
          <cell r="B133" t="str">
            <v>transportation</v>
          </cell>
          <cell r="C133">
            <v>119.08581971962892</v>
          </cell>
          <cell r="D133">
            <v>119.08581971962892</v>
          </cell>
          <cell r="E133">
            <v>119.08581971962892</v>
          </cell>
          <cell r="F133">
            <v>119.08581971962892</v>
          </cell>
          <cell r="G133">
            <v>119.08581971962892</v>
          </cell>
          <cell r="H133">
            <v>119.08581971962892</v>
          </cell>
          <cell r="I133">
            <v>119.08581971962892</v>
          </cell>
          <cell r="J133">
            <v>119.08581971962892</v>
          </cell>
          <cell r="K133">
            <v>119.08581971962892</v>
          </cell>
          <cell r="L133">
            <v>119.08581971962892</v>
          </cell>
          <cell r="M133">
            <v>119.08581971962892</v>
          </cell>
          <cell r="N133">
            <v>119.08581971962892</v>
          </cell>
          <cell r="O133">
            <v>119.08581971962892</v>
          </cell>
          <cell r="P133">
            <v>119.08581971962892</v>
          </cell>
          <cell r="Q133">
            <v>129.40459771872958</v>
          </cell>
          <cell r="R133">
            <v>139.72337571783029</v>
          </cell>
          <cell r="S133">
            <v>150.04215371693095</v>
          </cell>
          <cell r="T133">
            <v>160.36093171603164</v>
          </cell>
          <cell r="U133">
            <v>170.67970971513233</v>
          </cell>
          <cell r="V133">
            <v>180.99848771423302</v>
          </cell>
          <cell r="W133">
            <v>191.31726571333371</v>
          </cell>
          <cell r="X133">
            <v>201.63604371243437</v>
          </cell>
          <cell r="Y133">
            <v>211.95482171153506</v>
          </cell>
          <cell r="Z133">
            <v>222.27359971063575</v>
          </cell>
          <cell r="AA133">
            <v>232.59237770973644</v>
          </cell>
          <cell r="AB133">
            <v>242.91115570883721</v>
          </cell>
          <cell r="AC133">
            <v>242.91115570883721</v>
          </cell>
          <cell r="AD133">
            <v>242.91115570883721</v>
          </cell>
          <cell r="AE133">
            <v>242.91115570883721</v>
          </cell>
          <cell r="AF133">
            <v>242.91115570883721</v>
          </cell>
          <cell r="AG133">
            <v>242.91115570883721</v>
          </cell>
          <cell r="AH133">
            <v>242.91115570883721</v>
          </cell>
          <cell r="AI133">
            <v>242.91115570883721</v>
          </cell>
          <cell r="AJ133">
            <v>242.91115570883721</v>
          </cell>
          <cell r="AK133">
            <v>242.91115570883721</v>
          </cell>
          <cell r="AL133">
            <v>242.91115570883721</v>
          </cell>
          <cell r="AM133">
            <v>242.91115570883721</v>
          </cell>
        </row>
        <row r="134">
          <cell r="A134">
            <v>16</v>
          </cell>
          <cell r="B134" t="str">
            <v>agriculture</v>
          </cell>
          <cell r="C134">
            <v>500.36699264037304</v>
          </cell>
          <cell r="D134">
            <v>500.36699264037304</v>
          </cell>
          <cell r="E134">
            <v>500.36699264037304</v>
          </cell>
          <cell r="F134">
            <v>500.36699264037304</v>
          </cell>
          <cell r="G134">
            <v>500.36699264037304</v>
          </cell>
          <cell r="H134">
            <v>500.36699264037304</v>
          </cell>
          <cell r="I134">
            <v>500.36699264037304</v>
          </cell>
          <cell r="J134">
            <v>500.36699264037304</v>
          </cell>
          <cell r="K134">
            <v>500.36699264037304</v>
          </cell>
          <cell r="L134">
            <v>500.36699264037304</v>
          </cell>
          <cell r="M134">
            <v>500.36699264037304</v>
          </cell>
          <cell r="N134">
            <v>500.36699264037304</v>
          </cell>
          <cell r="O134">
            <v>500.36699264037304</v>
          </cell>
          <cell r="P134">
            <v>500.36699264037304</v>
          </cell>
          <cell r="Q134">
            <v>485.60021652231001</v>
          </cell>
          <cell r="R134">
            <v>470.83344040424697</v>
          </cell>
          <cell r="S134">
            <v>456.06666428618399</v>
          </cell>
          <cell r="T134">
            <v>441.29988816812102</v>
          </cell>
          <cell r="U134">
            <v>426.53311205005798</v>
          </cell>
          <cell r="V134">
            <v>411.76633593199494</v>
          </cell>
          <cell r="W134">
            <v>396.99955981393191</v>
          </cell>
          <cell r="X134">
            <v>382.23278369586887</v>
          </cell>
          <cell r="Y134">
            <v>367.4660075778059</v>
          </cell>
          <cell r="Z134">
            <v>352.69923145974286</v>
          </cell>
          <cell r="AA134">
            <v>337.93245534167988</v>
          </cell>
          <cell r="AB134">
            <v>323.16567922361673</v>
          </cell>
          <cell r="AC134">
            <v>323.16567922361673</v>
          </cell>
          <cell r="AD134">
            <v>323.16567922361673</v>
          </cell>
          <cell r="AE134">
            <v>323.16567922361673</v>
          </cell>
          <cell r="AF134">
            <v>323.16567922361673</v>
          </cell>
          <cell r="AG134">
            <v>323.16567922361673</v>
          </cell>
          <cell r="AH134">
            <v>323.16567922361673</v>
          </cell>
          <cell r="AI134">
            <v>323.16567922361673</v>
          </cell>
          <cell r="AJ134">
            <v>323.16567922361673</v>
          </cell>
          <cell r="AK134">
            <v>323.16567922361673</v>
          </cell>
          <cell r="AL134">
            <v>323.16567922361673</v>
          </cell>
          <cell r="AM134">
            <v>323.16567922361673</v>
          </cell>
        </row>
        <row r="135">
          <cell r="A135">
            <v>16</v>
          </cell>
          <cell r="B135" t="str">
            <v>flooded standing forest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row>
        <row r="136">
          <cell r="A136">
            <v>16</v>
          </cell>
          <cell r="B136" t="str">
            <v>forestry</v>
          </cell>
          <cell r="C136">
            <v>681.2</v>
          </cell>
          <cell r="D136">
            <v>681.2</v>
          </cell>
          <cell r="E136">
            <v>681.2</v>
          </cell>
          <cell r="F136">
            <v>681.2</v>
          </cell>
          <cell r="G136">
            <v>681.2</v>
          </cell>
          <cell r="H136">
            <v>681.2</v>
          </cell>
          <cell r="I136">
            <v>681.2</v>
          </cell>
          <cell r="J136">
            <v>681.2</v>
          </cell>
          <cell r="K136">
            <v>681.2</v>
          </cell>
          <cell r="L136">
            <v>681.2</v>
          </cell>
          <cell r="M136">
            <v>681.2</v>
          </cell>
          <cell r="N136">
            <v>681.2</v>
          </cell>
          <cell r="O136">
            <v>681.2</v>
          </cell>
          <cell r="P136">
            <v>681.2</v>
          </cell>
          <cell r="Q136">
            <v>681.54308041662739</v>
          </cell>
          <cell r="R136">
            <v>681.88616083325473</v>
          </cell>
          <cell r="S136">
            <v>682.22924124988197</v>
          </cell>
          <cell r="T136">
            <v>682.57232166650931</v>
          </cell>
          <cell r="U136">
            <v>682.91540208313666</v>
          </cell>
          <cell r="V136">
            <v>683.258482499764</v>
          </cell>
          <cell r="W136">
            <v>683.60156291639123</v>
          </cell>
          <cell r="X136">
            <v>683.94464333301858</v>
          </cell>
          <cell r="Y136">
            <v>684.28772374964592</v>
          </cell>
          <cell r="Z136">
            <v>684.63080416627326</v>
          </cell>
          <cell r="AA136">
            <v>684.9738845829005</v>
          </cell>
          <cell r="AB136">
            <v>685.31696499952784</v>
          </cell>
          <cell r="AC136">
            <v>685.31696499952784</v>
          </cell>
          <cell r="AD136">
            <v>685.31696499952784</v>
          </cell>
          <cell r="AE136">
            <v>685.31696499952784</v>
          </cell>
          <cell r="AF136">
            <v>685.31696499952784</v>
          </cell>
          <cell r="AG136">
            <v>685.31696499952784</v>
          </cell>
          <cell r="AH136">
            <v>685.31696499952784</v>
          </cell>
          <cell r="AI136">
            <v>685.31696499952784</v>
          </cell>
          <cell r="AJ136">
            <v>685.31696499952784</v>
          </cell>
          <cell r="AK136">
            <v>685.31696499952784</v>
          </cell>
          <cell r="AL136">
            <v>685.31696499952784</v>
          </cell>
          <cell r="AM136">
            <v>685.31696499952784</v>
          </cell>
        </row>
        <row r="137">
          <cell r="A137">
            <v>16</v>
          </cell>
          <cell r="B137" t="str">
            <v>hydro infrastructure</v>
          </cell>
          <cell r="C137">
            <v>9.4936852360833743</v>
          </cell>
          <cell r="D137">
            <v>9.4936852360833743</v>
          </cell>
          <cell r="E137">
            <v>9.4936852360833743</v>
          </cell>
          <cell r="F137">
            <v>9.4936852360833743</v>
          </cell>
          <cell r="G137">
            <v>9.4936852360833743</v>
          </cell>
          <cell r="H137">
            <v>9.4936852360833743</v>
          </cell>
          <cell r="I137">
            <v>9.4936852360833743</v>
          </cell>
          <cell r="J137">
            <v>9.4936852360833743</v>
          </cell>
          <cell r="K137">
            <v>9.4936852360833743</v>
          </cell>
          <cell r="L137">
            <v>9.4936852360833743</v>
          </cell>
          <cell r="M137">
            <v>9.4936852360833743</v>
          </cell>
          <cell r="N137">
            <v>9.4936852360833743</v>
          </cell>
          <cell r="O137">
            <v>9.4936852360833743</v>
          </cell>
          <cell r="P137">
            <v>9.4936852360833743</v>
          </cell>
          <cell r="Q137">
            <v>9.4240367928099715</v>
          </cell>
          <cell r="R137">
            <v>9.3543883495365687</v>
          </cell>
          <cell r="S137">
            <v>9.2847399062631659</v>
          </cell>
          <cell r="T137">
            <v>9.2150914629897631</v>
          </cell>
          <cell r="U137">
            <v>9.1454430197163603</v>
          </cell>
          <cell r="V137">
            <v>9.0757945764429575</v>
          </cell>
          <cell r="W137">
            <v>9.0061461331695547</v>
          </cell>
          <cell r="X137">
            <v>8.9364976898961519</v>
          </cell>
          <cell r="Y137">
            <v>8.8668492466227491</v>
          </cell>
          <cell r="Z137">
            <v>8.7972008033493463</v>
          </cell>
          <cell r="AA137">
            <v>8.7275523600759435</v>
          </cell>
          <cell r="AB137">
            <v>8.6579039168025371</v>
          </cell>
          <cell r="AC137">
            <v>8.6579039168025371</v>
          </cell>
          <cell r="AD137">
            <v>8.6579039168025371</v>
          </cell>
          <cell r="AE137">
            <v>8.6579039168025371</v>
          </cell>
          <cell r="AF137">
            <v>8.6579039168025371</v>
          </cell>
          <cell r="AG137">
            <v>8.6579039168025371</v>
          </cell>
          <cell r="AH137">
            <v>8.6579039168025371</v>
          </cell>
          <cell r="AI137">
            <v>8.6579039168025371</v>
          </cell>
          <cell r="AJ137">
            <v>8.6579039168025371</v>
          </cell>
          <cell r="AK137">
            <v>8.6579039168025371</v>
          </cell>
          <cell r="AL137">
            <v>8.6579039168025371</v>
          </cell>
          <cell r="AM137">
            <v>8.6579039168025371</v>
          </cell>
        </row>
        <row r="138">
          <cell r="A138">
            <v>16</v>
          </cell>
          <cell r="B138" t="str">
            <v>hydro reservoir</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row>
        <row r="139">
          <cell r="A139">
            <v>16</v>
          </cell>
          <cell r="B139" t="str">
            <v>industry</v>
          </cell>
          <cell r="C139">
            <v>3.5584993995309446</v>
          </cell>
          <cell r="D139">
            <v>3.5584993995309446</v>
          </cell>
          <cell r="E139">
            <v>3.5584993995309446</v>
          </cell>
          <cell r="F139">
            <v>3.5584993995309446</v>
          </cell>
          <cell r="G139">
            <v>3.5584993995309446</v>
          </cell>
          <cell r="H139">
            <v>3.5584993995309446</v>
          </cell>
          <cell r="I139">
            <v>3.5584993995309446</v>
          </cell>
          <cell r="J139">
            <v>3.5584993995309446</v>
          </cell>
          <cell r="K139">
            <v>3.5584993995309446</v>
          </cell>
          <cell r="L139">
            <v>3.5584993995309446</v>
          </cell>
          <cell r="M139">
            <v>3.5584993995309446</v>
          </cell>
          <cell r="N139">
            <v>3.5584993995309446</v>
          </cell>
          <cell r="O139">
            <v>3.5584993995309446</v>
          </cell>
          <cell r="P139">
            <v>3.5584993995309446</v>
          </cell>
          <cell r="Q139">
            <v>4.1500545649822751</v>
          </cell>
          <cell r="R139">
            <v>4.7415997304336059</v>
          </cell>
          <cell r="S139">
            <v>5.3331548958849364</v>
          </cell>
          <cell r="T139">
            <v>5.9247100613362669</v>
          </cell>
          <cell r="U139">
            <v>6.5162552267875977</v>
          </cell>
          <cell r="V139">
            <v>7.1078103922389282</v>
          </cell>
          <cell r="W139">
            <v>7.6993655576902587</v>
          </cell>
          <cell r="X139">
            <v>8.2909107231415895</v>
          </cell>
          <cell r="Y139">
            <v>8.88246588859292</v>
          </cell>
          <cell r="Z139">
            <v>9.4740210540442504</v>
          </cell>
          <cell r="AA139">
            <v>10.065566219495583</v>
          </cell>
          <cell r="AB139">
            <v>10.657121384946912</v>
          </cell>
          <cell r="AC139">
            <v>10.657121384946912</v>
          </cell>
          <cell r="AD139">
            <v>10.657121384946912</v>
          </cell>
          <cell r="AE139">
            <v>10.657121384946912</v>
          </cell>
          <cell r="AF139">
            <v>10.657121384946912</v>
          </cell>
          <cell r="AG139">
            <v>10.657121384946912</v>
          </cell>
          <cell r="AH139">
            <v>10.657121384946912</v>
          </cell>
          <cell r="AI139">
            <v>10.657121384946912</v>
          </cell>
          <cell r="AJ139">
            <v>10.657121384946912</v>
          </cell>
          <cell r="AK139">
            <v>10.657121384946912</v>
          </cell>
          <cell r="AL139">
            <v>10.657121384946912</v>
          </cell>
          <cell r="AM139">
            <v>10.657121384946912</v>
          </cell>
        </row>
        <row r="140">
          <cell r="A140">
            <v>16</v>
          </cell>
          <cell r="B140" t="str">
            <v>mining</v>
          </cell>
          <cell r="C140">
            <v>72.417501649816543</v>
          </cell>
          <cell r="D140">
            <v>72.417501649816543</v>
          </cell>
          <cell r="E140">
            <v>72.417501649816543</v>
          </cell>
          <cell r="F140">
            <v>72.417501649816543</v>
          </cell>
          <cell r="G140">
            <v>72.417501649816543</v>
          </cell>
          <cell r="H140">
            <v>72.417501649816543</v>
          </cell>
          <cell r="I140">
            <v>72.417501649816543</v>
          </cell>
          <cell r="J140">
            <v>72.417501649816543</v>
          </cell>
          <cell r="K140">
            <v>72.417501649816543</v>
          </cell>
          <cell r="L140">
            <v>72.417501649816543</v>
          </cell>
          <cell r="M140">
            <v>72.417501649816543</v>
          </cell>
          <cell r="N140">
            <v>72.417501649816543</v>
          </cell>
          <cell r="O140">
            <v>72.417501649816543</v>
          </cell>
          <cell r="P140">
            <v>72.417501649816543</v>
          </cell>
          <cell r="Q140">
            <v>75.860469606457485</v>
          </cell>
          <cell r="R140">
            <v>79.303437563098427</v>
          </cell>
          <cell r="S140">
            <v>82.746405519739369</v>
          </cell>
          <cell r="T140">
            <v>86.189373476380311</v>
          </cell>
          <cell r="U140">
            <v>89.632341433021253</v>
          </cell>
          <cell r="V140">
            <v>93.075309389662195</v>
          </cell>
          <cell r="W140">
            <v>96.518277346303137</v>
          </cell>
          <cell r="X140">
            <v>99.961245302944079</v>
          </cell>
          <cell r="Y140">
            <v>103.40421325958502</v>
          </cell>
          <cell r="Z140">
            <v>106.84718121622596</v>
          </cell>
          <cell r="AA140">
            <v>110.2901491728669</v>
          </cell>
          <cell r="AB140">
            <v>113.73311712950782</v>
          </cell>
          <cell r="AC140">
            <v>113.73311712950782</v>
          </cell>
          <cell r="AD140">
            <v>113.73311712950782</v>
          </cell>
          <cell r="AE140">
            <v>113.73311712950782</v>
          </cell>
          <cell r="AF140">
            <v>113.73311712950782</v>
          </cell>
          <cell r="AG140">
            <v>113.73311712950782</v>
          </cell>
          <cell r="AH140">
            <v>113.73311712950782</v>
          </cell>
          <cell r="AI140">
            <v>113.73311712950782</v>
          </cell>
          <cell r="AJ140">
            <v>113.73311712950782</v>
          </cell>
          <cell r="AK140">
            <v>113.73311712950782</v>
          </cell>
          <cell r="AL140">
            <v>113.73311712950782</v>
          </cell>
          <cell r="AM140">
            <v>113.73311712950782</v>
          </cell>
        </row>
        <row r="141">
          <cell r="A141">
            <v>16</v>
          </cell>
          <cell r="B141" t="str">
            <v>municipal</v>
          </cell>
          <cell r="C141">
            <v>70.572924409196176</v>
          </cell>
          <cell r="D141">
            <v>70.572924409196176</v>
          </cell>
          <cell r="E141">
            <v>70.572924409196176</v>
          </cell>
          <cell r="F141">
            <v>70.572924409196176</v>
          </cell>
          <cell r="G141">
            <v>70.572924409196176</v>
          </cell>
          <cell r="H141">
            <v>70.572924409196176</v>
          </cell>
          <cell r="I141">
            <v>70.572924409196176</v>
          </cell>
          <cell r="J141">
            <v>70.572924409196176</v>
          </cell>
          <cell r="K141">
            <v>70.572924409196176</v>
          </cell>
          <cell r="L141">
            <v>70.572924409196176</v>
          </cell>
          <cell r="M141">
            <v>70.572924409196176</v>
          </cell>
          <cell r="N141">
            <v>70.572924409196176</v>
          </cell>
          <cell r="O141">
            <v>70.572924409196176</v>
          </cell>
          <cell r="P141">
            <v>70.572924409196176</v>
          </cell>
          <cell r="Q141">
            <v>76.428136001115192</v>
          </cell>
          <cell r="R141">
            <v>82.283347593034208</v>
          </cell>
          <cell r="S141">
            <v>88.138559184953223</v>
          </cell>
          <cell r="T141">
            <v>93.993770776872253</v>
          </cell>
          <cell r="U141">
            <v>99.848982368791269</v>
          </cell>
          <cell r="V141">
            <v>105.70419396071028</v>
          </cell>
          <cell r="W141">
            <v>111.5594055526293</v>
          </cell>
          <cell r="X141">
            <v>117.41461714454832</v>
          </cell>
          <cell r="Y141">
            <v>123.26982873646736</v>
          </cell>
          <cell r="Z141">
            <v>129.12504032838638</v>
          </cell>
          <cell r="AA141">
            <v>134.98025192030539</v>
          </cell>
          <cell r="AB141">
            <v>140.83546351222441</v>
          </cell>
          <cell r="AC141">
            <v>140.83546351222441</v>
          </cell>
          <cell r="AD141">
            <v>140.83546351222441</v>
          </cell>
          <cell r="AE141">
            <v>140.83546351222441</v>
          </cell>
          <cell r="AF141">
            <v>140.83546351222441</v>
          </cell>
          <cell r="AG141">
            <v>140.83546351222441</v>
          </cell>
          <cell r="AH141">
            <v>140.83546351222441</v>
          </cell>
          <cell r="AI141">
            <v>140.83546351222441</v>
          </cell>
          <cell r="AJ141">
            <v>140.83546351222441</v>
          </cell>
          <cell r="AK141">
            <v>140.83546351222441</v>
          </cell>
          <cell r="AL141">
            <v>140.83546351222441</v>
          </cell>
          <cell r="AM141">
            <v>140.83546351222441</v>
          </cell>
        </row>
        <row r="142">
          <cell r="A142">
            <v>16</v>
          </cell>
          <cell r="B142" t="str">
            <v>oil and gas</v>
          </cell>
          <cell r="C142">
            <v>4.0199444315660129</v>
          </cell>
          <cell r="D142">
            <v>4.0199444315660129</v>
          </cell>
          <cell r="E142">
            <v>4.0199444315660129</v>
          </cell>
          <cell r="F142">
            <v>4.0199444315660129</v>
          </cell>
          <cell r="G142">
            <v>4.0199444315660129</v>
          </cell>
          <cell r="H142">
            <v>4.0199444315660129</v>
          </cell>
          <cell r="I142">
            <v>4.0199444315660129</v>
          </cell>
          <cell r="J142">
            <v>4.0199444315660129</v>
          </cell>
          <cell r="K142">
            <v>4.0199444315660129</v>
          </cell>
          <cell r="L142">
            <v>4.0199444315660129</v>
          </cell>
          <cell r="M142">
            <v>4.0199444315660129</v>
          </cell>
          <cell r="N142">
            <v>4.0199444315660129</v>
          </cell>
          <cell r="O142">
            <v>4.0199444315660129</v>
          </cell>
          <cell r="P142">
            <v>4.0199444315660129</v>
          </cell>
          <cell r="Q142">
            <v>3.6849490622688452</v>
          </cell>
          <cell r="R142">
            <v>3.3499536929716776</v>
          </cell>
          <cell r="S142">
            <v>3.0149583236745099</v>
          </cell>
          <cell r="T142">
            <v>2.6799629543773422</v>
          </cell>
          <cell r="U142">
            <v>2.3449675850801746</v>
          </cell>
          <cell r="V142">
            <v>2.0099722157830069</v>
          </cell>
          <cell r="W142">
            <v>1.6749768464858392</v>
          </cell>
          <cell r="X142">
            <v>1.3399814771886716</v>
          </cell>
          <cell r="Y142">
            <v>1.0049861078915039</v>
          </cell>
          <cell r="Z142">
            <v>0.66999073859433622</v>
          </cell>
          <cell r="AA142">
            <v>0.3349953692971685</v>
          </cell>
          <cell r="AB142">
            <v>0</v>
          </cell>
          <cell r="AC142">
            <v>0</v>
          </cell>
          <cell r="AD142">
            <v>0</v>
          </cell>
          <cell r="AE142">
            <v>0</v>
          </cell>
          <cell r="AF142">
            <v>0</v>
          </cell>
          <cell r="AG142">
            <v>0</v>
          </cell>
          <cell r="AH142">
            <v>0</v>
          </cell>
          <cell r="AI142">
            <v>0</v>
          </cell>
          <cell r="AJ142">
            <v>0</v>
          </cell>
          <cell r="AK142">
            <v>0</v>
          </cell>
          <cell r="AL142">
            <v>0</v>
          </cell>
          <cell r="AM142">
            <v>0</v>
          </cell>
        </row>
        <row r="143">
          <cell r="A143">
            <v>16</v>
          </cell>
          <cell r="B143" t="str">
            <v>peat mining</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row>
        <row r="144">
          <cell r="A144">
            <v>16</v>
          </cell>
          <cell r="B144" t="str">
            <v>recreation</v>
          </cell>
          <cell r="C144">
            <v>3.4945530597928052</v>
          </cell>
          <cell r="D144">
            <v>3.4945530597928052</v>
          </cell>
          <cell r="E144">
            <v>3.4945530597928052</v>
          </cell>
          <cell r="F144">
            <v>3.4945530597928052</v>
          </cell>
          <cell r="G144">
            <v>3.4945530597928052</v>
          </cell>
          <cell r="H144">
            <v>3.4945530597928052</v>
          </cell>
          <cell r="I144">
            <v>3.4945530597928052</v>
          </cell>
          <cell r="J144">
            <v>3.4945530597928052</v>
          </cell>
          <cell r="K144">
            <v>3.4945530597928052</v>
          </cell>
          <cell r="L144">
            <v>3.4945530597928052</v>
          </cell>
          <cell r="M144">
            <v>3.4945530597928052</v>
          </cell>
          <cell r="N144">
            <v>3.4945530597928052</v>
          </cell>
          <cell r="O144">
            <v>3.4945530597928052</v>
          </cell>
          <cell r="P144">
            <v>3.4945530597928052</v>
          </cell>
          <cell r="Q144">
            <v>3.9027887346533228</v>
          </cell>
          <cell r="R144">
            <v>4.3110244095138404</v>
          </cell>
          <cell r="S144">
            <v>4.7192600843743575</v>
          </cell>
          <cell r="T144">
            <v>5.1274957592348755</v>
          </cell>
          <cell r="U144">
            <v>5.5357314340953927</v>
          </cell>
          <cell r="V144">
            <v>5.9439671089559107</v>
          </cell>
          <cell r="W144">
            <v>6.3522027838164288</v>
          </cell>
          <cell r="X144">
            <v>6.7604384586769459</v>
          </cell>
          <cell r="Y144">
            <v>7.1686741335374631</v>
          </cell>
          <cell r="Z144">
            <v>7.5769098083979802</v>
          </cell>
          <cell r="AA144">
            <v>7.9851454832584974</v>
          </cell>
          <cell r="AB144">
            <v>8.3933811581190163</v>
          </cell>
          <cell r="AC144">
            <v>8.3933811581190163</v>
          </cell>
          <cell r="AD144">
            <v>8.3933811581190163</v>
          </cell>
          <cell r="AE144">
            <v>8.3933811581190163</v>
          </cell>
          <cell r="AF144">
            <v>8.3933811581190163</v>
          </cell>
          <cell r="AG144">
            <v>8.3933811581190163</v>
          </cell>
          <cell r="AH144">
            <v>8.3933811581190163</v>
          </cell>
          <cell r="AI144">
            <v>8.3933811581190163</v>
          </cell>
          <cell r="AJ144">
            <v>8.3933811581190163</v>
          </cell>
          <cell r="AK144">
            <v>8.3933811581190163</v>
          </cell>
          <cell r="AL144">
            <v>8.3933811581190163</v>
          </cell>
          <cell r="AM144">
            <v>8.3933811581190163</v>
          </cell>
        </row>
        <row r="145">
          <cell r="A145">
            <v>16</v>
          </cell>
          <cell r="B145" t="str">
            <v>transportation</v>
          </cell>
          <cell r="C145">
            <v>39.132721826543587</v>
          </cell>
          <cell r="D145">
            <v>39.132721826543587</v>
          </cell>
          <cell r="E145">
            <v>39.132721826543587</v>
          </cell>
          <cell r="F145">
            <v>39.132721826543587</v>
          </cell>
          <cell r="G145">
            <v>39.132721826543587</v>
          </cell>
          <cell r="H145">
            <v>39.132721826543587</v>
          </cell>
          <cell r="I145">
            <v>39.132721826543587</v>
          </cell>
          <cell r="J145">
            <v>39.132721826543587</v>
          </cell>
          <cell r="K145">
            <v>39.132721826543587</v>
          </cell>
          <cell r="L145">
            <v>39.132721826543587</v>
          </cell>
          <cell r="M145">
            <v>39.132721826543587</v>
          </cell>
          <cell r="N145">
            <v>39.132721826543587</v>
          </cell>
          <cell r="O145">
            <v>39.132721826543587</v>
          </cell>
          <cell r="P145">
            <v>39.132721826543587</v>
          </cell>
          <cell r="Q145">
            <v>39.664753520844556</v>
          </cell>
          <cell r="R145">
            <v>40.196785215145532</v>
          </cell>
          <cell r="S145">
            <v>40.728816909446508</v>
          </cell>
          <cell r="T145">
            <v>41.260848603747483</v>
          </cell>
          <cell r="U145">
            <v>41.792880298048459</v>
          </cell>
          <cell r="V145">
            <v>42.324911992349435</v>
          </cell>
          <cell r="W145">
            <v>42.856943686650411</v>
          </cell>
          <cell r="X145">
            <v>43.388975380951386</v>
          </cell>
          <cell r="Y145">
            <v>43.921007075252362</v>
          </cell>
          <cell r="Z145">
            <v>44.453038769553338</v>
          </cell>
          <cell r="AA145">
            <v>44.985070463854314</v>
          </cell>
          <cell r="AB145">
            <v>45.517102158155268</v>
          </cell>
          <cell r="AC145">
            <v>45.517102158155268</v>
          </cell>
          <cell r="AD145">
            <v>45.517102158155268</v>
          </cell>
          <cell r="AE145">
            <v>45.517102158155268</v>
          </cell>
          <cell r="AF145">
            <v>45.517102158155268</v>
          </cell>
          <cell r="AG145">
            <v>45.517102158155268</v>
          </cell>
          <cell r="AH145">
            <v>45.517102158155268</v>
          </cell>
          <cell r="AI145">
            <v>45.517102158155268</v>
          </cell>
          <cell r="AJ145">
            <v>45.517102158155268</v>
          </cell>
          <cell r="AK145">
            <v>45.517102158155268</v>
          </cell>
          <cell r="AL145">
            <v>45.517102158155268</v>
          </cell>
          <cell r="AM145">
            <v>45.517102158155268</v>
          </cell>
        </row>
        <row r="146">
          <cell r="A146">
            <v>17</v>
          </cell>
          <cell r="B146" t="str">
            <v>agriculture</v>
          </cell>
          <cell r="C146">
            <v>1457.6269568788557</v>
          </cell>
          <cell r="D146">
            <v>1457.6269568788557</v>
          </cell>
          <cell r="E146">
            <v>1457.6269568788557</v>
          </cell>
          <cell r="F146">
            <v>1457.6269568788557</v>
          </cell>
          <cell r="G146">
            <v>1457.6269568788557</v>
          </cell>
          <cell r="H146">
            <v>1457.6269568788557</v>
          </cell>
          <cell r="I146">
            <v>1457.6269568788557</v>
          </cell>
          <cell r="J146">
            <v>1457.6269568788557</v>
          </cell>
          <cell r="K146">
            <v>1457.6269568788557</v>
          </cell>
          <cell r="L146">
            <v>1457.6269568788557</v>
          </cell>
          <cell r="M146">
            <v>1457.6269568788557</v>
          </cell>
          <cell r="N146">
            <v>1457.6269568788557</v>
          </cell>
          <cell r="O146">
            <v>1457.6269568788557</v>
          </cell>
          <cell r="P146">
            <v>1457.6269568788557</v>
          </cell>
          <cell r="Q146">
            <v>1355.036358684589</v>
          </cell>
          <cell r="R146">
            <v>1252.4457604903221</v>
          </cell>
          <cell r="S146">
            <v>1149.8551622960551</v>
          </cell>
          <cell r="T146">
            <v>1047.2645641017887</v>
          </cell>
          <cell r="U146">
            <v>944.67396590752196</v>
          </cell>
          <cell r="V146">
            <v>842.08336771325526</v>
          </cell>
          <cell r="W146">
            <v>739.49276951898867</v>
          </cell>
          <cell r="X146">
            <v>636.90217132472208</v>
          </cell>
          <cell r="Y146">
            <v>534.31157313045537</v>
          </cell>
          <cell r="Z146">
            <v>431.72097493618872</v>
          </cell>
          <cell r="AA146">
            <v>329.13037674192208</v>
          </cell>
          <cell r="AB146">
            <v>226.53977854765557</v>
          </cell>
          <cell r="AC146">
            <v>226.53977854765557</v>
          </cell>
          <cell r="AD146">
            <v>226.53977854765557</v>
          </cell>
          <cell r="AE146">
            <v>226.53977854765557</v>
          </cell>
          <cell r="AF146">
            <v>226.53977854765557</v>
          </cell>
          <cell r="AG146">
            <v>226.53977854765557</v>
          </cell>
          <cell r="AH146">
            <v>226.53977854765557</v>
          </cell>
          <cell r="AI146">
            <v>226.53977854765557</v>
          </cell>
          <cell r="AJ146">
            <v>226.53977854765557</v>
          </cell>
          <cell r="AK146">
            <v>226.53977854765557</v>
          </cell>
          <cell r="AL146">
            <v>226.53977854765557</v>
          </cell>
          <cell r="AM146">
            <v>226.53977854765557</v>
          </cell>
        </row>
        <row r="147">
          <cell r="A147">
            <v>17</v>
          </cell>
          <cell r="B147" t="str">
            <v>flooded standing forest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row>
        <row r="148">
          <cell r="A148">
            <v>17</v>
          </cell>
          <cell r="B148" t="str">
            <v>forestry</v>
          </cell>
          <cell r="C148">
            <v>0.36558173777038622</v>
          </cell>
          <cell r="D148">
            <v>0.36558173777038622</v>
          </cell>
          <cell r="E148">
            <v>0.36558173777038622</v>
          </cell>
          <cell r="F148">
            <v>0.36558173777038622</v>
          </cell>
          <cell r="G148">
            <v>0.36558173777038622</v>
          </cell>
          <cell r="H148">
            <v>0.36558173777038622</v>
          </cell>
          <cell r="I148">
            <v>0.36558173777038622</v>
          </cell>
          <cell r="J148">
            <v>0.36558173777038622</v>
          </cell>
          <cell r="K148">
            <v>0.36558173777038622</v>
          </cell>
          <cell r="L148">
            <v>0.36558173777038622</v>
          </cell>
          <cell r="M148">
            <v>0.36558173777038622</v>
          </cell>
          <cell r="N148">
            <v>0.36558173777038622</v>
          </cell>
          <cell r="O148">
            <v>0.36558173777038622</v>
          </cell>
          <cell r="P148">
            <v>0.36558173777038622</v>
          </cell>
          <cell r="Q148">
            <v>0.46242354171476008</v>
          </cell>
          <cell r="R148">
            <v>0.55926534565913399</v>
          </cell>
          <cell r="S148">
            <v>0.6561071496035078</v>
          </cell>
          <cell r="T148">
            <v>0.75294895354788172</v>
          </cell>
          <cell r="U148">
            <v>0.84979075749225563</v>
          </cell>
          <cell r="V148">
            <v>0.94663256143662955</v>
          </cell>
          <cell r="W148">
            <v>1.0434743653810035</v>
          </cell>
          <cell r="X148">
            <v>1.1403161693253772</v>
          </cell>
          <cell r="Y148">
            <v>1.2371579732697511</v>
          </cell>
          <cell r="Z148">
            <v>1.333999777214125</v>
          </cell>
          <cell r="AA148">
            <v>1.4308415811584987</v>
          </cell>
          <cell r="AB148">
            <v>1.5276833851028728</v>
          </cell>
          <cell r="AC148">
            <v>1.5276833851028728</v>
          </cell>
          <cell r="AD148">
            <v>1.5276833851028728</v>
          </cell>
          <cell r="AE148">
            <v>1.5276833851028728</v>
          </cell>
          <cell r="AF148">
            <v>1.5276833851028728</v>
          </cell>
          <cell r="AG148">
            <v>1.5276833851028728</v>
          </cell>
          <cell r="AH148">
            <v>1.5276833851028728</v>
          </cell>
          <cell r="AI148">
            <v>1.5276833851028728</v>
          </cell>
          <cell r="AJ148">
            <v>1.5276833851028728</v>
          </cell>
          <cell r="AK148">
            <v>1.5276833851028728</v>
          </cell>
          <cell r="AL148">
            <v>1.5276833851028728</v>
          </cell>
          <cell r="AM148">
            <v>1.5276833851028728</v>
          </cell>
        </row>
        <row r="149">
          <cell r="A149">
            <v>17</v>
          </cell>
          <cell r="B149" t="str">
            <v>hydro infrastructure</v>
          </cell>
          <cell r="C149">
            <v>32.649837896695303</v>
          </cell>
          <cell r="D149">
            <v>32.649837896695303</v>
          </cell>
          <cell r="E149">
            <v>32.649837896695303</v>
          </cell>
          <cell r="F149">
            <v>32.649837896695303</v>
          </cell>
          <cell r="G149">
            <v>32.649837896695303</v>
          </cell>
          <cell r="H149">
            <v>32.649837896695303</v>
          </cell>
          <cell r="I149">
            <v>32.649837896695303</v>
          </cell>
          <cell r="J149">
            <v>32.649837896695303</v>
          </cell>
          <cell r="K149">
            <v>32.649837896695303</v>
          </cell>
          <cell r="L149">
            <v>32.649837896695303</v>
          </cell>
          <cell r="M149">
            <v>32.649837896695303</v>
          </cell>
          <cell r="N149">
            <v>32.649837896695303</v>
          </cell>
          <cell r="O149">
            <v>32.649837896695303</v>
          </cell>
          <cell r="P149">
            <v>32.649837896695303</v>
          </cell>
          <cell r="Q149">
            <v>30.244810338138887</v>
          </cell>
          <cell r="R149">
            <v>27.839782779582471</v>
          </cell>
          <cell r="S149">
            <v>25.434755221026055</v>
          </cell>
          <cell r="T149">
            <v>23.029727662469639</v>
          </cell>
          <cell r="U149">
            <v>20.624700103913224</v>
          </cell>
          <cell r="V149">
            <v>18.219672545356808</v>
          </cell>
          <cell r="W149">
            <v>15.814644986800392</v>
          </cell>
          <cell r="X149">
            <v>13.409617428243976</v>
          </cell>
          <cell r="Y149">
            <v>11.00458986968756</v>
          </cell>
          <cell r="Z149">
            <v>8.5995623111311446</v>
          </cell>
          <cell r="AA149">
            <v>6.1945347525747287</v>
          </cell>
          <cell r="AB149">
            <v>3.7895071940183089</v>
          </cell>
          <cell r="AC149">
            <v>3.7895071940183089</v>
          </cell>
          <cell r="AD149">
            <v>3.7895071940183089</v>
          </cell>
          <cell r="AE149">
            <v>3.7895071940183089</v>
          </cell>
          <cell r="AF149">
            <v>3.7895071940183089</v>
          </cell>
          <cell r="AG149">
            <v>3.7895071940183089</v>
          </cell>
          <cell r="AH149">
            <v>3.7895071940183089</v>
          </cell>
          <cell r="AI149">
            <v>3.7895071940183089</v>
          </cell>
          <cell r="AJ149">
            <v>3.7895071940183089</v>
          </cell>
          <cell r="AK149">
            <v>3.7895071940183089</v>
          </cell>
          <cell r="AL149">
            <v>3.7895071940183089</v>
          </cell>
          <cell r="AM149">
            <v>3.7895071940183089</v>
          </cell>
        </row>
        <row r="150">
          <cell r="A150">
            <v>17</v>
          </cell>
          <cell r="B150" t="str">
            <v>hydro reservoir</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row>
        <row r="151">
          <cell r="A151">
            <v>17</v>
          </cell>
          <cell r="B151" t="str">
            <v>industry</v>
          </cell>
          <cell r="C151">
            <v>40.805120376388309</v>
          </cell>
          <cell r="D151">
            <v>40.805120376388309</v>
          </cell>
          <cell r="E151">
            <v>40.805120376388309</v>
          </cell>
          <cell r="F151">
            <v>40.805120376388309</v>
          </cell>
          <cell r="G151">
            <v>40.805120376388309</v>
          </cell>
          <cell r="H151">
            <v>40.805120376388309</v>
          </cell>
          <cell r="I151">
            <v>40.805120376388309</v>
          </cell>
          <cell r="J151">
            <v>40.805120376388309</v>
          </cell>
          <cell r="K151">
            <v>40.805120376388309</v>
          </cell>
          <cell r="L151">
            <v>40.805120376388309</v>
          </cell>
          <cell r="M151">
            <v>40.805120376388309</v>
          </cell>
          <cell r="N151">
            <v>40.805120376388309</v>
          </cell>
          <cell r="O151">
            <v>40.805120376388309</v>
          </cell>
          <cell r="P151">
            <v>40.805120376388309</v>
          </cell>
          <cell r="Q151">
            <v>40.982990688940788</v>
          </cell>
          <cell r="R151">
            <v>41.160861001493274</v>
          </cell>
          <cell r="S151">
            <v>41.338731314045752</v>
          </cell>
          <cell r="T151">
            <v>41.516601626598231</v>
          </cell>
          <cell r="U151">
            <v>41.694471939150716</v>
          </cell>
          <cell r="V151">
            <v>41.872342251703195</v>
          </cell>
          <cell r="W151">
            <v>42.050212564255673</v>
          </cell>
          <cell r="X151">
            <v>42.228082876808152</v>
          </cell>
          <cell r="Y151">
            <v>42.405953189360631</v>
          </cell>
          <cell r="Z151">
            <v>42.583823501913116</v>
          </cell>
          <cell r="AA151">
            <v>42.761693814465588</v>
          </cell>
          <cell r="AB151">
            <v>42.939564127018087</v>
          </cell>
          <cell r="AC151">
            <v>42.939564127018087</v>
          </cell>
          <cell r="AD151">
            <v>42.939564127018087</v>
          </cell>
          <cell r="AE151">
            <v>42.939564127018087</v>
          </cell>
          <cell r="AF151">
            <v>42.939564127018087</v>
          </cell>
          <cell r="AG151">
            <v>42.939564127018087</v>
          </cell>
          <cell r="AH151">
            <v>42.939564127018087</v>
          </cell>
          <cell r="AI151">
            <v>42.939564127018087</v>
          </cell>
          <cell r="AJ151">
            <v>42.939564127018087</v>
          </cell>
          <cell r="AK151">
            <v>42.939564127018087</v>
          </cell>
          <cell r="AL151">
            <v>42.939564127018087</v>
          </cell>
          <cell r="AM151">
            <v>42.939564127018087</v>
          </cell>
        </row>
        <row r="152">
          <cell r="A152">
            <v>17</v>
          </cell>
          <cell r="B152" t="str">
            <v>mining</v>
          </cell>
          <cell r="C152">
            <v>158.2823685721078</v>
          </cell>
          <cell r="D152">
            <v>158.2823685721078</v>
          </cell>
          <cell r="E152">
            <v>158.2823685721078</v>
          </cell>
          <cell r="F152">
            <v>158.2823685721078</v>
          </cell>
          <cell r="G152">
            <v>158.2823685721078</v>
          </cell>
          <cell r="H152">
            <v>158.2823685721078</v>
          </cell>
          <cell r="I152">
            <v>158.2823685721078</v>
          </cell>
          <cell r="J152">
            <v>158.2823685721078</v>
          </cell>
          <cell r="K152">
            <v>158.2823685721078</v>
          </cell>
          <cell r="L152">
            <v>158.2823685721078</v>
          </cell>
          <cell r="M152">
            <v>158.2823685721078</v>
          </cell>
          <cell r="N152">
            <v>158.2823685721078</v>
          </cell>
          <cell r="O152">
            <v>158.2823685721078</v>
          </cell>
          <cell r="P152">
            <v>158.2823685721078</v>
          </cell>
          <cell r="Q152">
            <v>157.06047082171648</v>
          </cell>
          <cell r="R152">
            <v>155.83857307132516</v>
          </cell>
          <cell r="S152">
            <v>154.61667532093384</v>
          </cell>
          <cell r="T152">
            <v>153.39477757054252</v>
          </cell>
          <cell r="U152">
            <v>152.17287982015119</v>
          </cell>
          <cell r="V152">
            <v>150.95098206975987</v>
          </cell>
          <cell r="W152">
            <v>149.72908431936855</v>
          </cell>
          <cell r="X152">
            <v>148.50718656897723</v>
          </cell>
          <cell r="Y152">
            <v>147.28528881858591</v>
          </cell>
          <cell r="Z152">
            <v>146.06339106819459</v>
          </cell>
          <cell r="AA152">
            <v>144.84149331780327</v>
          </cell>
          <cell r="AB152">
            <v>143.61959556741203</v>
          </cell>
          <cell r="AC152">
            <v>143.61959556741203</v>
          </cell>
          <cell r="AD152">
            <v>143.61959556741203</v>
          </cell>
          <cell r="AE152">
            <v>143.61959556741203</v>
          </cell>
          <cell r="AF152">
            <v>143.61959556741203</v>
          </cell>
          <cell r="AG152">
            <v>143.61959556741203</v>
          </cell>
          <cell r="AH152">
            <v>143.61959556741203</v>
          </cell>
          <cell r="AI152">
            <v>143.61959556741203</v>
          </cell>
          <cell r="AJ152">
            <v>143.61959556741203</v>
          </cell>
          <cell r="AK152">
            <v>143.61959556741203</v>
          </cell>
          <cell r="AL152">
            <v>143.61959556741203</v>
          </cell>
          <cell r="AM152">
            <v>143.61959556741203</v>
          </cell>
        </row>
        <row r="153">
          <cell r="A153">
            <v>17</v>
          </cell>
          <cell r="B153" t="str">
            <v>municipal</v>
          </cell>
          <cell r="C153">
            <v>507.43107295537385</v>
          </cell>
          <cell r="D153">
            <v>507.43107295537385</v>
          </cell>
          <cell r="E153">
            <v>507.43107295537385</v>
          </cell>
          <cell r="F153">
            <v>507.43107295537385</v>
          </cell>
          <cell r="G153">
            <v>507.43107295537385</v>
          </cell>
          <cell r="H153">
            <v>507.43107295537385</v>
          </cell>
          <cell r="I153">
            <v>507.43107295537385</v>
          </cell>
          <cell r="J153">
            <v>507.43107295537385</v>
          </cell>
          <cell r="K153">
            <v>507.43107295537385</v>
          </cell>
          <cell r="L153">
            <v>507.43107295537385</v>
          </cell>
          <cell r="M153">
            <v>507.43107295537385</v>
          </cell>
          <cell r="N153">
            <v>507.43107295537385</v>
          </cell>
          <cell r="O153">
            <v>507.43107295537385</v>
          </cell>
          <cell r="P153">
            <v>507.43107295537385</v>
          </cell>
          <cell r="Q153">
            <v>487.99995905573485</v>
          </cell>
          <cell r="R153">
            <v>468.56884515609596</v>
          </cell>
          <cell r="S153">
            <v>449.13773125645702</v>
          </cell>
          <cell r="T153">
            <v>429.70661735681807</v>
          </cell>
          <cell r="U153">
            <v>410.27550345717913</v>
          </cell>
          <cell r="V153">
            <v>390.84438955754024</v>
          </cell>
          <cell r="W153">
            <v>371.41327565790129</v>
          </cell>
          <cell r="X153">
            <v>351.98216175826235</v>
          </cell>
          <cell r="Y153">
            <v>332.55104785862341</v>
          </cell>
          <cell r="Z153">
            <v>313.11993395898446</v>
          </cell>
          <cell r="AA153">
            <v>293.68882005934546</v>
          </cell>
          <cell r="AB153">
            <v>274.25770615970634</v>
          </cell>
          <cell r="AC153">
            <v>274.25770615970634</v>
          </cell>
          <cell r="AD153">
            <v>274.25770615970634</v>
          </cell>
          <cell r="AE153">
            <v>274.25770615970634</v>
          </cell>
          <cell r="AF153">
            <v>274.25770615970634</v>
          </cell>
          <cell r="AG153">
            <v>274.25770615970634</v>
          </cell>
          <cell r="AH153">
            <v>274.25770615970634</v>
          </cell>
          <cell r="AI153">
            <v>274.25770615970634</v>
          </cell>
          <cell r="AJ153">
            <v>274.25770615970634</v>
          </cell>
          <cell r="AK153">
            <v>274.25770615970634</v>
          </cell>
          <cell r="AL153">
            <v>274.25770615970634</v>
          </cell>
          <cell r="AM153">
            <v>274.25770615970634</v>
          </cell>
        </row>
        <row r="154">
          <cell r="A154">
            <v>17</v>
          </cell>
          <cell r="B154" t="str">
            <v>oil and gas</v>
          </cell>
          <cell r="C154">
            <v>1.413503830212677</v>
          </cell>
          <cell r="D154">
            <v>1.413503830212677</v>
          </cell>
          <cell r="E154">
            <v>1.413503830212677</v>
          </cell>
          <cell r="F154">
            <v>1.413503830212677</v>
          </cell>
          <cell r="G154">
            <v>1.413503830212677</v>
          </cell>
          <cell r="H154">
            <v>1.413503830212677</v>
          </cell>
          <cell r="I154">
            <v>1.413503830212677</v>
          </cell>
          <cell r="J154">
            <v>1.413503830212677</v>
          </cell>
          <cell r="K154">
            <v>1.413503830212677</v>
          </cell>
          <cell r="L154">
            <v>1.413503830212677</v>
          </cell>
          <cell r="M154">
            <v>1.413503830212677</v>
          </cell>
          <cell r="N154">
            <v>1.413503830212677</v>
          </cell>
          <cell r="O154">
            <v>1.413503830212677</v>
          </cell>
          <cell r="P154">
            <v>1.413503830212677</v>
          </cell>
          <cell r="Q154">
            <v>1.2957118443616207</v>
          </cell>
          <cell r="R154">
            <v>1.1779198585105644</v>
          </cell>
          <cell r="S154">
            <v>1.060127872659508</v>
          </cell>
          <cell r="T154">
            <v>0.94233588680845159</v>
          </cell>
          <cell r="U154">
            <v>0.82454390095739516</v>
          </cell>
          <cell r="V154">
            <v>0.70675191510633872</v>
          </cell>
          <cell r="W154">
            <v>0.58895992925528229</v>
          </cell>
          <cell r="X154">
            <v>0.47116794340422585</v>
          </cell>
          <cell r="Y154">
            <v>0.35337595755316942</v>
          </cell>
          <cell r="Z154">
            <v>0.23558397170211298</v>
          </cell>
          <cell r="AA154">
            <v>0.11779198585105656</v>
          </cell>
          <cell r="AB154">
            <v>0</v>
          </cell>
          <cell r="AC154">
            <v>0</v>
          </cell>
          <cell r="AD154">
            <v>0</v>
          </cell>
          <cell r="AE154">
            <v>0</v>
          </cell>
          <cell r="AF154">
            <v>0</v>
          </cell>
          <cell r="AG154">
            <v>0</v>
          </cell>
          <cell r="AH154">
            <v>0</v>
          </cell>
          <cell r="AI154">
            <v>0</v>
          </cell>
          <cell r="AJ154">
            <v>0</v>
          </cell>
          <cell r="AK154">
            <v>0</v>
          </cell>
          <cell r="AL154">
            <v>0</v>
          </cell>
          <cell r="AM154">
            <v>0</v>
          </cell>
        </row>
        <row r="155">
          <cell r="A155">
            <v>17</v>
          </cell>
          <cell r="B155" t="str">
            <v>peat mining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4.2305066942075052E-2</v>
          </cell>
          <cell r="R155">
            <v>8.4610133884150104E-2</v>
          </cell>
          <cell r="S155">
            <v>0.12691520082622515</v>
          </cell>
          <cell r="T155">
            <v>0.16922026776830021</v>
          </cell>
          <cell r="U155">
            <v>0.21152533471037527</v>
          </cell>
          <cell r="V155">
            <v>0.2538304016524503</v>
          </cell>
          <cell r="W155">
            <v>0.29613546859452533</v>
          </cell>
          <cell r="X155">
            <v>0.33844053553660036</v>
          </cell>
          <cell r="Y155">
            <v>0.38074560247867539</v>
          </cell>
          <cell r="Z155">
            <v>0.42305066942075042</v>
          </cell>
          <cell r="AA155">
            <v>0.46535573636282546</v>
          </cell>
          <cell r="AB155">
            <v>0.5076608033049006</v>
          </cell>
          <cell r="AC155">
            <v>0.5076608033049006</v>
          </cell>
          <cell r="AD155">
            <v>0.5076608033049006</v>
          </cell>
          <cell r="AE155">
            <v>0.5076608033049006</v>
          </cell>
          <cell r="AF155">
            <v>0.5076608033049006</v>
          </cell>
          <cell r="AG155">
            <v>0.5076608033049006</v>
          </cell>
          <cell r="AH155">
            <v>0.5076608033049006</v>
          </cell>
          <cell r="AI155">
            <v>0.5076608033049006</v>
          </cell>
          <cell r="AJ155">
            <v>0.5076608033049006</v>
          </cell>
          <cell r="AK155">
            <v>0.5076608033049006</v>
          </cell>
          <cell r="AL155">
            <v>0.5076608033049006</v>
          </cell>
          <cell r="AM155">
            <v>0.5076608033049006</v>
          </cell>
        </row>
        <row r="156">
          <cell r="A156">
            <v>17</v>
          </cell>
          <cell r="B156" t="str">
            <v>recreation</v>
          </cell>
          <cell r="C156">
            <v>33.505455157605255</v>
          </cell>
          <cell r="D156">
            <v>33.505455157605255</v>
          </cell>
          <cell r="E156">
            <v>33.505455157605255</v>
          </cell>
          <cell r="F156">
            <v>33.505455157605255</v>
          </cell>
          <cell r="G156">
            <v>33.505455157605255</v>
          </cell>
          <cell r="H156">
            <v>33.505455157605255</v>
          </cell>
          <cell r="I156">
            <v>33.505455157605255</v>
          </cell>
          <cell r="J156">
            <v>33.505455157605255</v>
          </cell>
          <cell r="K156">
            <v>33.505455157605255</v>
          </cell>
          <cell r="L156">
            <v>33.505455157605255</v>
          </cell>
          <cell r="M156">
            <v>33.505455157605255</v>
          </cell>
          <cell r="N156">
            <v>33.505455157605255</v>
          </cell>
          <cell r="O156">
            <v>33.505455157605255</v>
          </cell>
          <cell r="P156">
            <v>33.505455157605255</v>
          </cell>
          <cell r="Q156">
            <v>35.003588720367006</v>
          </cell>
          <cell r="R156">
            <v>36.501722283128757</v>
          </cell>
          <cell r="S156">
            <v>37.999855845890508</v>
          </cell>
          <cell r="T156">
            <v>39.497989408652259</v>
          </cell>
          <cell r="U156">
            <v>40.99612297141401</v>
          </cell>
          <cell r="V156">
            <v>42.494256534175761</v>
          </cell>
          <cell r="W156">
            <v>43.992390096937513</v>
          </cell>
          <cell r="X156">
            <v>45.490523659699264</v>
          </cell>
          <cell r="Y156">
            <v>46.988657222461015</v>
          </cell>
          <cell r="Z156">
            <v>48.486790785222766</v>
          </cell>
          <cell r="AA156">
            <v>49.984924347984517</v>
          </cell>
          <cell r="AB156">
            <v>51.483057910746261</v>
          </cell>
          <cell r="AC156">
            <v>51.483057910746261</v>
          </cell>
          <cell r="AD156">
            <v>51.483057910746261</v>
          </cell>
          <cell r="AE156">
            <v>51.483057910746261</v>
          </cell>
          <cell r="AF156">
            <v>51.483057910746261</v>
          </cell>
          <cell r="AG156">
            <v>51.483057910746261</v>
          </cell>
          <cell r="AH156">
            <v>51.483057910746261</v>
          </cell>
          <cell r="AI156">
            <v>51.483057910746261</v>
          </cell>
          <cell r="AJ156">
            <v>51.483057910746261</v>
          </cell>
          <cell r="AK156">
            <v>51.483057910746261</v>
          </cell>
          <cell r="AL156">
            <v>51.483057910746261</v>
          </cell>
          <cell r="AM156">
            <v>51.483057910746261</v>
          </cell>
        </row>
        <row r="157">
          <cell r="A157">
            <v>17</v>
          </cell>
          <cell r="B157" t="str">
            <v>transportation</v>
          </cell>
          <cell r="C157">
            <v>32.770211047709353</v>
          </cell>
          <cell r="D157">
            <v>32.770211047709353</v>
          </cell>
          <cell r="E157">
            <v>32.770211047709353</v>
          </cell>
          <cell r="F157">
            <v>32.770211047709353</v>
          </cell>
          <cell r="G157">
            <v>32.770211047709353</v>
          </cell>
          <cell r="H157">
            <v>32.770211047709353</v>
          </cell>
          <cell r="I157">
            <v>32.770211047709353</v>
          </cell>
          <cell r="J157">
            <v>32.770211047709353</v>
          </cell>
          <cell r="K157">
            <v>32.770211047709353</v>
          </cell>
          <cell r="L157">
            <v>32.770211047709353</v>
          </cell>
          <cell r="M157">
            <v>32.770211047709353</v>
          </cell>
          <cell r="N157">
            <v>32.770211047709353</v>
          </cell>
          <cell r="O157">
            <v>32.770211047709353</v>
          </cell>
          <cell r="P157">
            <v>32.770211047709353</v>
          </cell>
          <cell r="Q157">
            <v>33.130305091629431</v>
          </cell>
          <cell r="R157">
            <v>33.490399135549517</v>
          </cell>
          <cell r="S157">
            <v>33.850493179469595</v>
          </cell>
          <cell r="T157">
            <v>34.21058722338968</v>
          </cell>
          <cell r="U157">
            <v>34.570681267309766</v>
          </cell>
          <cell r="V157">
            <v>34.930775311229851</v>
          </cell>
          <cell r="W157">
            <v>35.29086935514993</v>
          </cell>
          <cell r="X157">
            <v>35.650963399070015</v>
          </cell>
          <cell r="Y157">
            <v>36.011057442990101</v>
          </cell>
          <cell r="Z157">
            <v>36.371151486910179</v>
          </cell>
          <cell r="AA157">
            <v>36.731245530830265</v>
          </cell>
          <cell r="AB157">
            <v>37.091339574750364</v>
          </cell>
          <cell r="AC157">
            <v>37.091339574750364</v>
          </cell>
          <cell r="AD157">
            <v>37.091339574750364</v>
          </cell>
          <cell r="AE157">
            <v>37.091339574750364</v>
          </cell>
          <cell r="AF157">
            <v>37.091339574750364</v>
          </cell>
          <cell r="AG157">
            <v>37.091339574750364</v>
          </cell>
          <cell r="AH157">
            <v>37.091339574750364</v>
          </cell>
          <cell r="AI157">
            <v>37.091339574750364</v>
          </cell>
          <cell r="AJ157">
            <v>37.091339574750364</v>
          </cell>
          <cell r="AK157">
            <v>37.091339574750364</v>
          </cell>
          <cell r="AL157">
            <v>37.091339574750364</v>
          </cell>
          <cell r="AM157">
            <v>37.091339574750364</v>
          </cell>
        </row>
        <row r="158">
          <cell r="A158">
            <v>18</v>
          </cell>
          <cell r="B158" t="str">
            <v>agriculture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row>
        <row r="159">
          <cell r="A159">
            <v>18</v>
          </cell>
          <cell r="B159" t="str">
            <v>flooded standing forest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row>
        <row r="160">
          <cell r="A160">
            <v>18</v>
          </cell>
          <cell r="B160" t="str">
            <v>forestry</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row>
        <row r="161">
          <cell r="A161">
            <v>18</v>
          </cell>
          <cell r="B161" t="str">
            <v>hydro infrastructure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row>
        <row r="162">
          <cell r="A162">
            <v>18</v>
          </cell>
          <cell r="B162" t="str">
            <v>hydro reservoir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row>
        <row r="163">
          <cell r="A163">
            <v>18</v>
          </cell>
          <cell r="B163" t="str">
            <v>industry</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row>
        <row r="164">
          <cell r="A164">
            <v>18</v>
          </cell>
          <cell r="B164" t="str">
            <v>mining</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row>
        <row r="165">
          <cell r="A165">
            <v>18</v>
          </cell>
          <cell r="B165" t="str">
            <v>municipal</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row>
        <row r="166">
          <cell r="A166">
            <v>18</v>
          </cell>
          <cell r="B166" t="str">
            <v>oil and gas</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row>
        <row r="167">
          <cell r="A167">
            <v>18</v>
          </cell>
          <cell r="B167" t="str">
            <v>peat mining</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68">
          <cell r="A168">
            <v>18</v>
          </cell>
          <cell r="B168" t="str">
            <v>recreation</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row>
        <row r="169">
          <cell r="A169">
            <v>18</v>
          </cell>
          <cell r="B169" t="str">
            <v>transportation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row>
        <row r="170">
          <cell r="A170">
            <v>19</v>
          </cell>
          <cell r="B170" t="str">
            <v>agriculture</v>
          </cell>
          <cell r="C170">
            <v>642.83855375509961</v>
          </cell>
          <cell r="D170">
            <v>642.83855375509961</v>
          </cell>
          <cell r="E170">
            <v>642.83855375509961</v>
          </cell>
          <cell r="F170">
            <v>642.83855375509961</v>
          </cell>
          <cell r="G170">
            <v>642.83855375509961</v>
          </cell>
          <cell r="H170">
            <v>642.83855375509961</v>
          </cell>
          <cell r="I170">
            <v>642.83855375509961</v>
          </cell>
          <cell r="J170">
            <v>642.83855375509961</v>
          </cell>
          <cell r="K170">
            <v>642.83855375509961</v>
          </cell>
          <cell r="L170">
            <v>642.83855375509961</v>
          </cell>
          <cell r="M170">
            <v>642.83855375509961</v>
          </cell>
          <cell r="N170">
            <v>642.83855375509961</v>
          </cell>
          <cell r="O170">
            <v>642.83855375509961</v>
          </cell>
          <cell r="P170">
            <v>642.83855375509961</v>
          </cell>
          <cell r="Q170">
            <v>623.7685778520007</v>
          </cell>
          <cell r="R170">
            <v>604.69860194890191</v>
          </cell>
          <cell r="S170">
            <v>585.62862604580312</v>
          </cell>
          <cell r="T170">
            <v>566.55865014270421</v>
          </cell>
          <cell r="U170">
            <v>547.48867423960542</v>
          </cell>
          <cell r="V170">
            <v>528.41869833650662</v>
          </cell>
          <cell r="W170">
            <v>509.34872243340783</v>
          </cell>
          <cell r="X170">
            <v>490.27874653030904</v>
          </cell>
          <cell r="Y170">
            <v>471.20877062721019</v>
          </cell>
          <cell r="Z170">
            <v>452.13879472411139</v>
          </cell>
          <cell r="AA170">
            <v>433.0688188210126</v>
          </cell>
          <cell r="AB170">
            <v>413.99884291791369</v>
          </cell>
          <cell r="AC170">
            <v>413.99884291791369</v>
          </cell>
          <cell r="AD170">
            <v>413.99884291791369</v>
          </cell>
          <cell r="AE170">
            <v>413.99884291791369</v>
          </cell>
          <cell r="AF170">
            <v>413.99884291791369</v>
          </cell>
          <cell r="AG170">
            <v>413.99884291791369</v>
          </cell>
          <cell r="AH170">
            <v>413.99884291791369</v>
          </cell>
          <cell r="AI170">
            <v>413.99884291791369</v>
          </cell>
          <cell r="AJ170">
            <v>413.99884291791369</v>
          </cell>
          <cell r="AK170">
            <v>413.99884291791369</v>
          </cell>
          <cell r="AL170">
            <v>413.99884291791369</v>
          </cell>
          <cell r="AM170">
            <v>413.99884291791369</v>
          </cell>
        </row>
        <row r="171">
          <cell r="A171">
            <v>19</v>
          </cell>
          <cell r="B171" t="str">
            <v>flooded standing forest</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row>
        <row r="172">
          <cell r="A172">
            <v>19</v>
          </cell>
          <cell r="B172" t="str">
            <v>forestry</v>
          </cell>
          <cell r="C172">
            <v>929.1</v>
          </cell>
          <cell r="D172">
            <v>929.1</v>
          </cell>
          <cell r="E172">
            <v>929.1</v>
          </cell>
          <cell r="F172">
            <v>929.1</v>
          </cell>
          <cell r="G172">
            <v>929.1</v>
          </cell>
          <cell r="H172">
            <v>929.1</v>
          </cell>
          <cell r="I172">
            <v>929.1</v>
          </cell>
          <cell r="J172">
            <v>929.1</v>
          </cell>
          <cell r="K172">
            <v>929.1</v>
          </cell>
          <cell r="L172">
            <v>929.1</v>
          </cell>
          <cell r="M172">
            <v>929.1</v>
          </cell>
          <cell r="N172">
            <v>929.1</v>
          </cell>
          <cell r="O172">
            <v>929.1</v>
          </cell>
          <cell r="P172">
            <v>929.1</v>
          </cell>
          <cell r="Q172">
            <v>929.54025086437571</v>
          </cell>
          <cell r="R172">
            <v>929.98050172875128</v>
          </cell>
          <cell r="S172">
            <v>930.42075259312696</v>
          </cell>
          <cell r="T172">
            <v>930.86100345750253</v>
          </cell>
          <cell r="U172">
            <v>931.30125432187822</v>
          </cell>
          <cell r="V172">
            <v>931.74150518625379</v>
          </cell>
          <cell r="W172">
            <v>932.18175605062947</v>
          </cell>
          <cell r="X172">
            <v>932.62200691500504</v>
          </cell>
          <cell r="Y172">
            <v>933.06225777938073</v>
          </cell>
          <cell r="Z172">
            <v>933.5025086437563</v>
          </cell>
          <cell r="AA172">
            <v>933.94275950813199</v>
          </cell>
          <cell r="AB172">
            <v>934.38301037250756</v>
          </cell>
          <cell r="AC172">
            <v>934.38301037250756</v>
          </cell>
          <cell r="AD172">
            <v>934.38301037250756</v>
          </cell>
          <cell r="AE172">
            <v>934.38301037250756</v>
          </cell>
          <cell r="AF172">
            <v>934.38301037250756</v>
          </cell>
          <cell r="AG172">
            <v>934.38301037250756</v>
          </cell>
          <cell r="AH172">
            <v>934.38301037250756</v>
          </cell>
          <cell r="AI172">
            <v>934.38301037250756</v>
          </cell>
          <cell r="AJ172">
            <v>934.38301037250756</v>
          </cell>
          <cell r="AK172">
            <v>934.38301037250756</v>
          </cell>
          <cell r="AL172">
            <v>934.38301037250756</v>
          </cell>
          <cell r="AM172">
            <v>934.38301037250756</v>
          </cell>
        </row>
        <row r="173">
          <cell r="A173">
            <v>19</v>
          </cell>
          <cell r="B173" t="str">
            <v>hydro infrastructure</v>
          </cell>
          <cell r="C173">
            <v>27.531168086896702</v>
          </cell>
          <cell r="D173">
            <v>27.531168086896702</v>
          </cell>
          <cell r="E173">
            <v>27.531168086896702</v>
          </cell>
          <cell r="F173">
            <v>27.531168086896702</v>
          </cell>
          <cell r="G173">
            <v>27.531168086896702</v>
          </cell>
          <cell r="H173">
            <v>27.531168086896702</v>
          </cell>
          <cell r="I173">
            <v>27.531168086896702</v>
          </cell>
          <cell r="J173">
            <v>27.531168086896702</v>
          </cell>
          <cell r="K173">
            <v>27.531168086896702</v>
          </cell>
          <cell r="L173">
            <v>27.531168086896702</v>
          </cell>
          <cell r="M173">
            <v>27.531168086896702</v>
          </cell>
          <cell r="N173">
            <v>27.531168086896702</v>
          </cell>
          <cell r="O173">
            <v>27.531168086896702</v>
          </cell>
          <cell r="P173">
            <v>445.93116808689666</v>
          </cell>
          <cell r="Q173">
            <v>445.84584643578671</v>
          </cell>
          <cell r="R173">
            <v>445.7605247846767</v>
          </cell>
          <cell r="S173">
            <v>27.275203133566755</v>
          </cell>
          <cell r="T173">
            <v>27.189881482456773</v>
          </cell>
          <cell r="U173">
            <v>27.104559831346791</v>
          </cell>
          <cell r="V173">
            <v>27.019238180236808</v>
          </cell>
          <cell r="W173">
            <v>26.933916529126826</v>
          </cell>
          <cell r="X173">
            <v>26.848594878016844</v>
          </cell>
          <cell r="Y173">
            <v>26.763273226906861</v>
          </cell>
          <cell r="Z173">
            <v>26.677951575796879</v>
          </cell>
          <cell r="AA173">
            <v>26.592629924686896</v>
          </cell>
          <cell r="AB173">
            <v>26.507308273576907</v>
          </cell>
          <cell r="AC173">
            <v>26.507308273576907</v>
          </cell>
          <cell r="AD173">
            <v>26.507308273576907</v>
          </cell>
          <cell r="AE173">
            <v>26.507308273576907</v>
          </cell>
          <cell r="AF173">
            <v>26.507308273576907</v>
          </cell>
          <cell r="AG173">
            <v>26.507308273576907</v>
          </cell>
          <cell r="AH173">
            <v>26.507308273576907</v>
          </cell>
          <cell r="AI173">
            <v>26.507308273576907</v>
          </cell>
          <cell r="AJ173">
            <v>26.507308273576907</v>
          </cell>
          <cell r="AK173">
            <v>26.507308273576907</v>
          </cell>
          <cell r="AL173">
            <v>26.507308273576907</v>
          </cell>
          <cell r="AM173">
            <v>26.507308273576907</v>
          </cell>
        </row>
        <row r="174">
          <cell r="A174">
            <v>19</v>
          </cell>
          <cell r="B174" t="str">
            <v>hydro reservoir</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5">
          <cell r="A175">
            <v>19</v>
          </cell>
          <cell r="B175" t="str">
            <v>industry</v>
          </cell>
          <cell r="C175">
            <v>26.886896336925332</v>
          </cell>
          <cell r="D175">
            <v>26.886896336925332</v>
          </cell>
          <cell r="E175">
            <v>26.886896336925332</v>
          </cell>
          <cell r="F175">
            <v>26.886896336925332</v>
          </cell>
          <cell r="G175">
            <v>26.886896336925332</v>
          </cell>
          <cell r="H175">
            <v>26.886896336925332</v>
          </cell>
          <cell r="I175">
            <v>26.886896336925332</v>
          </cell>
          <cell r="J175">
            <v>26.886896336925332</v>
          </cell>
          <cell r="K175">
            <v>26.886896336925332</v>
          </cell>
          <cell r="L175">
            <v>26.886896336925332</v>
          </cell>
          <cell r="M175">
            <v>26.886896336925332</v>
          </cell>
          <cell r="N175">
            <v>26.886896336925332</v>
          </cell>
          <cell r="O175">
            <v>26.886896336925332</v>
          </cell>
          <cell r="P175">
            <v>26.886896336925332</v>
          </cell>
          <cell r="Q175">
            <v>27.662103748775433</v>
          </cell>
          <cell r="R175">
            <v>28.437301160625534</v>
          </cell>
          <cell r="S175">
            <v>29.212508572475635</v>
          </cell>
          <cell r="T175">
            <v>29.987715984325735</v>
          </cell>
          <cell r="U175">
            <v>30.762913396175836</v>
          </cell>
          <cell r="V175">
            <v>31.538120808025937</v>
          </cell>
          <cell r="W175">
            <v>32.313328219876041</v>
          </cell>
          <cell r="X175">
            <v>33.088525631726142</v>
          </cell>
          <cell r="Y175">
            <v>33.863733043576239</v>
          </cell>
          <cell r="Z175">
            <v>34.638940455426344</v>
          </cell>
          <cell r="AA175">
            <v>35.414137867276438</v>
          </cell>
          <cell r="AB175">
            <v>36.189345279126528</v>
          </cell>
          <cell r="AC175">
            <v>36.189345279126528</v>
          </cell>
          <cell r="AD175">
            <v>36.189345279126528</v>
          </cell>
          <cell r="AE175">
            <v>36.189345279126528</v>
          </cell>
          <cell r="AF175">
            <v>36.189345279126528</v>
          </cell>
          <cell r="AG175">
            <v>36.189345279126528</v>
          </cell>
          <cell r="AH175">
            <v>36.189345279126528</v>
          </cell>
          <cell r="AI175">
            <v>36.189345279126528</v>
          </cell>
          <cell r="AJ175">
            <v>36.189345279126528</v>
          </cell>
          <cell r="AK175">
            <v>36.189345279126528</v>
          </cell>
          <cell r="AL175">
            <v>36.189345279126528</v>
          </cell>
          <cell r="AM175">
            <v>36.189345279126528</v>
          </cell>
        </row>
        <row r="176">
          <cell r="A176">
            <v>19</v>
          </cell>
          <cell r="B176" t="str">
            <v>mining</v>
          </cell>
          <cell r="C176">
            <v>207.05052220852139</v>
          </cell>
          <cell r="D176">
            <v>207.05052220852139</v>
          </cell>
          <cell r="E176">
            <v>207.05052220852139</v>
          </cell>
          <cell r="F176">
            <v>207.05052220852139</v>
          </cell>
          <cell r="G176">
            <v>207.05052220852139</v>
          </cell>
          <cell r="H176">
            <v>207.05052220852139</v>
          </cell>
          <cell r="I176">
            <v>207.05052220852139</v>
          </cell>
          <cell r="J176">
            <v>207.05052220852139</v>
          </cell>
          <cell r="K176">
            <v>207.05052220852139</v>
          </cell>
          <cell r="L176">
            <v>207.05052220852139</v>
          </cell>
          <cell r="M176">
            <v>207.05052220852139</v>
          </cell>
          <cell r="N176">
            <v>207.05052220852139</v>
          </cell>
          <cell r="O176">
            <v>207.05052220852139</v>
          </cell>
          <cell r="P176">
            <v>207.05052220852139</v>
          </cell>
          <cell r="Q176">
            <v>211.5174541180715</v>
          </cell>
          <cell r="R176">
            <v>215.98438602762161</v>
          </cell>
          <cell r="S176">
            <v>220.45131793717172</v>
          </cell>
          <cell r="T176">
            <v>224.91824984672184</v>
          </cell>
          <cell r="U176">
            <v>229.38518175627195</v>
          </cell>
          <cell r="V176">
            <v>233.85211366582206</v>
          </cell>
          <cell r="W176">
            <v>238.31904557537217</v>
          </cell>
          <cell r="X176">
            <v>242.78597748492228</v>
          </cell>
          <cell r="Y176">
            <v>247.2529093944724</v>
          </cell>
          <cell r="Z176">
            <v>251.71984130402251</v>
          </cell>
          <cell r="AA176">
            <v>256.18677321357262</v>
          </cell>
          <cell r="AB176">
            <v>260.65370512312279</v>
          </cell>
          <cell r="AC176">
            <v>260.65370512312279</v>
          </cell>
          <cell r="AD176">
            <v>260.65370512312279</v>
          </cell>
          <cell r="AE176">
            <v>260.65370512312279</v>
          </cell>
          <cell r="AF176">
            <v>260.65370512312279</v>
          </cell>
          <cell r="AG176">
            <v>260.65370512312279</v>
          </cell>
          <cell r="AH176">
            <v>260.65370512312279</v>
          </cell>
          <cell r="AI176">
            <v>260.65370512312279</v>
          </cell>
          <cell r="AJ176">
            <v>260.65370512312279</v>
          </cell>
          <cell r="AK176">
            <v>260.65370512312279</v>
          </cell>
          <cell r="AL176">
            <v>260.65370512312279</v>
          </cell>
          <cell r="AM176">
            <v>260.65370512312279</v>
          </cell>
        </row>
        <row r="177">
          <cell r="A177">
            <v>19</v>
          </cell>
          <cell r="B177" t="str">
            <v>municipal</v>
          </cell>
          <cell r="C177">
            <v>108.22178373240048</v>
          </cell>
          <cell r="D177">
            <v>108.22178373240048</v>
          </cell>
          <cell r="E177">
            <v>108.22178373240048</v>
          </cell>
          <cell r="F177">
            <v>108.22178373240048</v>
          </cell>
          <cell r="G177">
            <v>108.22178373240048</v>
          </cell>
          <cell r="H177">
            <v>108.22178373240048</v>
          </cell>
          <cell r="I177">
            <v>108.22178373240048</v>
          </cell>
          <cell r="J177">
            <v>108.22178373240048</v>
          </cell>
          <cell r="K177">
            <v>108.22178373240048</v>
          </cell>
          <cell r="L177">
            <v>108.22178373240048</v>
          </cell>
          <cell r="M177">
            <v>108.22178373240048</v>
          </cell>
          <cell r="N177">
            <v>108.22178373240048</v>
          </cell>
          <cell r="O177">
            <v>108.22178373240048</v>
          </cell>
          <cell r="P177">
            <v>108.22178373240048</v>
          </cell>
          <cell r="Q177">
            <v>115.7621998607152</v>
          </cell>
          <cell r="R177">
            <v>123.30261598902993</v>
          </cell>
          <cell r="S177">
            <v>130.84303211734468</v>
          </cell>
          <cell r="T177">
            <v>138.38344824565939</v>
          </cell>
          <cell r="U177">
            <v>145.92386437397414</v>
          </cell>
          <cell r="V177">
            <v>153.46428050228889</v>
          </cell>
          <cell r="W177">
            <v>161.00469663060363</v>
          </cell>
          <cell r="X177">
            <v>168.54511275891835</v>
          </cell>
          <cell r="Y177">
            <v>176.0855288872331</v>
          </cell>
          <cell r="Z177">
            <v>183.62594501554781</v>
          </cell>
          <cell r="AA177">
            <v>191.16636114386253</v>
          </cell>
          <cell r="AB177">
            <v>198.70677727217728</v>
          </cell>
          <cell r="AC177">
            <v>198.70677727217728</v>
          </cell>
          <cell r="AD177">
            <v>198.70677727217728</v>
          </cell>
          <cell r="AE177">
            <v>198.70677727217728</v>
          </cell>
          <cell r="AF177">
            <v>198.70677727217728</v>
          </cell>
          <cell r="AG177">
            <v>198.70677727217728</v>
          </cell>
          <cell r="AH177">
            <v>198.70677727217728</v>
          </cell>
          <cell r="AI177">
            <v>198.70677727217728</v>
          </cell>
          <cell r="AJ177">
            <v>198.70677727217728</v>
          </cell>
          <cell r="AK177">
            <v>198.70677727217728</v>
          </cell>
          <cell r="AL177">
            <v>198.70677727217728</v>
          </cell>
          <cell r="AM177">
            <v>198.70677727217728</v>
          </cell>
        </row>
        <row r="178">
          <cell r="A178">
            <v>19</v>
          </cell>
          <cell r="B178" t="str">
            <v>oil and gas</v>
          </cell>
          <cell r="C178">
            <v>5.1589276521514753</v>
          </cell>
          <cell r="D178">
            <v>5.1589276521514753</v>
          </cell>
          <cell r="E178">
            <v>5.1589276521514753</v>
          </cell>
          <cell r="F178">
            <v>5.1589276521514753</v>
          </cell>
          <cell r="G178">
            <v>5.1589276521514753</v>
          </cell>
          <cell r="H178">
            <v>5.1589276521514753</v>
          </cell>
          <cell r="I178">
            <v>5.1589276521514753</v>
          </cell>
          <cell r="J178">
            <v>5.1589276521514753</v>
          </cell>
          <cell r="K178">
            <v>5.1589276521514753</v>
          </cell>
          <cell r="L178">
            <v>5.1589276521514753</v>
          </cell>
          <cell r="M178">
            <v>5.1589276521514753</v>
          </cell>
          <cell r="N178">
            <v>5.1589276521514753</v>
          </cell>
          <cell r="O178">
            <v>5.1589276521514753</v>
          </cell>
          <cell r="P178">
            <v>5.1589276521514753</v>
          </cell>
          <cell r="Q178">
            <v>4.7290170144721859</v>
          </cell>
          <cell r="R178">
            <v>4.2991063767928965</v>
          </cell>
          <cell r="S178">
            <v>3.8691957391136071</v>
          </cell>
          <cell r="T178">
            <v>3.4392851014343178</v>
          </cell>
          <cell r="U178">
            <v>3.0093744637550284</v>
          </cell>
          <cell r="V178">
            <v>2.579463826075739</v>
          </cell>
          <cell r="W178">
            <v>2.1495531883964496</v>
          </cell>
          <cell r="X178">
            <v>1.71964255071716</v>
          </cell>
          <cell r="Y178">
            <v>1.2897319130378704</v>
          </cell>
          <cell r="Z178">
            <v>0.85982127535858077</v>
          </cell>
          <cell r="AA178">
            <v>0.42991063767929116</v>
          </cell>
          <cell r="AB178">
            <v>0</v>
          </cell>
          <cell r="AC178">
            <v>0</v>
          </cell>
          <cell r="AD178">
            <v>0</v>
          </cell>
          <cell r="AE178">
            <v>0</v>
          </cell>
          <cell r="AF178">
            <v>0</v>
          </cell>
          <cell r="AG178">
            <v>0</v>
          </cell>
          <cell r="AH178">
            <v>0</v>
          </cell>
          <cell r="AI178">
            <v>0</v>
          </cell>
          <cell r="AJ178">
            <v>0</v>
          </cell>
          <cell r="AK178">
            <v>0</v>
          </cell>
          <cell r="AL178">
            <v>0</v>
          </cell>
          <cell r="AM178">
            <v>0</v>
          </cell>
        </row>
        <row r="179">
          <cell r="A179">
            <v>19</v>
          </cell>
          <cell r="B179" t="str">
            <v>peat mining</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6.263773491763798E-5</v>
          </cell>
          <cell r="R179">
            <v>1.2527546983527596E-4</v>
          </cell>
          <cell r="S179">
            <v>1.8791320475291395E-4</v>
          </cell>
          <cell r="T179">
            <v>2.5055093967055192E-4</v>
          </cell>
          <cell r="U179">
            <v>3.1318867458818988E-4</v>
          </cell>
          <cell r="V179">
            <v>3.7582640950582785E-4</v>
          </cell>
          <cell r="W179">
            <v>4.3846414442346582E-4</v>
          </cell>
          <cell r="X179">
            <v>5.0110187934110384E-4</v>
          </cell>
          <cell r="Y179">
            <v>5.637396142587418E-4</v>
          </cell>
          <cell r="Z179">
            <v>6.2637734917637977E-4</v>
          </cell>
          <cell r="AA179">
            <v>6.8901508409401774E-4</v>
          </cell>
          <cell r="AB179">
            <v>7.5165281901165581E-4</v>
          </cell>
          <cell r="AC179">
            <v>7.5165281901165581E-4</v>
          </cell>
          <cell r="AD179">
            <v>7.5165281901165581E-4</v>
          </cell>
          <cell r="AE179">
            <v>7.5165281901165581E-4</v>
          </cell>
          <cell r="AF179">
            <v>7.5165281901165581E-4</v>
          </cell>
          <cell r="AG179">
            <v>7.5165281901165581E-4</v>
          </cell>
          <cell r="AH179">
            <v>7.5165281901165581E-4</v>
          </cell>
          <cell r="AI179">
            <v>7.5165281901165581E-4</v>
          </cell>
          <cell r="AJ179">
            <v>7.5165281901165581E-4</v>
          </cell>
          <cell r="AK179">
            <v>7.5165281901165581E-4</v>
          </cell>
          <cell r="AL179">
            <v>7.5165281901165581E-4</v>
          </cell>
          <cell r="AM179">
            <v>7.5165281901165581E-4</v>
          </cell>
        </row>
        <row r="180">
          <cell r="A180">
            <v>19</v>
          </cell>
          <cell r="B180" t="str">
            <v>recreation</v>
          </cell>
          <cell r="C180">
            <v>19.232465046139772</v>
          </cell>
          <cell r="D180">
            <v>19.232465046139772</v>
          </cell>
          <cell r="E180">
            <v>19.232465046139772</v>
          </cell>
          <cell r="F180">
            <v>19.232465046139772</v>
          </cell>
          <cell r="G180">
            <v>19.232465046139772</v>
          </cell>
          <cell r="H180">
            <v>19.232465046139772</v>
          </cell>
          <cell r="I180">
            <v>19.232465046139772</v>
          </cell>
          <cell r="J180">
            <v>19.232465046139772</v>
          </cell>
          <cell r="K180">
            <v>19.232465046139772</v>
          </cell>
          <cell r="L180">
            <v>19.232465046139772</v>
          </cell>
          <cell r="M180">
            <v>19.232465046139772</v>
          </cell>
          <cell r="N180">
            <v>19.232465046139772</v>
          </cell>
          <cell r="O180">
            <v>19.232465046139772</v>
          </cell>
          <cell r="P180">
            <v>19.232465046139772</v>
          </cell>
          <cell r="Q180">
            <v>19.767584723560471</v>
          </cell>
          <cell r="R180">
            <v>20.302704400981177</v>
          </cell>
          <cell r="S180">
            <v>20.837824078401876</v>
          </cell>
          <cell r="T180">
            <v>21.372943755822579</v>
          </cell>
          <cell r="U180">
            <v>21.908063433243282</v>
          </cell>
          <cell r="V180">
            <v>22.443183110663984</v>
          </cell>
          <cell r="W180">
            <v>22.978302788084683</v>
          </cell>
          <cell r="X180">
            <v>23.513422465505382</v>
          </cell>
          <cell r="Y180">
            <v>24.048542142926085</v>
          </cell>
          <cell r="Z180">
            <v>24.583661820346784</v>
          </cell>
          <cell r="AA180">
            <v>25.11878149776749</v>
          </cell>
          <cell r="AB180">
            <v>25.653901175188196</v>
          </cell>
          <cell r="AC180">
            <v>25.653901175188196</v>
          </cell>
          <cell r="AD180">
            <v>25.653901175188196</v>
          </cell>
          <cell r="AE180">
            <v>25.653901175188196</v>
          </cell>
          <cell r="AF180">
            <v>25.653901175188196</v>
          </cell>
          <cell r="AG180">
            <v>25.653901175188196</v>
          </cell>
          <cell r="AH180">
            <v>25.653901175188196</v>
          </cell>
          <cell r="AI180">
            <v>25.653901175188196</v>
          </cell>
          <cell r="AJ180">
            <v>25.653901175188196</v>
          </cell>
          <cell r="AK180">
            <v>25.653901175188196</v>
          </cell>
          <cell r="AL180">
            <v>25.653901175188196</v>
          </cell>
          <cell r="AM180">
            <v>25.653901175188196</v>
          </cell>
        </row>
        <row r="181">
          <cell r="A181">
            <v>19</v>
          </cell>
          <cell r="B181" t="str">
            <v>transportation</v>
          </cell>
          <cell r="C181">
            <v>55.795911977023366</v>
          </cell>
          <cell r="D181">
            <v>55.795911977023366</v>
          </cell>
          <cell r="E181">
            <v>55.795911977023366</v>
          </cell>
          <cell r="F181">
            <v>55.795911977023366</v>
          </cell>
          <cell r="G181">
            <v>55.795911977023366</v>
          </cell>
          <cell r="H181">
            <v>55.795911977023366</v>
          </cell>
          <cell r="I181">
            <v>55.795911977023366</v>
          </cell>
          <cell r="J181">
            <v>55.795911977023366</v>
          </cell>
          <cell r="K181">
            <v>55.795911977023366</v>
          </cell>
          <cell r="L181">
            <v>55.795911977023366</v>
          </cell>
          <cell r="M181">
            <v>55.795911977023366</v>
          </cell>
          <cell r="N181">
            <v>55.795911977023366</v>
          </cell>
          <cell r="O181">
            <v>55.795911977023366</v>
          </cell>
          <cell r="P181">
            <v>55.795911977023366</v>
          </cell>
          <cell r="Q181">
            <v>56.983826891769709</v>
          </cell>
          <cell r="R181">
            <v>58.171741806516053</v>
          </cell>
          <cell r="S181">
            <v>59.359656721262397</v>
          </cell>
          <cell r="T181">
            <v>60.54757163600874</v>
          </cell>
          <cell r="U181">
            <v>61.735486550755084</v>
          </cell>
          <cell r="V181">
            <v>62.923401465501428</v>
          </cell>
          <cell r="W181">
            <v>64.111316380247771</v>
          </cell>
          <cell r="X181">
            <v>65.299231294994115</v>
          </cell>
          <cell r="Y181">
            <v>66.487146209740459</v>
          </cell>
          <cell r="Z181">
            <v>67.675061124486803</v>
          </cell>
          <cell r="AA181">
            <v>68.862976039233146</v>
          </cell>
          <cell r="AB181">
            <v>70.05089095397949</v>
          </cell>
          <cell r="AC181">
            <v>70.05089095397949</v>
          </cell>
          <cell r="AD181">
            <v>70.05089095397949</v>
          </cell>
          <cell r="AE181">
            <v>70.05089095397949</v>
          </cell>
          <cell r="AF181">
            <v>70.05089095397949</v>
          </cell>
          <cell r="AG181">
            <v>70.05089095397949</v>
          </cell>
          <cell r="AH181">
            <v>70.05089095397949</v>
          </cell>
          <cell r="AI181">
            <v>70.05089095397949</v>
          </cell>
          <cell r="AJ181">
            <v>70.05089095397949</v>
          </cell>
          <cell r="AK181">
            <v>70.05089095397949</v>
          </cell>
          <cell r="AL181">
            <v>70.05089095397949</v>
          </cell>
          <cell r="AM181">
            <v>70.05089095397949</v>
          </cell>
        </row>
        <row r="182">
          <cell r="A182">
            <v>20</v>
          </cell>
          <cell r="B182" t="str">
            <v>agriculture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row>
        <row r="183">
          <cell r="A183">
            <v>20</v>
          </cell>
          <cell r="B183" t="str">
            <v>flooded standing forest</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row>
        <row r="184">
          <cell r="A184">
            <v>20</v>
          </cell>
          <cell r="B184" t="str">
            <v>forestry</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row>
        <row r="185">
          <cell r="A185">
            <v>20</v>
          </cell>
          <cell r="B185" t="str">
            <v>hydro infrastructure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row>
        <row r="186">
          <cell r="A186">
            <v>20</v>
          </cell>
          <cell r="B186" t="str">
            <v>hydro reservoir</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row>
        <row r="187">
          <cell r="A187">
            <v>20</v>
          </cell>
          <cell r="B187" t="str">
            <v>industry</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row>
        <row r="188">
          <cell r="A188">
            <v>20</v>
          </cell>
          <cell r="B188" t="str">
            <v>mining</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row>
        <row r="189">
          <cell r="A189">
            <v>20</v>
          </cell>
          <cell r="B189" t="str">
            <v>municipal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row>
        <row r="190">
          <cell r="A190">
            <v>20</v>
          </cell>
          <cell r="B190" t="str">
            <v>oil and gas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row>
        <row r="191">
          <cell r="A191">
            <v>20</v>
          </cell>
          <cell r="B191" t="str">
            <v>peat mining</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row>
        <row r="192">
          <cell r="A192">
            <v>20</v>
          </cell>
          <cell r="B192" t="str">
            <v>recreation</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row>
        <row r="193">
          <cell r="A193">
            <v>20</v>
          </cell>
          <cell r="B193" t="str">
            <v>transportation</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row>
        <row r="194">
          <cell r="A194">
            <v>21</v>
          </cell>
          <cell r="B194" t="str">
            <v>agriculture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row>
        <row r="195">
          <cell r="A195">
            <v>21</v>
          </cell>
          <cell r="B195" t="str">
            <v>flooded standing forest</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row>
        <row r="196">
          <cell r="A196">
            <v>21</v>
          </cell>
          <cell r="B196" t="str">
            <v>forestry</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row>
        <row r="197">
          <cell r="A197">
            <v>21</v>
          </cell>
          <cell r="B197" t="str">
            <v>hydro infrastructure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row>
        <row r="198">
          <cell r="A198">
            <v>21</v>
          </cell>
          <cell r="B198" t="str">
            <v>hydro reservoir</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row>
        <row r="199">
          <cell r="A199">
            <v>21</v>
          </cell>
          <cell r="B199" t="str">
            <v>industry</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row>
        <row r="200">
          <cell r="A200">
            <v>21</v>
          </cell>
          <cell r="B200" t="str">
            <v>mining</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row>
        <row r="201">
          <cell r="A201">
            <v>21</v>
          </cell>
          <cell r="B201" t="str">
            <v>municipal</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row>
        <row r="202">
          <cell r="A202">
            <v>21</v>
          </cell>
          <cell r="B202" t="str">
            <v>oil and gas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row>
        <row r="203">
          <cell r="A203">
            <v>21</v>
          </cell>
          <cell r="B203" t="str">
            <v>peat mining</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row>
        <row r="204">
          <cell r="A204">
            <v>21</v>
          </cell>
          <cell r="B204" t="str">
            <v>recreation</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row>
        <row r="205">
          <cell r="A205">
            <v>21</v>
          </cell>
          <cell r="B205" t="str">
            <v>transportation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row>
        <row r="206">
          <cell r="A206">
            <v>22</v>
          </cell>
          <cell r="B206" t="str">
            <v>agriculture</v>
          </cell>
          <cell r="C206">
            <v>603.6</v>
          </cell>
          <cell r="D206">
            <v>603.6</v>
          </cell>
          <cell r="E206">
            <v>603.6</v>
          </cell>
          <cell r="F206">
            <v>603.6</v>
          </cell>
          <cell r="G206">
            <v>603.6</v>
          </cell>
          <cell r="H206">
            <v>603.6</v>
          </cell>
          <cell r="I206">
            <v>603.6</v>
          </cell>
          <cell r="J206">
            <v>603.6</v>
          </cell>
          <cell r="K206">
            <v>603.6</v>
          </cell>
          <cell r="L206">
            <v>603.6</v>
          </cell>
          <cell r="M206">
            <v>603.6</v>
          </cell>
          <cell r="N206">
            <v>603.6</v>
          </cell>
          <cell r="O206">
            <v>603.6</v>
          </cell>
          <cell r="P206">
            <v>603.6</v>
          </cell>
          <cell r="Q206">
            <v>563.23044000000004</v>
          </cell>
          <cell r="R206">
            <v>522.86086999999998</v>
          </cell>
          <cell r="S206">
            <v>482.49131</v>
          </cell>
          <cell r="T206">
            <v>442.12173000000001</v>
          </cell>
          <cell r="U206">
            <v>401.75218000000001</v>
          </cell>
          <cell r="V206">
            <v>361.38260000000002</v>
          </cell>
          <cell r="W206">
            <v>321.01304000000005</v>
          </cell>
          <cell r="X206">
            <v>280.64346999999998</v>
          </cell>
          <cell r="Y206">
            <v>240.27391</v>
          </cell>
          <cell r="Z206">
            <v>199.90973</v>
          </cell>
          <cell r="AA206">
            <v>159.53478000000001</v>
          </cell>
          <cell r="AB206">
            <v>119.1652</v>
          </cell>
          <cell r="AC206">
            <v>119.1652</v>
          </cell>
          <cell r="AD206">
            <v>119.1652</v>
          </cell>
          <cell r="AE206">
            <v>119.1652</v>
          </cell>
          <cell r="AF206">
            <v>119.1652</v>
          </cell>
          <cell r="AG206">
            <v>119.1652</v>
          </cell>
          <cell r="AH206">
            <v>119.1652</v>
          </cell>
          <cell r="AI206">
            <v>119.1652</v>
          </cell>
          <cell r="AJ206">
            <v>119.1652</v>
          </cell>
          <cell r="AK206">
            <v>119.1652</v>
          </cell>
          <cell r="AL206">
            <v>119.1652</v>
          </cell>
          <cell r="AM206">
            <v>119.1652</v>
          </cell>
        </row>
        <row r="207">
          <cell r="A207">
            <v>22</v>
          </cell>
          <cell r="B207" t="str">
            <v>flooded standing forest</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row>
        <row r="208">
          <cell r="A208">
            <v>22</v>
          </cell>
          <cell r="B208" t="str">
            <v>forestry</v>
          </cell>
          <cell r="C208">
            <v>70.516642616963253</v>
          </cell>
          <cell r="D208">
            <v>70.516642616963253</v>
          </cell>
          <cell r="E208">
            <v>70.516642616963253</v>
          </cell>
          <cell r="F208">
            <v>70.516642616963253</v>
          </cell>
          <cell r="G208">
            <v>70.516642616963253</v>
          </cell>
          <cell r="H208">
            <v>70.516642616963253</v>
          </cell>
          <cell r="I208">
            <v>70.516642616963253</v>
          </cell>
          <cell r="J208">
            <v>70.516642616963253</v>
          </cell>
          <cell r="K208">
            <v>70.516642616963253</v>
          </cell>
          <cell r="L208">
            <v>70.516642616963253</v>
          </cell>
          <cell r="M208">
            <v>70.516642616963253</v>
          </cell>
          <cell r="N208">
            <v>70.516642616963253</v>
          </cell>
          <cell r="O208">
            <v>70.516642616963253</v>
          </cell>
          <cell r="P208">
            <v>70.516642616963253</v>
          </cell>
          <cell r="Q208">
            <v>69.023589065549643</v>
          </cell>
          <cell r="R208">
            <v>67.430535514136039</v>
          </cell>
          <cell r="S208">
            <v>65.937481962722444</v>
          </cell>
          <cell r="T208">
            <v>64.34442841130884</v>
          </cell>
          <cell r="U208">
            <v>62.85137485989523</v>
          </cell>
          <cell r="V208">
            <v>61.258321308481626</v>
          </cell>
          <cell r="W208">
            <v>59.765267757068017</v>
          </cell>
          <cell r="X208">
            <v>58.17221420565442</v>
          </cell>
          <cell r="Y208">
            <v>56.67916065424081</v>
          </cell>
          <cell r="Z208">
            <v>55.086107102827206</v>
          </cell>
          <cell r="AA208">
            <v>53.593053551413604</v>
          </cell>
          <cell r="AB208">
            <v>52</v>
          </cell>
          <cell r="AC208">
            <v>52</v>
          </cell>
          <cell r="AD208">
            <v>52</v>
          </cell>
          <cell r="AE208">
            <v>52</v>
          </cell>
          <cell r="AF208">
            <v>52</v>
          </cell>
          <cell r="AG208">
            <v>52</v>
          </cell>
          <cell r="AH208">
            <v>52</v>
          </cell>
          <cell r="AI208">
            <v>52</v>
          </cell>
          <cell r="AJ208">
            <v>52</v>
          </cell>
          <cell r="AK208">
            <v>52</v>
          </cell>
          <cell r="AL208">
            <v>52</v>
          </cell>
          <cell r="AM208">
            <v>52</v>
          </cell>
        </row>
        <row r="209">
          <cell r="A209">
            <v>22</v>
          </cell>
          <cell r="B209" t="str">
            <v>hydro infrastructure</v>
          </cell>
          <cell r="C209">
            <v>8.7902000000000005</v>
          </cell>
          <cell r="D209">
            <v>8.7902000000000005</v>
          </cell>
          <cell r="E209">
            <v>8.7902000000000005</v>
          </cell>
          <cell r="F209">
            <v>8.7902000000000005</v>
          </cell>
          <cell r="G209">
            <v>8.7902000000000005</v>
          </cell>
          <cell r="H209">
            <v>8.7902000000000005</v>
          </cell>
          <cell r="I209">
            <v>8.7902000000000005</v>
          </cell>
          <cell r="J209">
            <v>8.7902000000000005</v>
          </cell>
          <cell r="K209">
            <v>8.7902000000000005</v>
          </cell>
          <cell r="L209">
            <v>8.7902000000000005</v>
          </cell>
          <cell r="M209">
            <v>8.7902000000000005</v>
          </cell>
          <cell r="N209">
            <v>8.7902000000000005</v>
          </cell>
          <cell r="O209">
            <v>8.7902000000000005</v>
          </cell>
          <cell r="P209">
            <v>8.7902000000000005</v>
          </cell>
          <cell r="Q209">
            <v>8.0576799999999995</v>
          </cell>
          <cell r="R209">
            <v>7.32517</v>
          </cell>
          <cell r="S209">
            <v>6.5926499999999999</v>
          </cell>
          <cell r="T209">
            <v>5.8601299999999998</v>
          </cell>
          <cell r="U209">
            <v>5.1276200000000003</v>
          </cell>
          <cell r="V209">
            <v>4.3951000000000002</v>
          </cell>
          <cell r="W209">
            <v>3.6625800000000002</v>
          </cell>
          <cell r="X209">
            <v>65.330070000000006</v>
          </cell>
          <cell r="Y209">
            <v>64.597549999999998</v>
          </cell>
          <cell r="Z209">
            <v>63.865029999999997</v>
          </cell>
          <cell r="AA209">
            <v>63.13252</v>
          </cell>
          <cell r="AB209">
            <v>62.4</v>
          </cell>
          <cell r="AC209">
            <v>62.4</v>
          </cell>
          <cell r="AD209">
            <v>62.4</v>
          </cell>
          <cell r="AE209">
            <v>62.4</v>
          </cell>
          <cell r="AF209">
            <v>62.4</v>
          </cell>
          <cell r="AG209">
            <v>0</v>
          </cell>
          <cell r="AH209">
            <v>0</v>
          </cell>
          <cell r="AI209">
            <v>0</v>
          </cell>
          <cell r="AJ209">
            <v>0</v>
          </cell>
          <cell r="AK209">
            <v>0</v>
          </cell>
          <cell r="AL209">
            <v>0</v>
          </cell>
          <cell r="AM209">
            <v>0</v>
          </cell>
        </row>
        <row r="210">
          <cell r="A210">
            <v>22</v>
          </cell>
          <cell r="B210" t="str">
            <v>hydro reservoir</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row>
        <row r="211">
          <cell r="A211">
            <v>22</v>
          </cell>
          <cell r="B211" t="str">
            <v>industry</v>
          </cell>
          <cell r="C211">
            <v>0.99367717899687102</v>
          </cell>
          <cell r="D211">
            <v>0.99367717899687102</v>
          </cell>
          <cell r="E211">
            <v>0.99367717899687102</v>
          </cell>
          <cell r="F211">
            <v>0.99367717899687102</v>
          </cell>
          <cell r="G211">
            <v>0.99367717899687102</v>
          </cell>
          <cell r="H211">
            <v>0.99367717899687102</v>
          </cell>
          <cell r="I211">
            <v>0.99367717899687102</v>
          </cell>
          <cell r="J211">
            <v>0.99367717899687102</v>
          </cell>
          <cell r="K211">
            <v>0.99367717899687102</v>
          </cell>
          <cell r="L211">
            <v>0.99367717899687102</v>
          </cell>
          <cell r="M211">
            <v>0.99367717899687102</v>
          </cell>
          <cell r="N211">
            <v>0.99367717899687102</v>
          </cell>
          <cell r="O211">
            <v>0.99367717899687102</v>
          </cell>
          <cell r="P211">
            <v>0.99367717899687102</v>
          </cell>
          <cell r="Q211">
            <v>1.2067588523321888</v>
          </cell>
          <cell r="R211">
            <v>1.4198505256675067</v>
          </cell>
          <cell r="S211">
            <v>1.6329421990028243</v>
          </cell>
          <cell r="T211">
            <v>1.8460238723381424</v>
          </cell>
          <cell r="U211">
            <v>2.05911554567346</v>
          </cell>
          <cell r="V211">
            <v>2.2722072190087776</v>
          </cell>
          <cell r="W211">
            <v>2.4852888923440957</v>
          </cell>
          <cell r="X211">
            <v>2.6983805656794133</v>
          </cell>
          <cell r="Y211">
            <v>2.9114622390147313</v>
          </cell>
          <cell r="Z211">
            <v>3.1245539123500485</v>
          </cell>
          <cell r="AA211">
            <v>3.3376455856853666</v>
          </cell>
          <cell r="AB211">
            <v>3.5507272590206846</v>
          </cell>
          <cell r="AC211">
            <v>3.5507272590206846</v>
          </cell>
          <cell r="AD211">
            <v>3.5507272590206846</v>
          </cell>
          <cell r="AE211">
            <v>3.5507272590206846</v>
          </cell>
          <cell r="AF211">
            <v>3.5507272590206846</v>
          </cell>
          <cell r="AG211">
            <v>3.5507272590206846</v>
          </cell>
          <cell r="AH211">
            <v>3.5507272590206846</v>
          </cell>
          <cell r="AI211">
            <v>3.5507272590206846</v>
          </cell>
          <cell r="AJ211">
            <v>3.5507272590206846</v>
          </cell>
          <cell r="AK211">
            <v>3.5507272590206846</v>
          </cell>
          <cell r="AL211">
            <v>3.5507272590206846</v>
          </cell>
          <cell r="AM211">
            <v>3.5507272590206846</v>
          </cell>
        </row>
        <row r="212">
          <cell r="A212">
            <v>22</v>
          </cell>
          <cell r="B212" t="str">
            <v>mining</v>
          </cell>
          <cell r="C212">
            <v>7.6638284837193424</v>
          </cell>
          <cell r="D212">
            <v>7.6638284837193424</v>
          </cell>
          <cell r="E212">
            <v>7.6638284837193424</v>
          </cell>
          <cell r="F212">
            <v>7.6638284837193424</v>
          </cell>
          <cell r="G212">
            <v>7.6638284837193424</v>
          </cell>
          <cell r="H212">
            <v>7.6638284837193424</v>
          </cell>
          <cell r="I212">
            <v>7.6638284837193424</v>
          </cell>
          <cell r="J212">
            <v>7.6638284837193424</v>
          </cell>
          <cell r="K212">
            <v>7.6638284837193424</v>
          </cell>
          <cell r="L212">
            <v>7.6638284837193424</v>
          </cell>
          <cell r="M212">
            <v>7.6638284837193424</v>
          </cell>
          <cell r="N212">
            <v>7.6638284837193424</v>
          </cell>
          <cell r="O212">
            <v>7.6638284837193424</v>
          </cell>
          <cell r="P212">
            <v>7.6638284837193424</v>
          </cell>
          <cell r="Q212">
            <v>8.2130448377889547</v>
          </cell>
          <cell r="R212">
            <v>8.7622611918585669</v>
          </cell>
          <cell r="S212">
            <v>9.3114775459281791</v>
          </cell>
          <cell r="T212">
            <v>9.8606938999977913</v>
          </cell>
          <cell r="U212">
            <v>10.409910254067404</v>
          </cell>
          <cell r="V212">
            <v>10.959126608137016</v>
          </cell>
          <cell r="W212">
            <v>11.508342962206628</v>
          </cell>
          <cell r="X212">
            <v>12.05755931627624</v>
          </cell>
          <cell r="Y212">
            <v>12.606775670345852</v>
          </cell>
          <cell r="Z212">
            <v>13.155992024415465</v>
          </cell>
          <cell r="AA212">
            <v>13.705208378485077</v>
          </cell>
          <cell r="AB212">
            <v>14.254424732554698</v>
          </cell>
          <cell r="AC212">
            <v>14.254424732554698</v>
          </cell>
          <cell r="AD212">
            <v>14.254424732554698</v>
          </cell>
          <cell r="AE212">
            <v>14.254424732554698</v>
          </cell>
          <cell r="AF212">
            <v>14.254424732554698</v>
          </cell>
          <cell r="AG212">
            <v>14.254424732554698</v>
          </cell>
          <cell r="AH212">
            <v>14.254424732554698</v>
          </cell>
          <cell r="AI212">
            <v>14.254424732554698</v>
          </cell>
          <cell r="AJ212">
            <v>14.254424732554698</v>
          </cell>
          <cell r="AK212">
            <v>14.254424732554698</v>
          </cell>
          <cell r="AL212">
            <v>14.254424732554698</v>
          </cell>
          <cell r="AM212">
            <v>14.254424732554698</v>
          </cell>
        </row>
        <row r="213">
          <cell r="A213">
            <v>22</v>
          </cell>
          <cell r="B213" t="str">
            <v>municipal</v>
          </cell>
          <cell r="C213">
            <v>29.629100908316982</v>
          </cell>
          <cell r="D213">
            <v>29.629100908316982</v>
          </cell>
          <cell r="E213">
            <v>29.629100908316982</v>
          </cell>
          <cell r="F213">
            <v>29.629100908316982</v>
          </cell>
          <cell r="G213">
            <v>29.629100908316982</v>
          </cell>
          <cell r="H213">
            <v>29.629100908316982</v>
          </cell>
          <cell r="I213">
            <v>29.629100908316982</v>
          </cell>
          <cell r="J213">
            <v>29.629100908316982</v>
          </cell>
          <cell r="K213">
            <v>29.629100908316982</v>
          </cell>
          <cell r="L213">
            <v>29.629100908316982</v>
          </cell>
          <cell r="M213">
            <v>29.629100908316982</v>
          </cell>
          <cell r="N213">
            <v>29.629100908316982</v>
          </cell>
          <cell r="O213">
            <v>29.629100908316982</v>
          </cell>
          <cell r="P213">
            <v>29.629100908316982</v>
          </cell>
          <cell r="Q213">
            <v>28.906165025797833</v>
          </cell>
          <cell r="R213">
            <v>28.183219143278688</v>
          </cell>
          <cell r="S213">
            <v>27.460283260759539</v>
          </cell>
          <cell r="T213">
            <v>26.73733737824039</v>
          </cell>
          <cell r="U213">
            <v>26.014401495721241</v>
          </cell>
          <cell r="V213">
            <v>25.291455613202093</v>
          </cell>
          <cell r="W213">
            <v>24.568519730682944</v>
          </cell>
          <cell r="X213">
            <v>23.845573848163795</v>
          </cell>
          <cell r="Y213">
            <v>23.122637965644646</v>
          </cell>
          <cell r="Z213">
            <v>22.399692083125498</v>
          </cell>
          <cell r="AA213">
            <v>21.676756200606349</v>
          </cell>
          <cell r="AB213">
            <v>20.9538103180872</v>
          </cell>
          <cell r="AC213">
            <v>20.9538103180872</v>
          </cell>
          <cell r="AD213">
            <v>20.9538103180872</v>
          </cell>
          <cell r="AE213">
            <v>20.9538103180872</v>
          </cell>
          <cell r="AF213">
            <v>20.9538103180872</v>
          </cell>
          <cell r="AG213">
            <v>20.9538103180872</v>
          </cell>
          <cell r="AH213">
            <v>20.9538103180872</v>
          </cell>
          <cell r="AI213">
            <v>20.9538103180872</v>
          </cell>
          <cell r="AJ213">
            <v>20.9538103180872</v>
          </cell>
          <cell r="AK213">
            <v>20.9538103180872</v>
          </cell>
          <cell r="AL213">
            <v>20.9538103180872</v>
          </cell>
          <cell r="AM213">
            <v>20.9538103180872</v>
          </cell>
        </row>
        <row r="214">
          <cell r="A214">
            <v>22</v>
          </cell>
          <cell r="B214" t="str">
            <v>oil and gas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row>
        <row r="215">
          <cell r="A215">
            <v>22</v>
          </cell>
          <cell r="B215" t="str">
            <v>peat mining</v>
          </cell>
          <cell r="C215">
            <v>10</v>
          </cell>
          <cell r="D215">
            <v>10</v>
          </cell>
          <cell r="E215">
            <v>10</v>
          </cell>
          <cell r="F215">
            <v>10</v>
          </cell>
          <cell r="G215">
            <v>10</v>
          </cell>
          <cell r="H215">
            <v>10</v>
          </cell>
          <cell r="I215">
            <v>10</v>
          </cell>
          <cell r="J215">
            <v>10</v>
          </cell>
          <cell r="K215">
            <v>10</v>
          </cell>
          <cell r="L215">
            <v>10</v>
          </cell>
          <cell r="M215">
            <v>10</v>
          </cell>
          <cell r="N215">
            <v>10</v>
          </cell>
          <cell r="O215">
            <v>10</v>
          </cell>
          <cell r="P215">
            <v>10</v>
          </cell>
          <cell r="Q215">
            <v>10</v>
          </cell>
          <cell r="R215">
            <v>10</v>
          </cell>
          <cell r="S215">
            <v>10</v>
          </cell>
          <cell r="T215">
            <v>10</v>
          </cell>
          <cell r="U215">
            <v>10</v>
          </cell>
          <cell r="V215">
            <v>10</v>
          </cell>
          <cell r="W215">
            <v>10</v>
          </cell>
          <cell r="X215">
            <v>10</v>
          </cell>
          <cell r="Y215">
            <v>10</v>
          </cell>
          <cell r="Z215">
            <v>10</v>
          </cell>
          <cell r="AA215">
            <v>10</v>
          </cell>
          <cell r="AB215">
            <v>10</v>
          </cell>
          <cell r="AC215">
            <v>10</v>
          </cell>
          <cell r="AD215">
            <v>10</v>
          </cell>
          <cell r="AE215">
            <v>10</v>
          </cell>
          <cell r="AF215">
            <v>10</v>
          </cell>
          <cell r="AG215">
            <v>10</v>
          </cell>
          <cell r="AH215">
            <v>10</v>
          </cell>
          <cell r="AI215">
            <v>10</v>
          </cell>
          <cell r="AJ215">
            <v>10</v>
          </cell>
          <cell r="AK215">
            <v>10</v>
          </cell>
          <cell r="AL215">
            <v>10</v>
          </cell>
          <cell r="AM215">
            <v>10</v>
          </cell>
        </row>
        <row r="216">
          <cell r="A216">
            <v>22</v>
          </cell>
          <cell r="B216" t="str">
            <v>recreation</v>
          </cell>
          <cell r="C216">
            <v>0.66697997052845948</v>
          </cell>
          <cell r="D216">
            <v>0.66697997052845948</v>
          </cell>
          <cell r="E216">
            <v>0.66697997052845948</v>
          </cell>
          <cell r="F216">
            <v>0.66697997052845948</v>
          </cell>
          <cell r="G216">
            <v>0.66697997052845948</v>
          </cell>
          <cell r="H216">
            <v>0.66697997052845948</v>
          </cell>
          <cell r="I216">
            <v>0.66697997052845948</v>
          </cell>
          <cell r="J216">
            <v>0.66697997052845948</v>
          </cell>
          <cell r="K216">
            <v>0.66697997052845948</v>
          </cell>
          <cell r="L216">
            <v>0.66697997052845948</v>
          </cell>
          <cell r="M216">
            <v>0.66697997052845948</v>
          </cell>
          <cell r="N216">
            <v>0.66697997052845948</v>
          </cell>
          <cell r="O216">
            <v>0.66697997052845948</v>
          </cell>
          <cell r="P216">
            <v>0.66697997052845948</v>
          </cell>
          <cell r="Q216">
            <v>0.61139830631775449</v>
          </cell>
          <cell r="R216">
            <v>0.55581664210704951</v>
          </cell>
          <cell r="S216">
            <v>0.50023497789634452</v>
          </cell>
          <cell r="T216">
            <v>0.44465331368563954</v>
          </cell>
          <cell r="U216">
            <v>0.38907164947493456</v>
          </cell>
          <cell r="V216">
            <v>0.33348998526422957</v>
          </cell>
          <cell r="W216">
            <v>0.27790832105352459</v>
          </cell>
          <cell r="X216">
            <v>0.22232665684281963</v>
          </cell>
          <cell r="Y216">
            <v>0.16674499263211467</v>
          </cell>
          <cell r="Z216">
            <v>0.11116332842140972</v>
          </cell>
          <cell r="AA216">
            <v>5.5581664210704762E-2</v>
          </cell>
          <cell r="AB216">
            <v>0</v>
          </cell>
          <cell r="AC216">
            <v>0</v>
          </cell>
          <cell r="AD216">
            <v>0</v>
          </cell>
          <cell r="AE216">
            <v>0</v>
          </cell>
          <cell r="AF216">
            <v>0</v>
          </cell>
          <cell r="AG216">
            <v>0</v>
          </cell>
          <cell r="AH216">
            <v>0</v>
          </cell>
          <cell r="AI216">
            <v>0</v>
          </cell>
          <cell r="AJ216">
            <v>0</v>
          </cell>
          <cell r="AK216">
            <v>0</v>
          </cell>
          <cell r="AL216">
            <v>0</v>
          </cell>
          <cell r="AM216">
            <v>0</v>
          </cell>
        </row>
        <row r="217">
          <cell r="A217">
            <v>22</v>
          </cell>
          <cell r="B217" t="str">
            <v>transportation</v>
          </cell>
          <cell r="C217">
            <v>34.317106303079768</v>
          </cell>
          <cell r="D217">
            <v>34.317106303079768</v>
          </cell>
          <cell r="E217">
            <v>34.317106303079768</v>
          </cell>
          <cell r="F217">
            <v>34.317106303079768</v>
          </cell>
          <cell r="G217">
            <v>34.317106303079768</v>
          </cell>
          <cell r="H217">
            <v>34.317106303079768</v>
          </cell>
          <cell r="I217">
            <v>34.317106303079768</v>
          </cell>
          <cell r="J217">
            <v>34.317106303079768</v>
          </cell>
          <cell r="K217">
            <v>34.317106303079768</v>
          </cell>
          <cell r="L217">
            <v>34.317106303079768</v>
          </cell>
          <cell r="M217">
            <v>34.317106303079768</v>
          </cell>
          <cell r="N217">
            <v>34.317106303079768</v>
          </cell>
          <cell r="O217">
            <v>34.317106303079768</v>
          </cell>
          <cell r="P217">
            <v>34.317106303079768</v>
          </cell>
          <cell r="Q217">
            <v>31.964376853030725</v>
          </cell>
          <cell r="R217">
            <v>29.611647402981685</v>
          </cell>
          <cell r="S217">
            <v>27.258917952932645</v>
          </cell>
          <cell r="T217">
            <v>24.906188502883605</v>
          </cell>
          <cell r="U217">
            <v>22.553459052834565</v>
          </cell>
          <cell r="V217">
            <v>20.200729602785525</v>
          </cell>
          <cell r="W217">
            <v>17.848000152736486</v>
          </cell>
          <cell r="X217">
            <v>15.495270702687446</v>
          </cell>
          <cell r="Y217">
            <v>13.142541252638404</v>
          </cell>
          <cell r="Z217">
            <v>10.789811802589362</v>
          </cell>
          <cell r="AA217">
            <v>8.4370823525403225</v>
          </cell>
          <cell r="AB217">
            <v>6.0843529024912817</v>
          </cell>
          <cell r="AC217">
            <v>6.0843529024912817</v>
          </cell>
          <cell r="AD217">
            <v>6.0843529024912817</v>
          </cell>
          <cell r="AE217">
            <v>6.0843529024912817</v>
          </cell>
          <cell r="AF217">
            <v>6.0843529024912817</v>
          </cell>
          <cell r="AG217">
            <v>6.0843529024912817</v>
          </cell>
          <cell r="AH217">
            <v>6.0843529024912817</v>
          </cell>
          <cell r="AI217">
            <v>6.0843529024912817</v>
          </cell>
          <cell r="AJ217">
            <v>6.0843529024912817</v>
          </cell>
          <cell r="AK217">
            <v>6.0843529024912817</v>
          </cell>
          <cell r="AL217">
            <v>6.0843529024912817</v>
          </cell>
          <cell r="AM217">
            <v>6.0843529024912817</v>
          </cell>
        </row>
        <row r="218">
          <cell r="A218">
            <v>23</v>
          </cell>
          <cell r="B218" t="str">
            <v>agriculture</v>
          </cell>
          <cell r="C218">
            <v>3020.963396339328</v>
          </cell>
          <cell r="D218">
            <v>3020.963396339328</v>
          </cell>
          <cell r="E218">
            <v>3020.963396339328</v>
          </cell>
          <cell r="F218">
            <v>3020.963396339328</v>
          </cell>
          <cell r="G218">
            <v>3020.963396339328</v>
          </cell>
          <cell r="H218">
            <v>3020.963396339328</v>
          </cell>
          <cell r="I218">
            <v>3020.963396339328</v>
          </cell>
          <cell r="J218">
            <v>3020.963396339328</v>
          </cell>
          <cell r="K218">
            <v>3020.963396339328</v>
          </cell>
          <cell r="L218">
            <v>3020.963396339328</v>
          </cell>
          <cell r="M218">
            <v>3020.963396339328</v>
          </cell>
          <cell r="N218">
            <v>3020.963396339328</v>
          </cell>
          <cell r="O218">
            <v>3020.963396339328</v>
          </cell>
          <cell r="P218">
            <v>3020.963396339328</v>
          </cell>
          <cell r="Q218">
            <v>2819.2422867032651</v>
          </cell>
          <cell r="R218">
            <v>2617.5211770672022</v>
          </cell>
          <cell r="S218">
            <v>2415.8000674311388</v>
          </cell>
          <cell r="T218">
            <v>2214.0789577950754</v>
          </cell>
          <cell r="U218">
            <v>2012.3578481590121</v>
          </cell>
          <cell r="V218">
            <v>1810.6367385229487</v>
          </cell>
          <cell r="W218">
            <v>1608.9156288868853</v>
          </cell>
          <cell r="X218">
            <v>1407.1945192508219</v>
          </cell>
          <cell r="Y218">
            <v>1205.4734096147588</v>
          </cell>
          <cell r="Z218">
            <v>1003.7522999786954</v>
          </cell>
          <cell r="AA218">
            <v>802.03119034263204</v>
          </cell>
          <cell r="AB218">
            <v>600.31008070656821</v>
          </cell>
          <cell r="AC218">
            <v>600.31008070656821</v>
          </cell>
          <cell r="AD218">
            <v>600.31008070656821</v>
          </cell>
          <cell r="AE218">
            <v>600.31008070656821</v>
          </cell>
          <cell r="AF218">
            <v>600.31008070656821</v>
          </cell>
          <cell r="AG218">
            <v>600.31008070656821</v>
          </cell>
          <cell r="AH218">
            <v>600.31008070656821</v>
          </cell>
          <cell r="AI218">
            <v>600.31008070656821</v>
          </cell>
          <cell r="AJ218">
            <v>600.31008070656821</v>
          </cell>
          <cell r="AK218">
            <v>600.31008070656821</v>
          </cell>
          <cell r="AL218">
            <v>600.31008070656821</v>
          </cell>
          <cell r="AM218">
            <v>600.31008070656821</v>
          </cell>
        </row>
        <row r="219">
          <cell r="A219">
            <v>23</v>
          </cell>
          <cell r="B219" t="str">
            <v>flooded standing forest</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row>
        <row r="220">
          <cell r="A220">
            <v>23</v>
          </cell>
          <cell r="B220" t="str">
            <v>forestry</v>
          </cell>
          <cell r="C220">
            <v>39.958563253520843</v>
          </cell>
          <cell r="D220">
            <v>39.958563253520843</v>
          </cell>
          <cell r="E220">
            <v>39.958563253520843</v>
          </cell>
          <cell r="F220">
            <v>39.958563253520843</v>
          </cell>
          <cell r="G220">
            <v>39.958563253520843</v>
          </cell>
          <cell r="H220">
            <v>39.958563253520843</v>
          </cell>
          <cell r="I220">
            <v>39.958563253520843</v>
          </cell>
          <cell r="J220">
            <v>39.958563253520843</v>
          </cell>
          <cell r="K220">
            <v>39.958563253520843</v>
          </cell>
          <cell r="L220">
            <v>39.958563253520843</v>
          </cell>
          <cell r="M220">
            <v>39.958563253520843</v>
          </cell>
          <cell r="N220">
            <v>39.958563253520843</v>
          </cell>
          <cell r="O220">
            <v>39.958563253520843</v>
          </cell>
          <cell r="P220">
            <v>39.958563253520843</v>
          </cell>
          <cell r="Q220">
            <v>39.928747604986476</v>
          </cell>
          <cell r="R220">
            <v>39.998931956452111</v>
          </cell>
          <cell r="S220">
            <v>39.969116307917744</v>
          </cell>
          <cell r="T220">
            <v>39.939300659383377</v>
          </cell>
          <cell r="U220">
            <v>40.009485010849019</v>
          </cell>
          <cell r="V220">
            <v>39.979669362314645</v>
          </cell>
          <cell r="W220">
            <v>39.949853713780278</v>
          </cell>
          <cell r="X220">
            <v>40.02003806524592</v>
          </cell>
          <cell r="Y220">
            <v>39.990222416711553</v>
          </cell>
          <cell r="Z220">
            <v>39.960406768177187</v>
          </cell>
          <cell r="AA220">
            <v>40.030591119642821</v>
          </cell>
          <cell r="AB220">
            <v>40.000775471108454</v>
          </cell>
          <cell r="AC220">
            <v>40.000775471108454</v>
          </cell>
          <cell r="AD220">
            <v>40.000775471108454</v>
          </cell>
          <cell r="AE220">
            <v>40.000775471108454</v>
          </cell>
          <cell r="AF220">
            <v>40.000775471108454</v>
          </cell>
          <cell r="AG220">
            <v>40.000775471108454</v>
          </cell>
          <cell r="AH220">
            <v>40.000775471108454</v>
          </cell>
          <cell r="AI220">
            <v>40.000775471108454</v>
          </cell>
          <cell r="AJ220">
            <v>40.000775471108454</v>
          </cell>
          <cell r="AK220">
            <v>40.000775471108454</v>
          </cell>
          <cell r="AL220">
            <v>40.000775471108454</v>
          </cell>
          <cell r="AM220">
            <v>40.000775471108454</v>
          </cell>
        </row>
        <row r="221">
          <cell r="A221">
            <v>23</v>
          </cell>
          <cell r="B221" t="str">
            <v>hydro infrastructure</v>
          </cell>
          <cell r="C221">
            <v>7.6622000000000003</v>
          </cell>
          <cell r="D221">
            <v>7.6622000000000003</v>
          </cell>
          <cell r="E221">
            <v>7.6622000000000003</v>
          </cell>
          <cell r="F221">
            <v>7.6622000000000003</v>
          </cell>
          <cell r="G221">
            <v>7.6622000000000003</v>
          </cell>
          <cell r="H221">
            <v>7.6622000000000003</v>
          </cell>
          <cell r="I221">
            <v>7.6622000000000003</v>
          </cell>
          <cell r="J221">
            <v>7.6622000000000003</v>
          </cell>
          <cell r="K221">
            <v>7.6622000000000003</v>
          </cell>
          <cell r="L221">
            <v>7.6622000000000003</v>
          </cell>
          <cell r="M221">
            <v>7.6622000000000003</v>
          </cell>
          <cell r="N221">
            <v>7.6622000000000003</v>
          </cell>
          <cell r="O221">
            <v>7.6622000000000003</v>
          </cell>
          <cell r="P221">
            <v>7.6622000000000003</v>
          </cell>
          <cell r="Q221">
            <v>7.0236799999999997</v>
          </cell>
          <cell r="R221">
            <v>6.3851699999999996</v>
          </cell>
          <cell r="S221">
            <v>5.7466499999999998</v>
          </cell>
          <cell r="T221">
            <v>5.1081300000000001</v>
          </cell>
          <cell r="U221">
            <v>4.4696199999999999</v>
          </cell>
          <cell r="V221">
            <v>3.8311000000000002</v>
          </cell>
          <cell r="W221">
            <v>3.19258</v>
          </cell>
          <cell r="X221">
            <v>2.5540699999999998</v>
          </cell>
          <cell r="Y221">
            <v>1.9155500000000001</v>
          </cell>
          <cell r="Z221">
            <v>1.2770300000000001</v>
          </cell>
          <cell r="AA221">
            <v>0.63851999999999998</v>
          </cell>
          <cell r="AB221">
            <v>0</v>
          </cell>
          <cell r="AC221">
            <v>0</v>
          </cell>
          <cell r="AD221">
            <v>0</v>
          </cell>
          <cell r="AE221">
            <v>0</v>
          </cell>
          <cell r="AF221">
            <v>0</v>
          </cell>
          <cell r="AG221">
            <v>0</v>
          </cell>
          <cell r="AH221">
            <v>0</v>
          </cell>
          <cell r="AI221">
            <v>0</v>
          </cell>
          <cell r="AJ221">
            <v>0</v>
          </cell>
          <cell r="AK221">
            <v>0</v>
          </cell>
          <cell r="AL221">
            <v>0</v>
          </cell>
          <cell r="AM221">
            <v>0</v>
          </cell>
        </row>
        <row r="222">
          <cell r="A222">
            <v>23</v>
          </cell>
          <cell r="B222" t="str">
            <v>hydro reservoir</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row>
        <row r="223">
          <cell r="A223">
            <v>23</v>
          </cell>
          <cell r="B223" t="str">
            <v>industry</v>
          </cell>
          <cell r="C223">
            <v>3.9836048210031292</v>
          </cell>
          <cell r="D223">
            <v>3.9836048210031292</v>
          </cell>
          <cell r="E223">
            <v>3.9836048210031292</v>
          </cell>
          <cell r="F223">
            <v>3.9836048210031292</v>
          </cell>
          <cell r="G223">
            <v>3.9836048210031292</v>
          </cell>
          <cell r="H223">
            <v>3.9836048210031292</v>
          </cell>
          <cell r="I223">
            <v>3.9836048210031292</v>
          </cell>
          <cell r="J223">
            <v>3.9836048210031292</v>
          </cell>
          <cell r="K223">
            <v>3.9836048210031292</v>
          </cell>
          <cell r="L223">
            <v>3.9836048210031292</v>
          </cell>
          <cell r="M223">
            <v>3.9836048210031292</v>
          </cell>
          <cell r="N223">
            <v>3.9836048210031292</v>
          </cell>
          <cell r="O223">
            <v>3.9836048210031292</v>
          </cell>
          <cell r="P223">
            <v>3.9836048210031292</v>
          </cell>
          <cell r="Q223">
            <v>4.0528702282882962</v>
          </cell>
          <cell r="R223">
            <v>4.1221356355734624</v>
          </cell>
          <cell r="S223">
            <v>4.1914010428586295</v>
          </cell>
          <cell r="T223">
            <v>4.2606664501437965</v>
          </cell>
          <cell r="U223">
            <v>4.329921857428964</v>
          </cell>
          <cell r="V223">
            <v>4.399187264714131</v>
          </cell>
          <cell r="W223">
            <v>4.4684526719992981</v>
          </cell>
          <cell r="X223">
            <v>4.5377180792844651</v>
          </cell>
          <cell r="Y223">
            <v>4.6069834865696322</v>
          </cell>
          <cell r="Z223">
            <v>4.6762388938547987</v>
          </cell>
          <cell r="AA223">
            <v>4.7455043011399658</v>
          </cell>
          <cell r="AB223">
            <v>4.814769708425132</v>
          </cell>
          <cell r="AC223">
            <v>4.814769708425132</v>
          </cell>
          <cell r="AD223">
            <v>4.814769708425132</v>
          </cell>
          <cell r="AE223">
            <v>4.814769708425132</v>
          </cell>
          <cell r="AF223">
            <v>4.814769708425132</v>
          </cell>
          <cell r="AG223">
            <v>4.814769708425132</v>
          </cell>
          <cell r="AH223">
            <v>4.814769708425132</v>
          </cell>
          <cell r="AI223">
            <v>4.814769708425132</v>
          </cell>
          <cell r="AJ223">
            <v>4.814769708425132</v>
          </cell>
          <cell r="AK223">
            <v>4.814769708425132</v>
          </cell>
          <cell r="AL223">
            <v>4.814769708425132</v>
          </cell>
          <cell r="AM223">
            <v>4.814769708425132</v>
          </cell>
        </row>
        <row r="224">
          <cell r="A224">
            <v>23</v>
          </cell>
          <cell r="B224" t="str">
            <v>mining</v>
          </cell>
          <cell r="C224">
            <v>16.238612665944075</v>
          </cell>
          <cell r="D224">
            <v>16.238612665944075</v>
          </cell>
          <cell r="E224">
            <v>16.238612665944075</v>
          </cell>
          <cell r="F224">
            <v>16.238612665944075</v>
          </cell>
          <cell r="G224">
            <v>16.238612665944075</v>
          </cell>
          <cell r="H224">
            <v>16.238612665944075</v>
          </cell>
          <cell r="I224">
            <v>16.238612665944075</v>
          </cell>
          <cell r="J224">
            <v>16.238612665944075</v>
          </cell>
          <cell r="K224">
            <v>16.238612665944075</v>
          </cell>
          <cell r="L224">
            <v>16.238612665944075</v>
          </cell>
          <cell r="M224">
            <v>16.238612665944075</v>
          </cell>
          <cell r="N224">
            <v>16.238612665944075</v>
          </cell>
          <cell r="O224">
            <v>16.238612665944075</v>
          </cell>
          <cell r="P224">
            <v>16.238612665944075</v>
          </cell>
          <cell r="Q224">
            <v>16.890810768036378</v>
          </cell>
          <cell r="R224">
            <v>17.543008870128681</v>
          </cell>
          <cell r="S224">
            <v>18.195206972220983</v>
          </cell>
          <cell r="T224">
            <v>18.847405074313286</v>
          </cell>
          <cell r="U224">
            <v>19.499603176405589</v>
          </cell>
          <cell r="V224">
            <v>20.151801278497892</v>
          </cell>
          <cell r="W224">
            <v>20.803999380590195</v>
          </cell>
          <cell r="X224">
            <v>21.456197482682498</v>
          </cell>
          <cell r="Y224">
            <v>22.108395584774801</v>
          </cell>
          <cell r="Z224">
            <v>22.760593686867104</v>
          </cell>
          <cell r="AA224">
            <v>23.412791788959407</v>
          </cell>
          <cell r="AB224">
            <v>24.06498989105172</v>
          </cell>
          <cell r="AC224">
            <v>24.06498989105172</v>
          </cell>
          <cell r="AD224">
            <v>24.06498989105172</v>
          </cell>
          <cell r="AE224">
            <v>24.06498989105172</v>
          </cell>
          <cell r="AF224">
            <v>24.06498989105172</v>
          </cell>
          <cell r="AG224">
            <v>24.06498989105172</v>
          </cell>
          <cell r="AH224">
            <v>24.06498989105172</v>
          </cell>
          <cell r="AI224">
            <v>24.06498989105172</v>
          </cell>
          <cell r="AJ224">
            <v>24.06498989105172</v>
          </cell>
          <cell r="AK224">
            <v>24.06498989105172</v>
          </cell>
          <cell r="AL224">
            <v>24.06498989105172</v>
          </cell>
          <cell r="AM224">
            <v>24.06498989105172</v>
          </cell>
        </row>
        <row r="225">
          <cell r="A225">
            <v>23</v>
          </cell>
          <cell r="B225" t="str">
            <v>municipal</v>
          </cell>
          <cell r="C225">
            <v>77.013013470912966</v>
          </cell>
          <cell r="D225">
            <v>77.013013470912966</v>
          </cell>
          <cell r="E225">
            <v>77.013013470912966</v>
          </cell>
          <cell r="F225">
            <v>77.013013470912966</v>
          </cell>
          <cell r="G225">
            <v>77.013013470912966</v>
          </cell>
          <cell r="H225">
            <v>77.013013470912966</v>
          </cell>
          <cell r="I225">
            <v>77.013013470912966</v>
          </cell>
          <cell r="J225">
            <v>77.013013470912966</v>
          </cell>
          <cell r="K225">
            <v>77.013013470912966</v>
          </cell>
          <cell r="L225">
            <v>77.013013470912966</v>
          </cell>
          <cell r="M225">
            <v>77.013013470912966</v>
          </cell>
          <cell r="N225">
            <v>77.013013470912966</v>
          </cell>
          <cell r="O225">
            <v>77.013013470912966</v>
          </cell>
          <cell r="P225">
            <v>77.013013470912966</v>
          </cell>
          <cell r="Q225">
            <v>73.138647133316795</v>
          </cell>
          <cell r="R225">
            <v>69.26427079572062</v>
          </cell>
          <cell r="S225">
            <v>65.389904458124448</v>
          </cell>
          <cell r="T225">
            <v>61.515528120528288</v>
          </cell>
          <cell r="U225">
            <v>57.641161782932116</v>
          </cell>
          <cell r="V225">
            <v>53.766785445335941</v>
          </cell>
          <cell r="W225">
            <v>49.892419107739769</v>
          </cell>
          <cell r="X225">
            <v>46.018042770143602</v>
          </cell>
          <cell r="Y225">
            <v>42.14367643254743</v>
          </cell>
          <cell r="Z225">
            <v>38.269300094951255</v>
          </cell>
          <cell r="AA225">
            <v>34.394933757355091</v>
          </cell>
          <cell r="AB225">
            <v>30.520557419758909</v>
          </cell>
          <cell r="AC225">
            <v>30.520557419758909</v>
          </cell>
          <cell r="AD225">
            <v>30.520557419758909</v>
          </cell>
          <cell r="AE225">
            <v>30.520557419758909</v>
          </cell>
          <cell r="AF225">
            <v>30.520557419758909</v>
          </cell>
          <cell r="AG225">
            <v>30.520557419758909</v>
          </cell>
          <cell r="AH225">
            <v>30.520557419758909</v>
          </cell>
          <cell r="AI225">
            <v>30.520557419758909</v>
          </cell>
          <cell r="AJ225">
            <v>30.520557419758909</v>
          </cell>
          <cell r="AK225">
            <v>30.520557419758909</v>
          </cell>
          <cell r="AL225">
            <v>30.520557419758909</v>
          </cell>
          <cell r="AM225">
            <v>30.520557419758909</v>
          </cell>
        </row>
        <row r="226">
          <cell r="A226">
            <v>23</v>
          </cell>
          <cell r="B226" t="str">
            <v>oil and gas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6.0651125237320041E-3</v>
          </cell>
          <cell r="R226">
            <v>1.2130225047464008E-2</v>
          </cell>
          <cell r="S226">
            <v>1.819533757119601E-2</v>
          </cell>
          <cell r="T226">
            <v>2.4260450094928016E-2</v>
          </cell>
          <cell r="U226">
            <v>3.0325562618660023E-2</v>
          </cell>
          <cell r="V226">
            <v>3.6390675142392026E-2</v>
          </cell>
          <cell r="W226">
            <v>4.2455787666124033E-2</v>
          </cell>
          <cell r="X226">
            <v>4.8520900189856032E-2</v>
          </cell>
          <cell r="Y226">
            <v>5.4586012713588032E-2</v>
          </cell>
          <cell r="Z226">
            <v>6.0651125237320039E-2</v>
          </cell>
          <cell r="AA226">
            <v>6.6716237761052039E-2</v>
          </cell>
          <cell r="AB226">
            <v>7.2781350284784038E-2</v>
          </cell>
          <cell r="AC226">
            <v>7.2781350284784038E-2</v>
          </cell>
          <cell r="AD226">
            <v>7.2781350284784038E-2</v>
          </cell>
          <cell r="AE226">
            <v>7.2781350284784038E-2</v>
          </cell>
          <cell r="AF226">
            <v>7.2781350284784038E-2</v>
          </cell>
          <cell r="AG226">
            <v>7.2781350284784038E-2</v>
          </cell>
          <cell r="AH226">
            <v>7.2781350284784038E-2</v>
          </cell>
          <cell r="AI226">
            <v>7.2781350284784038E-2</v>
          </cell>
          <cell r="AJ226">
            <v>7.2781350284784038E-2</v>
          </cell>
          <cell r="AK226">
            <v>7.2781350284784038E-2</v>
          </cell>
          <cell r="AL226">
            <v>7.2781350284784038E-2</v>
          </cell>
          <cell r="AM226">
            <v>7.2781350284784038E-2</v>
          </cell>
        </row>
        <row r="227">
          <cell r="A227">
            <v>23</v>
          </cell>
          <cell r="B227" t="str">
            <v>peat mining</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row>
        <row r="228">
          <cell r="A228">
            <v>23</v>
          </cell>
          <cell r="B228" t="str">
            <v>recreation</v>
          </cell>
          <cell r="C228">
            <v>3.3598726426727934</v>
          </cell>
          <cell r="D228">
            <v>3.3598726426727934</v>
          </cell>
          <cell r="E228">
            <v>3.3598726426727934</v>
          </cell>
          <cell r="F228">
            <v>3.3598726426727934</v>
          </cell>
          <cell r="G228">
            <v>3.3598726426727934</v>
          </cell>
          <cell r="H228">
            <v>3.3598726426727934</v>
          </cell>
          <cell r="I228">
            <v>3.3598726426727934</v>
          </cell>
          <cell r="J228">
            <v>3.3598726426727934</v>
          </cell>
          <cell r="K228">
            <v>3.3598726426727934</v>
          </cell>
          <cell r="L228">
            <v>3.3598726426727934</v>
          </cell>
          <cell r="M228">
            <v>3.3598726426727934</v>
          </cell>
          <cell r="N228">
            <v>3.3598726426727934</v>
          </cell>
          <cell r="O228">
            <v>3.3598726426727934</v>
          </cell>
          <cell r="P228">
            <v>3.3598726426727934</v>
          </cell>
          <cell r="Q228">
            <v>3.0799694472730583</v>
          </cell>
          <cell r="R228">
            <v>2.8000662518733237</v>
          </cell>
          <cell r="S228">
            <v>2.5201630564735886</v>
          </cell>
          <cell r="T228">
            <v>2.240259861073854</v>
          </cell>
          <cell r="U228">
            <v>1.9603566656741191</v>
          </cell>
          <cell r="V228">
            <v>1.6804534702743843</v>
          </cell>
          <cell r="W228">
            <v>1.4005502748746494</v>
          </cell>
          <cell r="X228">
            <v>1.1206470794749144</v>
          </cell>
          <cell r="Y228">
            <v>0.84074388407517964</v>
          </cell>
          <cell r="Z228">
            <v>0.56084068867544479</v>
          </cell>
          <cell r="AA228">
            <v>0.28093749327570994</v>
          </cell>
          <cell r="AB228">
            <v>1.034297875976059E-3</v>
          </cell>
          <cell r="AC228">
            <v>1.034297875976059E-3</v>
          </cell>
          <cell r="AD228">
            <v>1.034297875976059E-3</v>
          </cell>
          <cell r="AE228">
            <v>1.034297875976059E-3</v>
          </cell>
          <cell r="AF228">
            <v>1.034297875976059E-3</v>
          </cell>
          <cell r="AG228">
            <v>1.034297875976059E-3</v>
          </cell>
          <cell r="AH228">
            <v>1.034297875976059E-3</v>
          </cell>
          <cell r="AI228">
            <v>1.034297875976059E-3</v>
          </cell>
          <cell r="AJ228">
            <v>1.034297875976059E-3</v>
          </cell>
          <cell r="AK228">
            <v>1.034297875976059E-3</v>
          </cell>
          <cell r="AL228">
            <v>1.034297875976059E-3</v>
          </cell>
          <cell r="AM228">
            <v>1.034297875976059E-3</v>
          </cell>
        </row>
        <row r="229">
          <cell r="A229">
            <v>23</v>
          </cell>
          <cell r="B229" t="str">
            <v>transportation</v>
          </cell>
          <cell r="C229">
            <v>45.515590804851897</v>
          </cell>
          <cell r="D229">
            <v>45.515590804851897</v>
          </cell>
          <cell r="E229">
            <v>45.515590804851897</v>
          </cell>
          <cell r="F229">
            <v>45.515590804851897</v>
          </cell>
          <cell r="G229">
            <v>45.515590804851897</v>
          </cell>
          <cell r="H229">
            <v>45.515590804851897</v>
          </cell>
          <cell r="I229">
            <v>45.515590804851897</v>
          </cell>
          <cell r="J229">
            <v>45.515590804851897</v>
          </cell>
          <cell r="K229">
            <v>45.515590804851897</v>
          </cell>
          <cell r="L229">
            <v>45.515590804851897</v>
          </cell>
          <cell r="M229">
            <v>45.515590804851897</v>
          </cell>
          <cell r="N229">
            <v>45.515590804851897</v>
          </cell>
          <cell r="O229">
            <v>45.515590804851897</v>
          </cell>
          <cell r="P229">
            <v>45.515590804851897</v>
          </cell>
          <cell r="Q229">
            <v>43.33281162447684</v>
          </cell>
          <cell r="R229">
            <v>41.150032444101782</v>
          </cell>
          <cell r="S229">
            <v>38.967253263726725</v>
          </cell>
          <cell r="T229">
            <v>36.784474083351668</v>
          </cell>
          <cell r="U229">
            <v>34.601694902976604</v>
          </cell>
          <cell r="V229">
            <v>32.418915722601547</v>
          </cell>
          <cell r="W229">
            <v>30.23613654222649</v>
          </cell>
          <cell r="X229">
            <v>28.053357361851429</v>
          </cell>
          <cell r="Y229">
            <v>25.870578181476368</v>
          </cell>
          <cell r="Z229">
            <v>23.687799001101311</v>
          </cell>
          <cell r="AA229">
            <v>21.505019820726254</v>
          </cell>
          <cell r="AB229">
            <v>19.322240640351186</v>
          </cell>
          <cell r="AC229">
            <v>19.322240640351186</v>
          </cell>
          <cell r="AD229">
            <v>19.322240640351186</v>
          </cell>
          <cell r="AE229">
            <v>19.322240640351186</v>
          </cell>
          <cell r="AF229">
            <v>19.322240640351186</v>
          </cell>
          <cell r="AG229">
            <v>19.322240640351186</v>
          </cell>
          <cell r="AH229">
            <v>19.322240640351186</v>
          </cell>
          <cell r="AI229">
            <v>19.322240640351186</v>
          </cell>
          <cell r="AJ229">
            <v>19.322240640351186</v>
          </cell>
          <cell r="AK229">
            <v>19.322240640351186</v>
          </cell>
          <cell r="AL229">
            <v>19.322240640351186</v>
          </cell>
          <cell r="AM229">
            <v>19.322240640351186</v>
          </cell>
        </row>
        <row r="230">
          <cell r="A230">
            <v>24</v>
          </cell>
          <cell r="B230" t="str">
            <v>agriculture</v>
          </cell>
          <cell r="C230">
            <v>4188.0484165009939</v>
          </cell>
          <cell r="D230">
            <v>4188.0484165009939</v>
          </cell>
          <cell r="E230">
            <v>4188.0484165009939</v>
          </cell>
          <cell r="F230">
            <v>4188.0484165009939</v>
          </cell>
          <cell r="G230">
            <v>4188.0484165009939</v>
          </cell>
          <cell r="H230">
            <v>4188.0484165009939</v>
          </cell>
          <cell r="I230">
            <v>4188.0484165009939</v>
          </cell>
          <cell r="J230">
            <v>4188.0484165009939</v>
          </cell>
          <cell r="K230">
            <v>4188.0484165009939</v>
          </cell>
          <cell r="L230">
            <v>4188.0484165009939</v>
          </cell>
          <cell r="M230">
            <v>4188.0484165009939</v>
          </cell>
          <cell r="N230">
            <v>4188.0484165009939</v>
          </cell>
          <cell r="O230">
            <v>4188.0484165009939</v>
          </cell>
          <cell r="P230">
            <v>4188.0484165009939</v>
          </cell>
          <cell r="Q230">
            <v>3929.2668154840067</v>
          </cell>
          <cell r="R230">
            <v>3670.4852144670185</v>
          </cell>
          <cell r="S230">
            <v>3411.7036134500313</v>
          </cell>
          <cell r="T230">
            <v>3152.9220124330432</v>
          </cell>
          <cell r="U230">
            <v>2894.1404114160555</v>
          </cell>
          <cell r="V230">
            <v>2635.3588103990678</v>
          </cell>
          <cell r="W230">
            <v>2376.5772093820797</v>
          </cell>
          <cell r="X230">
            <v>2117.795608365092</v>
          </cell>
          <cell r="Y230">
            <v>1859.0140073481043</v>
          </cell>
          <cell r="Z230">
            <v>1600.2324063311166</v>
          </cell>
          <cell r="AA230">
            <v>1341.450805314129</v>
          </cell>
          <cell r="AB230">
            <v>1082.6692042971408</v>
          </cell>
          <cell r="AC230">
            <v>1082.6692042971408</v>
          </cell>
          <cell r="AD230">
            <v>1082.6692042971408</v>
          </cell>
          <cell r="AE230">
            <v>1082.6692042971408</v>
          </cell>
          <cell r="AF230">
            <v>1082.6692042971408</v>
          </cell>
          <cell r="AG230">
            <v>1082.6692042971408</v>
          </cell>
          <cell r="AH230">
            <v>1082.6692042971408</v>
          </cell>
          <cell r="AI230">
            <v>1082.6692042971408</v>
          </cell>
          <cell r="AJ230">
            <v>1082.6692042971408</v>
          </cell>
          <cell r="AK230">
            <v>1082.6692042971408</v>
          </cell>
          <cell r="AL230">
            <v>1082.6692042971408</v>
          </cell>
          <cell r="AM230">
            <v>1082.6692042971408</v>
          </cell>
        </row>
        <row r="231">
          <cell r="A231">
            <v>24</v>
          </cell>
          <cell r="B231" t="str">
            <v>flooded standing forest</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row>
        <row r="232">
          <cell r="A232">
            <v>24</v>
          </cell>
          <cell r="B232" t="str">
            <v>forestry</v>
          </cell>
          <cell r="C232">
            <v>6.705693825072838E-6</v>
          </cell>
          <cell r="D232">
            <v>6.705693825072838E-6</v>
          </cell>
          <cell r="E232">
            <v>6.705693825072838E-6</v>
          </cell>
          <cell r="F232">
            <v>6.705693825072838E-6</v>
          </cell>
          <cell r="G232">
            <v>6.705693825072838E-6</v>
          </cell>
          <cell r="H232">
            <v>6.705693825072838E-6</v>
          </cell>
          <cell r="I232">
            <v>6.705693825072838E-6</v>
          </cell>
          <cell r="J232">
            <v>6.705693825072838E-6</v>
          </cell>
          <cell r="K232">
            <v>6.705693825072838E-6</v>
          </cell>
          <cell r="L232">
            <v>6.705693825072838E-6</v>
          </cell>
          <cell r="M232">
            <v>6.705693825072838E-6</v>
          </cell>
          <cell r="N232">
            <v>6.705693825072838E-6</v>
          </cell>
          <cell r="O232">
            <v>6.705693825072838E-6</v>
          </cell>
          <cell r="P232">
            <v>6.705693825072838E-6</v>
          </cell>
          <cell r="Q232">
            <v>6.1468860063167681E-6</v>
          </cell>
          <cell r="R232">
            <v>5.5880781875606982E-6</v>
          </cell>
          <cell r="S232">
            <v>5.0292703688046283E-6</v>
          </cell>
          <cell r="T232">
            <v>4.4704625500485584E-6</v>
          </cell>
          <cell r="U232">
            <v>3.9116547312924885E-6</v>
          </cell>
          <cell r="V232">
            <v>3.3528469125364186E-6</v>
          </cell>
          <cell r="W232">
            <v>2.7940390937803487E-6</v>
          </cell>
          <cell r="X232">
            <v>2.2352312750242788E-6</v>
          </cell>
          <cell r="Y232">
            <v>1.6764234562682089E-6</v>
          </cell>
          <cell r="Z232">
            <v>1.117615637512139E-6</v>
          </cell>
          <cell r="AA232">
            <v>5.5880781875606916E-7</v>
          </cell>
          <cell r="AB232">
            <v>0</v>
          </cell>
          <cell r="AC232">
            <v>0</v>
          </cell>
          <cell r="AD232">
            <v>0</v>
          </cell>
          <cell r="AE232">
            <v>0</v>
          </cell>
          <cell r="AF232">
            <v>0</v>
          </cell>
          <cell r="AG232">
            <v>0</v>
          </cell>
          <cell r="AH232">
            <v>0</v>
          </cell>
          <cell r="AI232">
            <v>0</v>
          </cell>
          <cell r="AJ232">
            <v>0</v>
          </cell>
          <cell r="AK232">
            <v>0</v>
          </cell>
          <cell r="AL232">
            <v>0</v>
          </cell>
          <cell r="AM232">
            <v>0</v>
          </cell>
        </row>
        <row r="233">
          <cell r="A233">
            <v>24</v>
          </cell>
          <cell r="B233" t="str">
            <v>hydro infrastructure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row>
        <row r="234">
          <cell r="A234">
            <v>24</v>
          </cell>
          <cell r="B234" t="str">
            <v>hydro reservoir</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row>
        <row r="235">
          <cell r="A235">
            <v>24</v>
          </cell>
          <cell r="B235" t="str">
            <v>industry</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0.34731053589136046</v>
          </cell>
          <cell r="R235">
            <v>0.69462107178272092</v>
          </cell>
          <cell r="S235">
            <v>1.0419316076740814</v>
          </cell>
          <cell r="T235">
            <v>1.3892421435654418</v>
          </cell>
          <cell r="U235">
            <v>1.7365526794568023</v>
          </cell>
          <cell r="V235">
            <v>2.0838632153481629</v>
          </cell>
          <cell r="W235">
            <v>2.4311737512395233</v>
          </cell>
          <cell r="X235">
            <v>2.7784842871308832</v>
          </cell>
          <cell r="Y235">
            <v>3.1257948230222441</v>
          </cell>
          <cell r="Z235">
            <v>3.4731053589136041</v>
          </cell>
          <cell r="AA235">
            <v>3.8204158948049649</v>
          </cell>
          <cell r="AB235">
            <v>4.1677264306963258</v>
          </cell>
          <cell r="AC235">
            <v>4.1677264306963258</v>
          </cell>
          <cell r="AD235">
            <v>4.1677264306963258</v>
          </cell>
          <cell r="AE235">
            <v>4.1677264306963258</v>
          </cell>
          <cell r="AF235">
            <v>4.1677264306963258</v>
          </cell>
          <cell r="AG235">
            <v>4.1677264306963258</v>
          </cell>
          <cell r="AH235">
            <v>4.1677264306963258</v>
          </cell>
          <cell r="AI235">
            <v>4.1677264306963258</v>
          </cell>
          <cell r="AJ235">
            <v>4.1677264306963258</v>
          </cell>
          <cell r="AK235">
            <v>4.1677264306963258</v>
          </cell>
          <cell r="AL235">
            <v>4.1677264306963258</v>
          </cell>
          <cell r="AM235">
            <v>4.1677264306963258</v>
          </cell>
        </row>
        <row r="236">
          <cell r="A236">
            <v>24</v>
          </cell>
          <cell r="B236" t="str">
            <v>mining</v>
          </cell>
          <cell r="C236">
            <v>2.4667335388831999</v>
          </cell>
          <cell r="D236">
            <v>2.4667335388831999</v>
          </cell>
          <cell r="E236">
            <v>2.4667335388831999</v>
          </cell>
          <cell r="F236">
            <v>2.4667335388831999</v>
          </cell>
          <cell r="G236">
            <v>2.4667335388831999</v>
          </cell>
          <cell r="H236">
            <v>2.4667335388831999</v>
          </cell>
          <cell r="I236">
            <v>2.4667335388831999</v>
          </cell>
          <cell r="J236">
            <v>2.4667335388831999</v>
          </cell>
          <cell r="K236">
            <v>2.4667335388831999</v>
          </cell>
          <cell r="L236">
            <v>2.4667335388831999</v>
          </cell>
          <cell r="M236">
            <v>2.4667335388831999</v>
          </cell>
          <cell r="N236">
            <v>2.4667335388831999</v>
          </cell>
          <cell r="O236">
            <v>2.4667335388831999</v>
          </cell>
          <cell r="P236">
            <v>2.4667335388831999</v>
          </cell>
          <cell r="Q236">
            <v>2.4024478440072516</v>
          </cell>
          <cell r="R236">
            <v>2.3381621491313034</v>
          </cell>
          <cell r="S236">
            <v>2.2738764542553551</v>
          </cell>
          <cell r="T236">
            <v>2.2095907593794069</v>
          </cell>
          <cell r="U236">
            <v>2.1453050645034586</v>
          </cell>
          <cell r="V236">
            <v>2.0810193696275103</v>
          </cell>
          <cell r="W236">
            <v>2.0167336747515621</v>
          </cell>
          <cell r="X236">
            <v>1.9524479798756138</v>
          </cell>
          <cell r="Y236">
            <v>1.8881622849996655</v>
          </cell>
          <cell r="Z236">
            <v>1.8238765901237173</v>
          </cell>
          <cell r="AA236">
            <v>1.759590895247769</v>
          </cell>
          <cell r="AB236">
            <v>1.6953052003718216</v>
          </cell>
          <cell r="AC236">
            <v>1.6953052003718216</v>
          </cell>
          <cell r="AD236">
            <v>1.6953052003718216</v>
          </cell>
          <cell r="AE236">
            <v>1.6953052003718216</v>
          </cell>
          <cell r="AF236">
            <v>1.6953052003718216</v>
          </cell>
          <cell r="AG236">
            <v>1.6953052003718216</v>
          </cell>
          <cell r="AH236">
            <v>1.6953052003718216</v>
          </cell>
          <cell r="AI236">
            <v>1.6953052003718216</v>
          </cell>
          <cell r="AJ236">
            <v>1.6953052003718216</v>
          </cell>
          <cell r="AK236">
            <v>1.6953052003718216</v>
          </cell>
          <cell r="AL236">
            <v>1.6953052003718216</v>
          </cell>
          <cell r="AM236">
            <v>1.6953052003718216</v>
          </cell>
        </row>
        <row r="237">
          <cell r="A237">
            <v>24</v>
          </cell>
          <cell r="B237" t="str">
            <v>municipal</v>
          </cell>
          <cell r="C237">
            <v>7.0077687295994311</v>
          </cell>
          <cell r="D237">
            <v>7.0077687295994311</v>
          </cell>
          <cell r="E237">
            <v>7.0077687295994311</v>
          </cell>
          <cell r="F237">
            <v>7.0077687295994311</v>
          </cell>
          <cell r="G237">
            <v>7.0077687295994311</v>
          </cell>
          <cell r="H237">
            <v>7.0077687295994311</v>
          </cell>
          <cell r="I237">
            <v>7.0077687295994311</v>
          </cell>
          <cell r="J237">
            <v>7.0077687295994311</v>
          </cell>
          <cell r="K237">
            <v>7.0077687295994311</v>
          </cell>
          <cell r="L237">
            <v>7.0077687295994311</v>
          </cell>
          <cell r="M237">
            <v>7.0077687295994311</v>
          </cell>
          <cell r="N237">
            <v>7.0077687295994311</v>
          </cell>
          <cell r="O237">
            <v>7.0077687295994311</v>
          </cell>
          <cell r="P237">
            <v>7.0077687295994311</v>
          </cell>
          <cell r="Q237">
            <v>7.280025221178172</v>
          </cell>
          <cell r="R237">
            <v>7.5522817127569128</v>
          </cell>
          <cell r="S237">
            <v>7.8245382043356537</v>
          </cell>
          <cell r="T237">
            <v>8.0967946959143937</v>
          </cell>
          <cell r="U237">
            <v>8.3690511874931364</v>
          </cell>
          <cell r="V237">
            <v>8.6413076790718772</v>
          </cell>
          <cell r="W237">
            <v>8.9135641706506181</v>
          </cell>
          <cell r="X237">
            <v>9.185820662229359</v>
          </cell>
          <cell r="Y237">
            <v>9.4580771538080999</v>
          </cell>
          <cell r="Z237">
            <v>9.7303336453868408</v>
          </cell>
          <cell r="AA237">
            <v>10.002590136965582</v>
          </cell>
          <cell r="AB237">
            <v>10.274846628544324</v>
          </cell>
          <cell r="AC237">
            <v>10.274846628544324</v>
          </cell>
          <cell r="AD237">
            <v>10.274846628544324</v>
          </cell>
          <cell r="AE237">
            <v>10.274846628544324</v>
          </cell>
          <cell r="AF237">
            <v>10.274846628544324</v>
          </cell>
          <cell r="AG237">
            <v>10.274846628544324</v>
          </cell>
          <cell r="AH237">
            <v>10.274846628544324</v>
          </cell>
          <cell r="AI237">
            <v>10.274846628544324</v>
          </cell>
          <cell r="AJ237">
            <v>10.274846628544324</v>
          </cell>
          <cell r="AK237">
            <v>10.274846628544324</v>
          </cell>
          <cell r="AL237">
            <v>10.274846628544324</v>
          </cell>
          <cell r="AM237">
            <v>10.274846628544324</v>
          </cell>
        </row>
        <row r="238">
          <cell r="A238">
            <v>24</v>
          </cell>
          <cell r="B238" t="str">
            <v>oil and gas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row>
        <row r="239">
          <cell r="A239">
            <v>24</v>
          </cell>
          <cell r="B239" t="str">
            <v>peat mining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row>
        <row r="240">
          <cell r="A240">
            <v>24</v>
          </cell>
          <cell r="B240" t="str">
            <v>recreation</v>
          </cell>
          <cell r="C240">
            <v>8.0132889501841564</v>
          </cell>
          <cell r="D240">
            <v>8.0132889501841564</v>
          </cell>
          <cell r="E240">
            <v>8.0132889501841564</v>
          </cell>
          <cell r="F240">
            <v>8.0132889501841564</v>
          </cell>
          <cell r="G240">
            <v>8.0132889501841564</v>
          </cell>
          <cell r="H240">
            <v>8.0132889501841564</v>
          </cell>
          <cell r="I240">
            <v>8.0132889501841564</v>
          </cell>
          <cell r="J240">
            <v>8.0132889501841564</v>
          </cell>
          <cell r="K240">
            <v>8.0132889501841564</v>
          </cell>
          <cell r="L240">
            <v>8.0132889501841564</v>
          </cell>
          <cell r="M240">
            <v>8.0132889501841564</v>
          </cell>
          <cell r="N240">
            <v>8.0132889501841564</v>
          </cell>
          <cell r="O240">
            <v>8.0132889501841564</v>
          </cell>
          <cell r="P240">
            <v>8.0132889501841564</v>
          </cell>
          <cell r="Q240">
            <v>7.3455148710021438</v>
          </cell>
          <cell r="R240">
            <v>6.6777407918201312</v>
          </cell>
          <cell r="S240">
            <v>6.0099667126381187</v>
          </cell>
          <cell r="T240">
            <v>5.3421926334561052</v>
          </cell>
          <cell r="U240">
            <v>4.6744185542740926</v>
          </cell>
          <cell r="V240">
            <v>4.00664447509208</v>
          </cell>
          <cell r="W240">
            <v>3.338870395910067</v>
          </cell>
          <cell r="X240">
            <v>2.6710963167280535</v>
          </cell>
          <cell r="Y240">
            <v>2.0033222375460404</v>
          </cell>
          <cell r="Z240">
            <v>1.3355481583640272</v>
          </cell>
          <cell r="AA240">
            <v>0.66777407918201415</v>
          </cell>
          <cell r="AB240">
            <v>0</v>
          </cell>
          <cell r="AC240">
            <v>0</v>
          </cell>
          <cell r="AD240">
            <v>0</v>
          </cell>
          <cell r="AE240">
            <v>0</v>
          </cell>
          <cell r="AF240">
            <v>0</v>
          </cell>
          <cell r="AG240">
            <v>0</v>
          </cell>
          <cell r="AH240">
            <v>0</v>
          </cell>
          <cell r="AI240">
            <v>0</v>
          </cell>
          <cell r="AJ240">
            <v>0</v>
          </cell>
          <cell r="AK240">
            <v>0</v>
          </cell>
          <cell r="AL240">
            <v>0</v>
          </cell>
          <cell r="AM240">
            <v>0</v>
          </cell>
        </row>
        <row r="241">
          <cell r="A241">
            <v>24</v>
          </cell>
          <cell r="B241" t="str">
            <v>transportation</v>
          </cell>
          <cell r="C241">
            <v>9.5673861741763293</v>
          </cell>
          <cell r="D241">
            <v>9.5673861741763293</v>
          </cell>
          <cell r="E241">
            <v>9.5673861741763293</v>
          </cell>
          <cell r="F241">
            <v>9.5673861741763293</v>
          </cell>
          <cell r="G241">
            <v>9.5673861741763293</v>
          </cell>
          <cell r="H241">
            <v>9.5673861741763293</v>
          </cell>
          <cell r="I241">
            <v>9.5673861741763293</v>
          </cell>
          <cell r="J241">
            <v>9.5673861741763293</v>
          </cell>
          <cell r="K241">
            <v>9.5673861741763293</v>
          </cell>
          <cell r="L241">
            <v>9.5673861741763293</v>
          </cell>
          <cell r="M241">
            <v>9.5673861741763293</v>
          </cell>
          <cell r="N241">
            <v>9.5673861741763293</v>
          </cell>
          <cell r="O241">
            <v>9.5673861741763293</v>
          </cell>
          <cell r="P241">
            <v>9.5673861741763293</v>
          </cell>
          <cell r="Q241">
            <v>9.3887524932035902</v>
          </cell>
          <cell r="R241">
            <v>9.2101188122308493</v>
          </cell>
          <cell r="S241">
            <v>9.0314851312581101</v>
          </cell>
          <cell r="T241">
            <v>8.8528514502853692</v>
          </cell>
          <cell r="U241">
            <v>8.6742177693126301</v>
          </cell>
          <cell r="V241">
            <v>8.4955840883398892</v>
          </cell>
          <cell r="W241">
            <v>8.3169504073671501</v>
          </cell>
          <cell r="X241">
            <v>8.1383167263944092</v>
          </cell>
          <cell r="Y241">
            <v>7.9596830454216692</v>
          </cell>
          <cell r="Z241">
            <v>7.7810493644489283</v>
          </cell>
          <cell r="AA241">
            <v>7.6024156834761873</v>
          </cell>
          <cell r="AB241">
            <v>7.4237820025034438</v>
          </cell>
          <cell r="AC241">
            <v>7.4237820025034438</v>
          </cell>
          <cell r="AD241">
            <v>7.4237820025034438</v>
          </cell>
          <cell r="AE241">
            <v>7.4237820025034438</v>
          </cell>
          <cell r="AF241">
            <v>7.4237820025034438</v>
          </cell>
          <cell r="AG241">
            <v>7.4237820025034438</v>
          </cell>
          <cell r="AH241">
            <v>7.4237820025034438</v>
          </cell>
          <cell r="AI241">
            <v>7.4237820025034438</v>
          </cell>
          <cell r="AJ241">
            <v>7.4237820025034438</v>
          </cell>
          <cell r="AK241">
            <v>7.4237820025034438</v>
          </cell>
          <cell r="AL241">
            <v>7.4237820025034438</v>
          </cell>
          <cell r="AM241">
            <v>7.4237820025034438</v>
          </cell>
        </row>
        <row r="242">
          <cell r="A242">
            <v>25</v>
          </cell>
          <cell r="B242" t="str">
            <v>agriculture</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row>
        <row r="243">
          <cell r="A243">
            <v>25</v>
          </cell>
          <cell r="B243" t="str">
            <v>flooded standing forest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row>
        <row r="244">
          <cell r="A244">
            <v>25</v>
          </cell>
          <cell r="B244" t="str">
            <v>forestry</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row>
        <row r="245">
          <cell r="A245">
            <v>25</v>
          </cell>
          <cell r="B245" t="str">
            <v>hydro infrastructure</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row>
        <row r="246">
          <cell r="A246">
            <v>25</v>
          </cell>
          <cell r="B246" t="str">
            <v>hydro reservoir</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row>
        <row r="247">
          <cell r="A247">
            <v>25</v>
          </cell>
          <cell r="B247" t="str">
            <v>industry</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row>
        <row r="248">
          <cell r="A248">
            <v>25</v>
          </cell>
          <cell r="B248" t="str">
            <v>mining</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row>
        <row r="249">
          <cell r="A249">
            <v>25</v>
          </cell>
          <cell r="B249" t="str">
            <v>municipal</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row>
        <row r="250">
          <cell r="A250">
            <v>25</v>
          </cell>
          <cell r="B250" t="str">
            <v>oil and gas</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row>
        <row r="251">
          <cell r="A251">
            <v>25</v>
          </cell>
          <cell r="B251" t="str">
            <v>peat mining</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row>
        <row r="252">
          <cell r="A252">
            <v>25</v>
          </cell>
          <cell r="B252" t="str">
            <v>recreation</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row>
        <row r="253">
          <cell r="A253">
            <v>25</v>
          </cell>
          <cell r="B253" t="str">
            <v>transportation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row>
        <row r="254">
          <cell r="A254">
            <v>26</v>
          </cell>
          <cell r="B254" t="str">
            <v>agriculture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row>
        <row r="255">
          <cell r="A255">
            <v>26</v>
          </cell>
          <cell r="B255" t="str">
            <v>flooded standing forest</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row>
        <row r="256">
          <cell r="A256">
            <v>26</v>
          </cell>
          <cell r="B256" t="str">
            <v>forestry</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row>
        <row r="257">
          <cell r="A257">
            <v>26</v>
          </cell>
          <cell r="B257" t="str">
            <v>hydro infrastructure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row>
        <row r="258">
          <cell r="A258">
            <v>26</v>
          </cell>
          <cell r="B258" t="str">
            <v>hydro reservoir</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row>
        <row r="259">
          <cell r="A259">
            <v>26</v>
          </cell>
          <cell r="B259" t="str">
            <v>industry</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row>
        <row r="260">
          <cell r="A260">
            <v>26</v>
          </cell>
          <cell r="B260" t="str">
            <v>mining</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row>
        <row r="261">
          <cell r="A261">
            <v>26</v>
          </cell>
          <cell r="B261" t="str">
            <v>municipal</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row>
        <row r="262">
          <cell r="A262">
            <v>26</v>
          </cell>
          <cell r="B262" t="str">
            <v>oil and gas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row>
        <row r="263">
          <cell r="A263">
            <v>26</v>
          </cell>
          <cell r="B263" t="str">
            <v>peat mining</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row>
        <row r="264">
          <cell r="A264">
            <v>26</v>
          </cell>
          <cell r="B264" t="str">
            <v>recreation</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row>
        <row r="265">
          <cell r="A265">
            <v>26</v>
          </cell>
          <cell r="B265" t="str">
            <v>transportation</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row>
        <row r="266">
          <cell r="A266">
            <v>27</v>
          </cell>
          <cell r="B266" t="str">
            <v>agriculture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row>
        <row r="267">
          <cell r="A267">
            <v>27</v>
          </cell>
          <cell r="B267" t="str">
            <v>flooded standing forest</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row>
        <row r="268">
          <cell r="A268">
            <v>27</v>
          </cell>
          <cell r="B268" t="str">
            <v>forestry</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row>
        <row r="269">
          <cell r="A269">
            <v>27</v>
          </cell>
          <cell r="B269" t="str">
            <v>hydro infrastructure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row>
        <row r="270">
          <cell r="A270">
            <v>27</v>
          </cell>
          <cell r="B270" t="str">
            <v>hydro reservoir</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row>
        <row r="271">
          <cell r="A271">
            <v>27</v>
          </cell>
          <cell r="B271" t="str">
            <v>industry</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row>
        <row r="272">
          <cell r="A272">
            <v>27</v>
          </cell>
          <cell r="B272" t="str">
            <v>mining</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row>
        <row r="273">
          <cell r="A273">
            <v>27</v>
          </cell>
          <cell r="B273" t="str">
            <v>municipal</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row>
        <row r="274">
          <cell r="A274">
            <v>27</v>
          </cell>
          <cell r="B274" t="str">
            <v>oil and gas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row>
        <row r="275">
          <cell r="A275">
            <v>27</v>
          </cell>
          <cell r="B275" t="str">
            <v>peat mining</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row>
        <row r="276">
          <cell r="A276">
            <v>27</v>
          </cell>
          <cell r="B276" t="str">
            <v>recreation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row>
        <row r="277">
          <cell r="A277">
            <v>27</v>
          </cell>
          <cell r="B277" t="str">
            <v>transportation</v>
          </cell>
          <cell r="C277">
            <v>183</v>
          </cell>
          <cell r="D277">
            <v>110</v>
          </cell>
          <cell r="E277">
            <v>309</v>
          </cell>
          <cell r="F277">
            <v>393</v>
          </cell>
          <cell r="G277">
            <v>35</v>
          </cell>
          <cell r="H277">
            <v>7</v>
          </cell>
          <cell r="I277">
            <v>0</v>
          </cell>
          <cell r="J277">
            <v>9</v>
          </cell>
          <cell r="K277">
            <v>66</v>
          </cell>
          <cell r="L277">
            <v>171</v>
          </cell>
          <cell r="M277">
            <v>349</v>
          </cell>
          <cell r="N277">
            <v>100</v>
          </cell>
          <cell r="O277">
            <v>0</v>
          </cell>
          <cell r="P277">
            <v>9</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row>
        <row r="278">
          <cell r="A278">
            <v>28</v>
          </cell>
          <cell r="B278" t="str">
            <v>agriculture</v>
          </cell>
          <cell r="C278">
            <v>7512.5136827792703</v>
          </cell>
          <cell r="D278">
            <v>7512.5136827792703</v>
          </cell>
          <cell r="E278">
            <v>7512.5136827792703</v>
          </cell>
          <cell r="F278">
            <v>7512.5136827792703</v>
          </cell>
          <cell r="G278">
            <v>7512.5136827792703</v>
          </cell>
          <cell r="H278">
            <v>7512.5136827792703</v>
          </cell>
          <cell r="I278">
            <v>7512.5136827792703</v>
          </cell>
          <cell r="J278">
            <v>7512.5136827792703</v>
          </cell>
          <cell r="K278">
            <v>7512.5136827792703</v>
          </cell>
          <cell r="L278">
            <v>7512.5136827792703</v>
          </cell>
          <cell r="M278">
            <v>7512.5136827792703</v>
          </cell>
          <cell r="N278">
            <v>7512.5136827792703</v>
          </cell>
          <cell r="O278">
            <v>7512.5136827792703</v>
          </cell>
          <cell r="P278">
            <v>7512.5136827792703</v>
          </cell>
          <cell r="Q278">
            <v>7045.7037603357094</v>
          </cell>
          <cell r="R278">
            <v>6578.8938378921484</v>
          </cell>
          <cell r="S278">
            <v>6112.0839154485875</v>
          </cell>
          <cell r="T278">
            <v>5645.2739930050266</v>
          </cell>
          <cell r="U278">
            <v>5178.4640705614665</v>
          </cell>
          <cell r="V278">
            <v>4711.6541481179065</v>
          </cell>
          <cell r="W278">
            <v>4244.8442256743456</v>
          </cell>
          <cell r="X278">
            <v>3778.0343032307842</v>
          </cell>
          <cell r="Y278">
            <v>3311.2243807872237</v>
          </cell>
          <cell r="Z278">
            <v>2844.4144583436632</v>
          </cell>
          <cell r="AA278">
            <v>2377.6045359001027</v>
          </cell>
          <cell r="AB278">
            <v>1910.7946134565414</v>
          </cell>
          <cell r="AC278">
            <v>1910.7946134565414</v>
          </cell>
          <cell r="AD278">
            <v>1910.7946134565414</v>
          </cell>
          <cell r="AE278">
            <v>1910.7946134565414</v>
          </cell>
          <cell r="AF278">
            <v>1910.7946134565414</v>
          </cell>
          <cell r="AG278">
            <v>1910.7946134565414</v>
          </cell>
          <cell r="AH278">
            <v>1910.7946134565414</v>
          </cell>
          <cell r="AI278">
            <v>1910.7946134565414</v>
          </cell>
          <cell r="AJ278">
            <v>1910.7946134565414</v>
          </cell>
          <cell r="AK278">
            <v>1910.7946134565414</v>
          </cell>
          <cell r="AL278">
            <v>1910.7946134565414</v>
          </cell>
          <cell r="AM278">
            <v>1910.7946134565414</v>
          </cell>
        </row>
        <row r="279">
          <cell r="A279">
            <v>28</v>
          </cell>
          <cell r="B279" t="str">
            <v>flooded standing forest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row>
        <row r="280">
          <cell r="A280">
            <v>28</v>
          </cell>
          <cell r="B280" t="str">
            <v>forestry</v>
          </cell>
          <cell r="C280">
            <v>186.03714910594442</v>
          </cell>
          <cell r="D280">
            <v>186.03714910594442</v>
          </cell>
          <cell r="E280">
            <v>186.03714910594442</v>
          </cell>
          <cell r="F280">
            <v>186.03714910594442</v>
          </cell>
          <cell r="G280">
            <v>186.03714910594442</v>
          </cell>
          <cell r="H280">
            <v>186.03714910594442</v>
          </cell>
          <cell r="I280">
            <v>186.03714910594442</v>
          </cell>
          <cell r="J280">
            <v>186.03714910594442</v>
          </cell>
          <cell r="K280">
            <v>186.03714910594442</v>
          </cell>
          <cell r="L280">
            <v>186.03714910594442</v>
          </cell>
          <cell r="M280">
            <v>186.03714910594442</v>
          </cell>
          <cell r="N280">
            <v>186.03714910594442</v>
          </cell>
          <cell r="O280">
            <v>186.03714910594442</v>
          </cell>
          <cell r="P280">
            <v>186.03714910594442</v>
          </cell>
          <cell r="Q280">
            <v>189.89285150131377</v>
          </cell>
          <cell r="R280">
            <v>193.74855389668315</v>
          </cell>
          <cell r="S280">
            <v>197.6042562920525</v>
          </cell>
          <cell r="T280">
            <v>201.4599586874219</v>
          </cell>
          <cell r="U280">
            <v>205.31566108279125</v>
          </cell>
          <cell r="V280">
            <v>209.1713634781606</v>
          </cell>
          <cell r="W280">
            <v>213.02706587352998</v>
          </cell>
          <cell r="X280">
            <v>216.88276826889935</v>
          </cell>
          <cell r="Y280">
            <v>220.7384706642687</v>
          </cell>
          <cell r="Z280">
            <v>224.59417305963805</v>
          </cell>
          <cell r="AA280">
            <v>228.44987545500743</v>
          </cell>
          <cell r="AB280">
            <v>232.30557785037669</v>
          </cell>
          <cell r="AC280">
            <v>232.30557785037669</v>
          </cell>
          <cell r="AD280">
            <v>232.30557785037669</v>
          </cell>
          <cell r="AE280">
            <v>232.30557785037669</v>
          </cell>
          <cell r="AF280">
            <v>232.30557785037669</v>
          </cell>
          <cell r="AG280">
            <v>232.30557785037669</v>
          </cell>
          <cell r="AH280">
            <v>232.30557785037669</v>
          </cell>
          <cell r="AI280">
            <v>232.30557785037669</v>
          </cell>
          <cell r="AJ280">
            <v>232.30557785037669</v>
          </cell>
          <cell r="AK280">
            <v>232.30557785037669</v>
          </cell>
          <cell r="AL280">
            <v>232.30557785037669</v>
          </cell>
          <cell r="AM280">
            <v>232.30557785037669</v>
          </cell>
        </row>
        <row r="281">
          <cell r="A281">
            <v>28</v>
          </cell>
          <cell r="B281" t="str">
            <v>hydro infrastructure</v>
          </cell>
          <cell r="C281">
            <v>83.64962474884932</v>
          </cell>
          <cell r="D281">
            <v>83.64962474884932</v>
          </cell>
          <cell r="E281">
            <v>83.64962474884932</v>
          </cell>
          <cell r="F281">
            <v>83.64962474884932</v>
          </cell>
          <cell r="G281">
            <v>83.64962474884932</v>
          </cell>
          <cell r="H281">
            <v>83.64962474884932</v>
          </cell>
          <cell r="I281">
            <v>83.64962474884932</v>
          </cell>
          <cell r="J281">
            <v>83.64962474884932</v>
          </cell>
          <cell r="K281">
            <v>83.64962474884932</v>
          </cell>
          <cell r="L281">
            <v>83.64962474884932</v>
          </cell>
          <cell r="M281">
            <v>83.64962474884932</v>
          </cell>
          <cell r="N281">
            <v>83.64962474884932</v>
          </cell>
          <cell r="O281">
            <v>83.64962474884932</v>
          </cell>
          <cell r="P281">
            <v>154.94962474884932</v>
          </cell>
          <cell r="Q281">
            <v>151.63274445818982</v>
          </cell>
          <cell r="R281">
            <v>77.015864167530324</v>
          </cell>
          <cell r="S281">
            <v>73.698983876870827</v>
          </cell>
          <cell r="T281">
            <v>70.382103586211329</v>
          </cell>
          <cell r="U281">
            <v>67.065223295551831</v>
          </cell>
          <cell r="V281">
            <v>63.748343004892327</v>
          </cell>
          <cell r="W281">
            <v>60.431462714232822</v>
          </cell>
          <cell r="X281">
            <v>57.114582423573317</v>
          </cell>
          <cell r="Y281">
            <v>53.797702132913813</v>
          </cell>
          <cell r="Z281">
            <v>50.480821842254308</v>
          </cell>
          <cell r="AA281">
            <v>47.163941551594803</v>
          </cell>
          <cell r="AB281">
            <v>43.847061260935277</v>
          </cell>
          <cell r="AC281">
            <v>43.847061260935277</v>
          </cell>
          <cell r="AD281">
            <v>43.847061260935277</v>
          </cell>
          <cell r="AE281">
            <v>43.847061260935277</v>
          </cell>
          <cell r="AF281">
            <v>43.847061260935277</v>
          </cell>
          <cell r="AG281">
            <v>43.847061260935277</v>
          </cell>
          <cell r="AH281">
            <v>43.847061260935277</v>
          </cell>
          <cell r="AI281">
            <v>43.847061260935277</v>
          </cell>
          <cell r="AJ281">
            <v>43.847061260935277</v>
          </cell>
          <cell r="AK281">
            <v>43.847061260935277</v>
          </cell>
          <cell r="AL281">
            <v>43.847061260935277</v>
          </cell>
          <cell r="AM281">
            <v>43.847061260935277</v>
          </cell>
        </row>
        <row r="282">
          <cell r="A282">
            <v>28</v>
          </cell>
          <cell r="B282" t="str">
            <v>hydro reservoir</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312.10000000000002</v>
          </cell>
          <cell r="R282">
            <v>312.10000000000002</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row>
        <row r="283">
          <cell r="A283">
            <v>28</v>
          </cell>
          <cell r="B283" t="str">
            <v>industry</v>
          </cell>
          <cell r="C283">
            <v>0.63412999999999997</v>
          </cell>
          <cell r="D283">
            <v>0.63412999999999997</v>
          </cell>
          <cell r="E283">
            <v>0.63412999999999997</v>
          </cell>
          <cell r="F283">
            <v>0.63412999999999997</v>
          </cell>
          <cell r="G283">
            <v>0.63412999999999997</v>
          </cell>
          <cell r="H283">
            <v>0.63412999999999997</v>
          </cell>
          <cell r="I283">
            <v>0.63412999999999997</v>
          </cell>
          <cell r="J283">
            <v>0.63412999999999997</v>
          </cell>
          <cell r="K283">
            <v>0.63412999999999997</v>
          </cell>
          <cell r="L283">
            <v>0.63412999999999997</v>
          </cell>
          <cell r="M283">
            <v>0.63412999999999997</v>
          </cell>
          <cell r="N283">
            <v>0.63412999999999997</v>
          </cell>
          <cell r="O283">
            <v>0.63412999999999997</v>
          </cell>
          <cell r="P283">
            <v>0.63412999999999997</v>
          </cell>
          <cell r="Q283">
            <v>3.0307343267583633</v>
          </cell>
          <cell r="R283">
            <v>5.4273286535167271</v>
          </cell>
          <cell r="S283">
            <v>7.8239329802750905</v>
          </cell>
          <cell r="T283">
            <v>10.220527307033453</v>
          </cell>
          <cell r="U283">
            <v>12.617131633791818</v>
          </cell>
          <cell r="V283">
            <v>15.013735960550182</v>
          </cell>
          <cell r="W283">
            <v>17.410330287308543</v>
          </cell>
          <cell r="X283">
            <v>19.806934614066904</v>
          </cell>
          <cell r="Y283">
            <v>22.203528940825269</v>
          </cell>
          <cell r="Z283">
            <v>24.600133267583633</v>
          </cell>
          <cell r="AA283">
            <v>26.996727594341998</v>
          </cell>
          <cell r="AB283">
            <v>29.393331921100362</v>
          </cell>
          <cell r="AC283">
            <v>29.393331921100362</v>
          </cell>
          <cell r="AD283">
            <v>29.393331921100362</v>
          </cell>
          <cell r="AE283">
            <v>29.393331921100362</v>
          </cell>
          <cell r="AF283">
            <v>29.393331921100362</v>
          </cell>
          <cell r="AG283">
            <v>29.393331921100362</v>
          </cell>
          <cell r="AH283">
            <v>29.393331921100362</v>
          </cell>
          <cell r="AI283">
            <v>29.393331921100362</v>
          </cell>
          <cell r="AJ283">
            <v>29.393331921100362</v>
          </cell>
          <cell r="AK283">
            <v>29.393331921100362</v>
          </cell>
          <cell r="AL283">
            <v>29.393331921100362</v>
          </cell>
          <cell r="AM283">
            <v>29.393331921100362</v>
          </cell>
        </row>
        <row r="284">
          <cell r="A284">
            <v>28</v>
          </cell>
          <cell r="B284" t="str">
            <v>mining</v>
          </cell>
          <cell r="C284">
            <v>9.4544078808044851</v>
          </cell>
          <cell r="D284">
            <v>9.4544078808044851</v>
          </cell>
          <cell r="E284">
            <v>9.4544078808044851</v>
          </cell>
          <cell r="F284">
            <v>9.4544078808044851</v>
          </cell>
          <cell r="G284">
            <v>9.4544078808044851</v>
          </cell>
          <cell r="H284">
            <v>9.4544078808044851</v>
          </cell>
          <cell r="I284">
            <v>9.4544078808044851</v>
          </cell>
          <cell r="J284">
            <v>9.4544078808044851</v>
          </cell>
          <cell r="K284">
            <v>9.4544078808044851</v>
          </cell>
          <cell r="L284">
            <v>9.4544078808044851</v>
          </cell>
          <cell r="M284">
            <v>9.4544078808044851</v>
          </cell>
          <cell r="N284">
            <v>9.4544078808044851</v>
          </cell>
          <cell r="O284">
            <v>9.4544078808044851</v>
          </cell>
          <cell r="P284">
            <v>9.4544078808044851</v>
          </cell>
          <cell r="Q284">
            <v>10.600331291495969</v>
          </cell>
          <cell r="R284">
            <v>11.746254702187453</v>
          </cell>
          <cell r="S284">
            <v>12.892178112878938</v>
          </cell>
          <cell r="T284">
            <v>14.038101523570422</v>
          </cell>
          <cell r="U284">
            <v>15.184024934261906</v>
          </cell>
          <cell r="V284">
            <v>16.32994834495339</v>
          </cell>
          <cell r="W284">
            <v>17.475871755644874</v>
          </cell>
          <cell r="X284">
            <v>18.621795166336359</v>
          </cell>
          <cell r="Y284">
            <v>19.767718577027843</v>
          </cell>
          <cell r="Z284">
            <v>20.913641987719327</v>
          </cell>
          <cell r="AA284">
            <v>22.059565398410811</v>
          </cell>
          <cell r="AB284">
            <v>23.205488809102306</v>
          </cell>
          <cell r="AC284">
            <v>23.205488809102306</v>
          </cell>
          <cell r="AD284">
            <v>23.205488809102306</v>
          </cell>
          <cell r="AE284">
            <v>23.205488809102306</v>
          </cell>
          <cell r="AF284">
            <v>23.205488809102306</v>
          </cell>
          <cell r="AG284">
            <v>23.205488809102306</v>
          </cell>
          <cell r="AH284">
            <v>23.205488809102306</v>
          </cell>
          <cell r="AI284">
            <v>23.205488809102306</v>
          </cell>
          <cell r="AJ284">
            <v>23.205488809102306</v>
          </cell>
          <cell r="AK284">
            <v>23.205488809102306</v>
          </cell>
          <cell r="AL284">
            <v>23.205488809102306</v>
          </cell>
          <cell r="AM284">
            <v>23.205488809102306</v>
          </cell>
        </row>
        <row r="285">
          <cell r="A285">
            <v>28</v>
          </cell>
          <cell r="B285" t="str">
            <v>municipal</v>
          </cell>
          <cell r="C285">
            <v>5.1864511895783592</v>
          </cell>
          <cell r="D285">
            <v>5.1864511895783592</v>
          </cell>
          <cell r="E285">
            <v>5.1864511895783592</v>
          </cell>
          <cell r="F285">
            <v>5.1864511895783592</v>
          </cell>
          <cell r="G285">
            <v>5.1864511895783592</v>
          </cell>
          <cell r="H285">
            <v>5.1864511895783592</v>
          </cell>
          <cell r="I285">
            <v>5.1864511895783592</v>
          </cell>
          <cell r="J285">
            <v>5.1864511895783592</v>
          </cell>
          <cell r="K285">
            <v>5.1864511895783592</v>
          </cell>
          <cell r="L285">
            <v>5.1864511895783592</v>
          </cell>
          <cell r="M285">
            <v>5.1864511895783592</v>
          </cell>
          <cell r="N285">
            <v>5.1864511895783592</v>
          </cell>
          <cell r="O285">
            <v>5.1864511895783592</v>
          </cell>
          <cell r="P285">
            <v>5.1864511895783592</v>
          </cell>
          <cell r="Q285">
            <v>6.3457629644520033</v>
          </cell>
          <cell r="R285">
            <v>7.5050947393256484</v>
          </cell>
          <cell r="S285">
            <v>8.6644065141992925</v>
          </cell>
          <cell r="T285">
            <v>9.8237282890729372</v>
          </cell>
          <cell r="U285">
            <v>10.983050063946584</v>
          </cell>
          <cell r="V285">
            <v>12.142371838820228</v>
          </cell>
          <cell r="W285">
            <v>13.301683613693871</v>
          </cell>
          <cell r="X285">
            <v>14.461005388567516</v>
          </cell>
          <cell r="Y285">
            <v>15.620327163441161</v>
          </cell>
          <cell r="Z285">
            <v>16.779638938314804</v>
          </cell>
          <cell r="AA285">
            <v>17.93897071318845</v>
          </cell>
          <cell r="AB285">
            <v>19.098282488062093</v>
          </cell>
          <cell r="AC285">
            <v>19.098282488062093</v>
          </cell>
          <cell r="AD285">
            <v>19.098282488062093</v>
          </cell>
          <cell r="AE285">
            <v>19.098282488062093</v>
          </cell>
          <cell r="AF285">
            <v>19.098282488062093</v>
          </cell>
          <cell r="AG285">
            <v>19.098282488062093</v>
          </cell>
          <cell r="AH285">
            <v>19.098282488062093</v>
          </cell>
          <cell r="AI285">
            <v>19.098282488062093</v>
          </cell>
          <cell r="AJ285">
            <v>19.098282488062093</v>
          </cell>
          <cell r="AK285">
            <v>19.098282488062093</v>
          </cell>
          <cell r="AL285">
            <v>19.098282488062093</v>
          </cell>
          <cell r="AM285">
            <v>19.098282488062093</v>
          </cell>
        </row>
        <row r="286">
          <cell r="A286">
            <v>28</v>
          </cell>
          <cell r="B286" t="str">
            <v>oil and gas</v>
          </cell>
          <cell r="C286">
            <v>5.9146580426012543</v>
          </cell>
          <cell r="D286">
            <v>5.9146580426012543</v>
          </cell>
          <cell r="E286">
            <v>5.9146580426012543</v>
          </cell>
          <cell r="F286">
            <v>5.9146580426012543</v>
          </cell>
          <cell r="G286">
            <v>5.9146580426012543</v>
          </cell>
          <cell r="H286">
            <v>5.9146580426012543</v>
          </cell>
          <cell r="I286">
            <v>5.9146580426012543</v>
          </cell>
          <cell r="J286">
            <v>5.9146580426012543</v>
          </cell>
          <cell r="K286">
            <v>5.9146580426012543</v>
          </cell>
          <cell r="L286">
            <v>5.9146580426012543</v>
          </cell>
          <cell r="M286">
            <v>5.9146580426012543</v>
          </cell>
          <cell r="N286">
            <v>5.9146580426012543</v>
          </cell>
          <cell r="O286">
            <v>5.9146580426012543</v>
          </cell>
          <cell r="P286">
            <v>5.9146580426012543</v>
          </cell>
          <cell r="Q286">
            <v>19.833557503880911</v>
          </cell>
          <cell r="R286">
            <v>33.752456965160576</v>
          </cell>
          <cell r="S286">
            <v>47.671356426440227</v>
          </cell>
          <cell r="T286">
            <v>61.590255887719891</v>
          </cell>
          <cell r="U286">
            <v>75.509155348999542</v>
          </cell>
          <cell r="V286">
            <v>89.428054810279207</v>
          </cell>
          <cell r="W286">
            <v>103.34695427155886</v>
          </cell>
          <cell r="X286">
            <v>117.26585373283852</v>
          </cell>
          <cell r="Y286">
            <v>131.18475319411817</v>
          </cell>
          <cell r="Z286">
            <v>145.10365265539784</v>
          </cell>
          <cell r="AA286">
            <v>159.0225521166775</v>
          </cell>
          <cell r="AB286">
            <v>172.94145157795714</v>
          </cell>
          <cell r="AC286">
            <v>172.94145157795714</v>
          </cell>
          <cell r="AD286">
            <v>172.94145157795714</v>
          </cell>
          <cell r="AE286">
            <v>172.94145157795714</v>
          </cell>
          <cell r="AF286">
            <v>172.94145157795714</v>
          </cell>
          <cell r="AG286">
            <v>172.94145157795714</v>
          </cell>
          <cell r="AH286">
            <v>172.94145157795714</v>
          </cell>
          <cell r="AI286">
            <v>172.94145157795714</v>
          </cell>
          <cell r="AJ286">
            <v>172.94145157795714</v>
          </cell>
          <cell r="AK286">
            <v>172.94145157795714</v>
          </cell>
          <cell r="AL286">
            <v>172.94145157795714</v>
          </cell>
          <cell r="AM286">
            <v>172.94145157795714</v>
          </cell>
        </row>
        <row r="287">
          <cell r="A287">
            <v>28</v>
          </cell>
          <cell r="B287" t="str">
            <v>peat mining</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26.7</v>
          </cell>
          <cell r="T287">
            <v>26.7</v>
          </cell>
          <cell r="U287">
            <v>26.7</v>
          </cell>
          <cell r="V287">
            <v>26.7</v>
          </cell>
          <cell r="W287">
            <v>26.7</v>
          </cell>
          <cell r="X287">
            <v>26.7</v>
          </cell>
          <cell r="Y287">
            <v>26.7</v>
          </cell>
          <cell r="Z287">
            <v>31</v>
          </cell>
          <cell r="AA287">
            <v>31</v>
          </cell>
          <cell r="AB287">
            <v>31</v>
          </cell>
          <cell r="AC287">
            <v>31</v>
          </cell>
          <cell r="AD287">
            <v>31</v>
          </cell>
          <cell r="AE287">
            <v>31</v>
          </cell>
          <cell r="AF287">
            <v>31</v>
          </cell>
          <cell r="AG287">
            <v>31</v>
          </cell>
          <cell r="AH287">
            <v>20.8</v>
          </cell>
          <cell r="AI287">
            <v>20.8</v>
          </cell>
          <cell r="AJ287">
            <v>20.8</v>
          </cell>
          <cell r="AK287">
            <v>20.8</v>
          </cell>
          <cell r="AL287">
            <v>20.8</v>
          </cell>
          <cell r="AM287">
            <v>20.8</v>
          </cell>
        </row>
        <row r="288">
          <cell r="A288">
            <v>28</v>
          </cell>
          <cell r="B288" t="str">
            <v>recreation</v>
          </cell>
          <cell r="C288">
            <v>5.7571599999999998</v>
          </cell>
          <cell r="D288">
            <v>5.7571599999999998</v>
          </cell>
          <cell r="E288">
            <v>5.7571599999999998</v>
          </cell>
          <cell r="F288">
            <v>5.7571599999999998</v>
          </cell>
          <cell r="G288">
            <v>5.7571599999999998</v>
          </cell>
          <cell r="H288">
            <v>5.7571599999999998</v>
          </cell>
          <cell r="I288">
            <v>5.7571599999999998</v>
          </cell>
          <cell r="J288">
            <v>5.7571599999999998</v>
          </cell>
          <cell r="K288">
            <v>5.7571599999999998</v>
          </cell>
          <cell r="L288">
            <v>5.7571599999999998</v>
          </cell>
          <cell r="M288">
            <v>5.7571599999999998</v>
          </cell>
          <cell r="N288">
            <v>5.7571599999999998</v>
          </cell>
          <cell r="O288">
            <v>5.7571599999999998</v>
          </cell>
          <cell r="P288">
            <v>5.7571599999999998</v>
          </cell>
          <cell r="Q288">
            <v>5.7571599999999998</v>
          </cell>
          <cell r="R288">
            <v>5.7571599999999998</v>
          </cell>
          <cell r="S288">
            <v>5.7571599999999998</v>
          </cell>
          <cell r="T288">
            <v>5.7571599999999998</v>
          </cell>
          <cell r="U288">
            <v>5.7571599999999998</v>
          </cell>
          <cell r="V288">
            <v>5.7571599999999998</v>
          </cell>
          <cell r="W288">
            <v>5.7571599999999998</v>
          </cell>
          <cell r="X288">
            <v>5.7571599999999998</v>
          </cell>
          <cell r="Y288">
            <v>5.7571599999999998</v>
          </cell>
          <cell r="Z288">
            <v>5.7571599999999998</v>
          </cell>
          <cell r="AA288">
            <v>5.7571599999999998</v>
          </cell>
          <cell r="AB288">
            <v>5.7571599999999998</v>
          </cell>
          <cell r="AC288">
            <v>5.7571599999999998</v>
          </cell>
          <cell r="AD288">
            <v>5.7571599999999998</v>
          </cell>
          <cell r="AE288">
            <v>5.7571599999999998</v>
          </cell>
          <cell r="AF288">
            <v>5.7571599999999998</v>
          </cell>
          <cell r="AG288">
            <v>5.7571599999999998</v>
          </cell>
          <cell r="AH288">
            <v>5.7571599999999998</v>
          </cell>
          <cell r="AI288">
            <v>5.7571599999999998</v>
          </cell>
          <cell r="AJ288">
            <v>5.7571599999999998</v>
          </cell>
          <cell r="AK288">
            <v>5.7571599999999998</v>
          </cell>
          <cell r="AL288">
            <v>5.7571599999999998</v>
          </cell>
          <cell r="AM288">
            <v>5.7571599999999998</v>
          </cell>
        </row>
        <row r="289">
          <cell r="A289">
            <v>28</v>
          </cell>
          <cell r="B289" t="str">
            <v>transportation</v>
          </cell>
          <cell r="C289">
            <v>1.713994204424512</v>
          </cell>
          <cell r="D289">
            <v>1.713994204424512</v>
          </cell>
          <cell r="E289">
            <v>1.713994204424512</v>
          </cell>
          <cell r="F289">
            <v>1.713994204424512</v>
          </cell>
          <cell r="G289">
            <v>1.713994204424512</v>
          </cell>
          <cell r="H289">
            <v>1.713994204424512</v>
          </cell>
          <cell r="I289">
            <v>1.713994204424512</v>
          </cell>
          <cell r="J289">
            <v>1.713994204424512</v>
          </cell>
          <cell r="K289">
            <v>1.713994204424512</v>
          </cell>
          <cell r="L289">
            <v>1.713994204424512</v>
          </cell>
          <cell r="M289">
            <v>1.713994204424512</v>
          </cell>
          <cell r="N289">
            <v>1.713994204424512</v>
          </cell>
          <cell r="O289">
            <v>1.713994204424512</v>
          </cell>
          <cell r="P289">
            <v>1.713994204424512</v>
          </cell>
          <cell r="Q289">
            <v>6.2157837503698019</v>
          </cell>
          <cell r="R289">
            <v>10.717573296315091</v>
          </cell>
          <cell r="S289">
            <v>15.219362842260381</v>
          </cell>
          <cell r="T289">
            <v>19.721152388205674</v>
          </cell>
          <cell r="U289">
            <v>24.22294193415096</v>
          </cell>
          <cell r="V289">
            <v>28.724731480096253</v>
          </cell>
          <cell r="W289">
            <v>33.226521026041539</v>
          </cell>
          <cell r="X289">
            <v>37.728310571986832</v>
          </cell>
          <cell r="Y289">
            <v>42.230100117932125</v>
          </cell>
          <cell r="Z289">
            <v>46.731889663877411</v>
          </cell>
          <cell r="AA289">
            <v>51.233679209822697</v>
          </cell>
          <cell r="AB289">
            <v>55.735468755767982</v>
          </cell>
          <cell r="AC289">
            <v>55.735468755767982</v>
          </cell>
          <cell r="AD289">
            <v>55.735468755767982</v>
          </cell>
          <cell r="AE289">
            <v>55.735468755767982</v>
          </cell>
          <cell r="AF289">
            <v>55.735468755767982</v>
          </cell>
          <cell r="AG289">
            <v>55.735468755767982</v>
          </cell>
          <cell r="AH289">
            <v>55.735468755767982</v>
          </cell>
          <cell r="AI289">
            <v>55.735468755767982</v>
          </cell>
          <cell r="AJ289">
            <v>55.735468755767982</v>
          </cell>
          <cell r="AK289">
            <v>55.735468755767982</v>
          </cell>
          <cell r="AL289">
            <v>55.735468755767982</v>
          </cell>
          <cell r="AM289">
            <v>55.735468755767982</v>
          </cell>
        </row>
        <row r="290">
          <cell r="A290">
            <v>29</v>
          </cell>
          <cell r="B290" t="str">
            <v>agriculture</v>
          </cell>
          <cell r="C290">
            <v>5345.5680183202076</v>
          </cell>
          <cell r="D290">
            <v>5345.5680183202076</v>
          </cell>
          <cell r="E290">
            <v>5345.5680183202076</v>
          </cell>
          <cell r="F290">
            <v>5345.5680183202076</v>
          </cell>
          <cell r="G290">
            <v>5345.5680183202076</v>
          </cell>
          <cell r="H290">
            <v>5345.5680183202076</v>
          </cell>
          <cell r="I290">
            <v>5345.5680183202076</v>
          </cell>
          <cell r="J290">
            <v>5345.5680183202076</v>
          </cell>
          <cell r="K290">
            <v>5345.5680183202076</v>
          </cell>
          <cell r="L290">
            <v>5345.5680183202076</v>
          </cell>
          <cell r="M290">
            <v>5345.5680183202076</v>
          </cell>
          <cell r="N290">
            <v>5345.5680183202076</v>
          </cell>
          <cell r="O290">
            <v>5345.5680183202076</v>
          </cell>
          <cell r="P290">
            <v>5345.5680183202076</v>
          </cell>
          <cell r="Q290">
            <v>4987.6963721735192</v>
          </cell>
          <cell r="R290">
            <v>4629.8247260268308</v>
          </cell>
          <cell r="S290">
            <v>4271.9530798801416</v>
          </cell>
          <cell r="T290">
            <v>3914.0814337334532</v>
          </cell>
          <cell r="U290">
            <v>3556.2097875867644</v>
          </cell>
          <cell r="V290">
            <v>3198.3381414400756</v>
          </cell>
          <cell r="W290">
            <v>2840.4664952933863</v>
          </cell>
          <cell r="X290">
            <v>2482.5948491466979</v>
          </cell>
          <cell r="Y290">
            <v>2124.7232030000091</v>
          </cell>
          <cell r="Z290">
            <v>1766.8515568533203</v>
          </cell>
          <cell r="AA290">
            <v>1408.9799107066315</v>
          </cell>
          <cell r="AB290">
            <v>1051.1082645599429</v>
          </cell>
          <cell r="AC290">
            <v>1051.1082645599429</v>
          </cell>
          <cell r="AD290">
            <v>1051.1082645599429</v>
          </cell>
          <cell r="AE290">
            <v>1051.1082645599429</v>
          </cell>
          <cell r="AF290">
            <v>1051.1082645599429</v>
          </cell>
          <cell r="AG290">
            <v>1051.1082645599429</v>
          </cell>
          <cell r="AH290">
            <v>1051.1082645599429</v>
          </cell>
          <cell r="AI290">
            <v>1051.1082645599429</v>
          </cell>
          <cell r="AJ290">
            <v>1051.1082645599429</v>
          </cell>
          <cell r="AK290">
            <v>1051.1082645599429</v>
          </cell>
          <cell r="AL290">
            <v>1051.1082645599429</v>
          </cell>
          <cell r="AM290">
            <v>1051.1082645599429</v>
          </cell>
        </row>
        <row r="291">
          <cell r="A291">
            <v>29</v>
          </cell>
          <cell r="B291" t="str">
            <v>flooded standing forest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row>
        <row r="292">
          <cell r="A292">
            <v>29</v>
          </cell>
          <cell r="B292" t="str">
            <v>forestry</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row>
        <row r="293">
          <cell r="A293">
            <v>29</v>
          </cell>
          <cell r="B293" t="str">
            <v>hydro infrastructure</v>
          </cell>
          <cell r="C293">
            <v>0.85157430372627996</v>
          </cell>
          <cell r="D293">
            <v>0.85157430372627996</v>
          </cell>
          <cell r="E293">
            <v>0.85157430372627996</v>
          </cell>
          <cell r="F293">
            <v>0.85157430372627996</v>
          </cell>
          <cell r="G293">
            <v>0.85157430372627996</v>
          </cell>
          <cell r="H293">
            <v>0.85157430372627996</v>
          </cell>
          <cell r="I293">
            <v>0.85157430372627996</v>
          </cell>
          <cell r="J293">
            <v>0.85157430372627996</v>
          </cell>
          <cell r="K293">
            <v>0.85157430372627996</v>
          </cell>
          <cell r="L293">
            <v>0.85157430372627996</v>
          </cell>
          <cell r="M293">
            <v>0.85157430372627996</v>
          </cell>
          <cell r="N293">
            <v>0.85157430372627996</v>
          </cell>
          <cell r="O293">
            <v>0.85157430372627996</v>
          </cell>
          <cell r="P293">
            <v>0.85157430372627996</v>
          </cell>
          <cell r="Q293">
            <v>0.78060977841575663</v>
          </cell>
          <cell r="R293">
            <v>0.7096452531052333</v>
          </cell>
          <cell r="S293">
            <v>0.63868072779470997</v>
          </cell>
          <cell r="T293">
            <v>0.56771620248418664</v>
          </cell>
          <cell r="U293">
            <v>0.49675167717366331</v>
          </cell>
          <cell r="V293">
            <v>0.42578715186313998</v>
          </cell>
          <cell r="W293">
            <v>0.35482262655261665</v>
          </cell>
          <cell r="X293">
            <v>0.28385810124209332</v>
          </cell>
          <cell r="Y293">
            <v>0.21289357593156999</v>
          </cell>
          <cell r="Z293">
            <v>0.14192905062104666</v>
          </cell>
          <cell r="AA293">
            <v>7.096452531052333E-2</v>
          </cell>
          <cell r="AB293">
            <v>0</v>
          </cell>
          <cell r="AC293">
            <v>0</v>
          </cell>
          <cell r="AD293">
            <v>0</v>
          </cell>
          <cell r="AE293">
            <v>0</v>
          </cell>
          <cell r="AF293">
            <v>0</v>
          </cell>
          <cell r="AG293">
            <v>0</v>
          </cell>
          <cell r="AH293">
            <v>0</v>
          </cell>
          <cell r="AI293">
            <v>0</v>
          </cell>
          <cell r="AJ293">
            <v>0</v>
          </cell>
          <cell r="AK293">
            <v>0</v>
          </cell>
          <cell r="AL293">
            <v>0</v>
          </cell>
          <cell r="AM293">
            <v>0</v>
          </cell>
        </row>
        <row r="294">
          <cell r="A294">
            <v>29</v>
          </cell>
          <cell r="B294" t="str">
            <v>hydro reservoir</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row>
        <row r="295">
          <cell r="A295">
            <v>29</v>
          </cell>
          <cell r="B295" t="str">
            <v>industry</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5.8828053968360293E-2</v>
          </cell>
          <cell r="R295">
            <v>0.11765610793672059</v>
          </cell>
          <cell r="S295">
            <v>0.17648416190508087</v>
          </cell>
          <cell r="T295">
            <v>0.23531221587344117</v>
          </cell>
          <cell r="U295">
            <v>0.29414026984180147</v>
          </cell>
          <cell r="V295">
            <v>0.35296832381016174</v>
          </cell>
          <cell r="W295">
            <v>0.41179637777852202</v>
          </cell>
          <cell r="X295">
            <v>0.47062443174688229</v>
          </cell>
          <cell r="Y295">
            <v>0.52945248571524262</v>
          </cell>
          <cell r="Z295">
            <v>0.58828053968360294</v>
          </cell>
          <cell r="AA295">
            <v>0.64710859365196327</v>
          </cell>
          <cell r="AB295">
            <v>0.70593664762032349</v>
          </cell>
          <cell r="AC295">
            <v>0.70593664762032349</v>
          </cell>
          <cell r="AD295">
            <v>0.70593664762032349</v>
          </cell>
          <cell r="AE295">
            <v>0.70593664762032349</v>
          </cell>
          <cell r="AF295">
            <v>0.70593664762032349</v>
          </cell>
          <cell r="AG295">
            <v>0.70593664762032349</v>
          </cell>
          <cell r="AH295">
            <v>0.70593664762032349</v>
          </cell>
          <cell r="AI295">
            <v>0.70593664762032349</v>
          </cell>
          <cell r="AJ295">
            <v>0.70593664762032349</v>
          </cell>
          <cell r="AK295">
            <v>0.70593664762032349</v>
          </cell>
          <cell r="AL295">
            <v>0.70593664762032349</v>
          </cell>
          <cell r="AM295">
            <v>0.70593664762032349</v>
          </cell>
        </row>
        <row r="296">
          <cell r="A296">
            <v>29</v>
          </cell>
          <cell r="B296" t="str">
            <v>mining</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6.9001819075307211E-2</v>
          </cell>
          <cell r="R296">
            <v>0.13800363815061442</v>
          </cell>
          <cell r="S296">
            <v>0.20700545722592162</v>
          </cell>
          <cell r="T296">
            <v>0.27600727630122884</v>
          </cell>
          <cell r="U296">
            <v>0.34500909537653607</v>
          </cell>
          <cell r="V296">
            <v>0.41401091445184329</v>
          </cell>
          <cell r="W296">
            <v>0.48301273352715052</v>
          </cell>
          <cell r="X296">
            <v>0.55201455260245769</v>
          </cell>
          <cell r="Y296">
            <v>0.62101637167776491</v>
          </cell>
          <cell r="Z296">
            <v>0.69001819075307214</v>
          </cell>
          <cell r="AA296">
            <v>0.75902000982837936</v>
          </cell>
          <cell r="AB296">
            <v>0.82802182890368659</v>
          </cell>
          <cell r="AC296">
            <v>0.82802182890368659</v>
          </cell>
          <cell r="AD296">
            <v>0.82802182890368659</v>
          </cell>
          <cell r="AE296">
            <v>0.82802182890368659</v>
          </cell>
          <cell r="AF296">
            <v>0.82802182890368659</v>
          </cell>
          <cell r="AG296">
            <v>0.82802182890368659</v>
          </cell>
          <cell r="AH296">
            <v>0.82802182890368659</v>
          </cell>
          <cell r="AI296">
            <v>0.82802182890368659</v>
          </cell>
          <cell r="AJ296">
            <v>0.82802182890368659</v>
          </cell>
          <cell r="AK296">
            <v>0.82802182890368659</v>
          </cell>
          <cell r="AL296">
            <v>0.82802182890368659</v>
          </cell>
          <cell r="AM296">
            <v>0.82802182890368659</v>
          </cell>
        </row>
        <row r="297">
          <cell r="A297">
            <v>29</v>
          </cell>
          <cell r="B297" t="str">
            <v>municipal</v>
          </cell>
          <cell r="C297">
            <v>14.510675846619053</v>
          </cell>
          <cell r="D297">
            <v>14.510675846619053</v>
          </cell>
          <cell r="E297">
            <v>14.510675846619053</v>
          </cell>
          <cell r="F297">
            <v>14.510675846619053</v>
          </cell>
          <cell r="G297">
            <v>14.510675846619053</v>
          </cell>
          <cell r="H297">
            <v>14.510675846619053</v>
          </cell>
          <cell r="I297">
            <v>14.510675846619053</v>
          </cell>
          <cell r="J297">
            <v>14.510675846619053</v>
          </cell>
          <cell r="K297">
            <v>14.510675846619053</v>
          </cell>
          <cell r="L297">
            <v>14.510675846619053</v>
          </cell>
          <cell r="M297">
            <v>14.510675846619053</v>
          </cell>
          <cell r="N297">
            <v>14.510675846619053</v>
          </cell>
          <cell r="O297">
            <v>14.510675846619053</v>
          </cell>
          <cell r="P297">
            <v>14.510675846619053</v>
          </cell>
          <cell r="Q297">
            <v>13.360821256118856</v>
          </cell>
          <cell r="R297">
            <v>12.210966665618656</v>
          </cell>
          <cell r="S297">
            <v>11.061112075118459</v>
          </cell>
          <cell r="T297">
            <v>9.9112574846182611</v>
          </cell>
          <cell r="U297">
            <v>8.7614028941180635</v>
          </cell>
          <cell r="V297">
            <v>7.6115483036178651</v>
          </cell>
          <cell r="W297">
            <v>6.4616937131176666</v>
          </cell>
          <cell r="X297">
            <v>5.311839122617469</v>
          </cell>
          <cell r="Y297">
            <v>4.1619845321172715</v>
          </cell>
          <cell r="Z297">
            <v>3.0121299416170744</v>
          </cell>
          <cell r="AA297">
            <v>1.8622753511168768</v>
          </cell>
          <cell r="AB297">
            <v>0.71242076061667947</v>
          </cell>
          <cell r="AC297">
            <v>0.71242076061667947</v>
          </cell>
          <cell r="AD297">
            <v>0.71242076061667947</v>
          </cell>
          <cell r="AE297">
            <v>0.71242076061667947</v>
          </cell>
          <cell r="AF297">
            <v>0.71242076061667947</v>
          </cell>
          <cell r="AG297">
            <v>0.71242076061667947</v>
          </cell>
          <cell r="AH297">
            <v>0.71242076061667947</v>
          </cell>
          <cell r="AI297">
            <v>0.71242076061667947</v>
          </cell>
          <cell r="AJ297">
            <v>0.71242076061667947</v>
          </cell>
          <cell r="AK297">
            <v>0.71242076061667947</v>
          </cell>
          <cell r="AL297">
            <v>0.71242076061667947</v>
          </cell>
          <cell r="AM297">
            <v>0.71242076061667947</v>
          </cell>
        </row>
        <row r="298">
          <cell r="A298">
            <v>29</v>
          </cell>
          <cell r="B298" t="str">
            <v>oil and gas</v>
          </cell>
          <cell r="C298">
            <v>6.771114183657267</v>
          </cell>
          <cell r="D298">
            <v>6.771114183657267</v>
          </cell>
          <cell r="E298">
            <v>6.771114183657267</v>
          </cell>
          <cell r="F298">
            <v>6.771114183657267</v>
          </cell>
          <cell r="G298">
            <v>6.771114183657267</v>
          </cell>
          <cell r="H298">
            <v>6.771114183657267</v>
          </cell>
          <cell r="I298">
            <v>6.771114183657267</v>
          </cell>
          <cell r="J298">
            <v>6.771114183657267</v>
          </cell>
          <cell r="K298">
            <v>6.771114183657267</v>
          </cell>
          <cell r="L298">
            <v>6.771114183657267</v>
          </cell>
          <cell r="M298">
            <v>6.771114183657267</v>
          </cell>
          <cell r="N298">
            <v>6.771114183657267</v>
          </cell>
          <cell r="O298">
            <v>6.771114183657267</v>
          </cell>
          <cell r="P298">
            <v>6.771114183657267</v>
          </cell>
          <cell r="Q298">
            <v>6.2304471985905439</v>
          </cell>
          <cell r="R298">
            <v>5.6897802135238207</v>
          </cell>
          <cell r="S298">
            <v>5.1491132284570975</v>
          </cell>
          <cell r="T298">
            <v>4.6084462433903743</v>
          </cell>
          <cell r="U298">
            <v>4.0677792583236512</v>
          </cell>
          <cell r="V298">
            <v>3.527112273256928</v>
          </cell>
          <cell r="W298">
            <v>2.9864452881902048</v>
          </cell>
          <cell r="X298">
            <v>2.4457783031234817</v>
          </cell>
          <cell r="Y298">
            <v>1.9051113180567583</v>
          </cell>
          <cell r="Z298">
            <v>1.3644443329900349</v>
          </cell>
          <cell r="AA298">
            <v>0.82377734792331148</v>
          </cell>
          <cell r="AB298">
            <v>0.28311036285658658</v>
          </cell>
          <cell r="AC298">
            <v>0.28311036285658658</v>
          </cell>
          <cell r="AD298">
            <v>0.28311036285658658</v>
          </cell>
          <cell r="AE298">
            <v>0.28311036285658658</v>
          </cell>
          <cell r="AF298">
            <v>0.28311036285658658</v>
          </cell>
          <cell r="AG298">
            <v>0.28311036285658658</v>
          </cell>
          <cell r="AH298">
            <v>0.28311036285658658</v>
          </cell>
          <cell r="AI298">
            <v>0.28311036285658658</v>
          </cell>
          <cell r="AJ298">
            <v>0.28311036285658658</v>
          </cell>
          <cell r="AK298">
            <v>0.28311036285658658</v>
          </cell>
          <cell r="AL298">
            <v>0.28311036285658658</v>
          </cell>
          <cell r="AM298">
            <v>0.28311036285658658</v>
          </cell>
        </row>
        <row r="299">
          <cell r="A299">
            <v>29</v>
          </cell>
          <cell r="B299" t="str">
            <v>peat mining</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row>
        <row r="300">
          <cell r="A300">
            <v>29</v>
          </cell>
          <cell r="B300" t="str">
            <v>recreation</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1.7189560116525813E-2</v>
          </cell>
          <cell r="R300">
            <v>3.4379120233051626E-2</v>
          </cell>
          <cell r="S300">
            <v>5.1568680349577442E-2</v>
          </cell>
          <cell r="T300">
            <v>6.8758240466103251E-2</v>
          </cell>
          <cell r="U300">
            <v>8.5947800582629061E-2</v>
          </cell>
          <cell r="V300">
            <v>0.10313736069915487</v>
          </cell>
          <cell r="W300">
            <v>0.12032692081568068</v>
          </cell>
          <cell r="X300">
            <v>0.1375164809322065</v>
          </cell>
          <cell r="Y300">
            <v>0.15470604104873231</v>
          </cell>
          <cell r="Z300">
            <v>0.17189560116525812</v>
          </cell>
          <cell r="AA300">
            <v>0.18908516128178393</v>
          </cell>
          <cell r="AB300">
            <v>0.20627472139830977</v>
          </cell>
          <cell r="AC300">
            <v>0.20627472139830977</v>
          </cell>
          <cell r="AD300">
            <v>0.20627472139830977</v>
          </cell>
          <cell r="AE300">
            <v>0.20627472139830977</v>
          </cell>
          <cell r="AF300">
            <v>0.20627472139830977</v>
          </cell>
          <cell r="AG300">
            <v>0.20627472139830977</v>
          </cell>
          <cell r="AH300">
            <v>0.20627472139830977</v>
          </cell>
          <cell r="AI300">
            <v>0.20627472139830977</v>
          </cell>
          <cell r="AJ300">
            <v>0.20627472139830977</v>
          </cell>
          <cell r="AK300">
            <v>0.20627472139830977</v>
          </cell>
          <cell r="AL300">
            <v>0.20627472139830977</v>
          </cell>
          <cell r="AM300">
            <v>0.20627472139830977</v>
          </cell>
        </row>
        <row r="301">
          <cell r="A301">
            <v>29</v>
          </cell>
          <cell r="B301" t="str">
            <v>transportation</v>
          </cell>
          <cell r="C301">
            <v>3.9125915419866386</v>
          </cell>
          <cell r="D301">
            <v>3.9125915419866386</v>
          </cell>
          <cell r="E301">
            <v>3.9125915419866386</v>
          </cell>
          <cell r="F301">
            <v>3.9125915419866386</v>
          </cell>
          <cell r="G301">
            <v>3.9125915419866386</v>
          </cell>
          <cell r="H301">
            <v>3.9125915419866386</v>
          </cell>
          <cell r="I301">
            <v>3.9125915419866386</v>
          </cell>
          <cell r="J301">
            <v>3.9125915419866386</v>
          </cell>
          <cell r="K301">
            <v>3.9125915419866386</v>
          </cell>
          <cell r="L301">
            <v>3.9125915419866386</v>
          </cell>
          <cell r="M301">
            <v>3.9125915419866386</v>
          </cell>
          <cell r="N301">
            <v>3.9125915419866386</v>
          </cell>
          <cell r="O301">
            <v>3.9125915419866386</v>
          </cell>
          <cell r="P301">
            <v>3.9125915419866386</v>
          </cell>
          <cell r="Q301">
            <v>3.7254201811186354</v>
          </cell>
          <cell r="R301">
            <v>3.5382488202506321</v>
          </cell>
          <cell r="S301">
            <v>3.3510774593826289</v>
          </cell>
          <cell r="T301">
            <v>3.1639060985146257</v>
          </cell>
          <cell r="U301">
            <v>2.9767347376466224</v>
          </cell>
          <cell r="V301">
            <v>2.7895633767786192</v>
          </cell>
          <cell r="W301">
            <v>2.602392015910616</v>
          </cell>
          <cell r="X301">
            <v>2.4152206550426127</v>
          </cell>
          <cell r="Y301">
            <v>2.2280492941746095</v>
          </cell>
          <cell r="Z301">
            <v>2.0408779333066063</v>
          </cell>
          <cell r="AA301">
            <v>1.8537065724386028</v>
          </cell>
          <cell r="AB301">
            <v>1.6665352115705987</v>
          </cell>
          <cell r="AC301">
            <v>1.6665352115705987</v>
          </cell>
          <cell r="AD301">
            <v>1.6665352115705987</v>
          </cell>
          <cell r="AE301">
            <v>1.6665352115705987</v>
          </cell>
          <cell r="AF301">
            <v>1.6665352115705987</v>
          </cell>
          <cell r="AG301">
            <v>1.6665352115705987</v>
          </cell>
          <cell r="AH301">
            <v>1.6665352115705987</v>
          </cell>
          <cell r="AI301">
            <v>1.6665352115705987</v>
          </cell>
          <cell r="AJ301">
            <v>1.6665352115705987</v>
          </cell>
          <cell r="AK301">
            <v>1.6665352115705987</v>
          </cell>
          <cell r="AL301">
            <v>1.6665352115705987</v>
          </cell>
          <cell r="AM301">
            <v>1.6665352115705987</v>
          </cell>
        </row>
        <row r="302">
          <cell r="A302">
            <v>30</v>
          </cell>
          <cell r="B302" t="str">
            <v>agriculture</v>
          </cell>
          <cell r="C302">
            <v>361.99511240796653</v>
          </cell>
          <cell r="D302">
            <v>361.99511240796653</v>
          </cell>
          <cell r="E302">
            <v>361.99511240796653</v>
          </cell>
          <cell r="F302">
            <v>361.99511240796653</v>
          </cell>
          <cell r="G302">
            <v>361.99511240796653</v>
          </cell>
          <cell r="H302">
            <v>361.99511240796653</v>
          </cell>
          <cell r="I302">
            <v>361.99511240796653</v>
          </cell>
          <cell r="J302">
            <v>361.99511240796653</v>
          </cell>
          <cell r="K302">
            <v>361.99511240796653</v>
          </cell>
          <cell r="L302">
            <v>361.99511240796653</v>
          </cell>
          <cell r="M302">
            <v>361.99511240796653</v>
          </cell>
          <cell r="N302">
            <v>361.99511240796653</v>
          </cell>
          <cell r="O302">
            <v>361.99511240796653</v>
          </cell>
          <cell r="P302">
            <v>361.99511240796653</v>
          </cell>
          <cell r="Q302">
            <v>338.22865365341386</v>
          </cell>
          <cell r="R302">
            <v>314.46219489886101</v>
          </cell>
          <cell r="S302">
            <v>290.69573614430828</v>
          </cell>
          <cell r="T302">
            <v>266.92927738975555</v>
          </cell>
          <cell r="U302">
            <v>243.16281863520277</v>
          </cell>
          <cell r="V302">
            <v>219.39635988065004</v>
          </cell>
          <cell r="W302">
            <v>195.62990112609728</v>
          </cell>
          <cell r="X302">
            <v>171.86344237154452</v>
          </cell>
          <cell r="Y302">
            <v>148.09698361699174</v>
          </cell>
          <cell r="Z302">
            <v>124.33052486243899</v>
          </cell>
          <cell r="AA302">
            <v>100.56406610788623</v>
          </cell>
          <cell r="AB302">
            <v>76.797607353333376</v>
          </cell>
          <cell r="AC302">
            <v>76.797607353333376</v>
          </cell>
          <cell r="AD302">
            <v>76.797607353333376</v>
          </cell>
          <cell r="AE302">
            <v>76.797607353333376</v>
          </cell>
          <cell r="AF302">
            <v>76.797607353333376</v>
          </cell>
          <cell r="AG302">
            <v>76.797607353333376</v>
          </cell>
          <cell r="AH302">
            <v>76.797607353333376</v>
          </cell>
          <cell r="AI302">
            <v>76.797607353333376</v>
          </cell>
          <cell r="AJ302">
            <v>76.797607353333376</v>
          </cell>
          <cell r="AK302">
            <v>76.797607353333376</v>
          </cell>
          <cell r="AL302">
            <v>76.797607353333376</v>
          </cell>
          <cell r="AM302">
            <v>76.797607353333376</v>
          </cell>
        </row>
        <row r="303">
          <cell r="A303">
            <v>30</v>
          </cell>
          <cell r="B303" t="str">
            <v>flooded standing forest</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row>
        <row r="304">
          <cell r="A304">
            <v>30</v>
          </cell>
          <cell r="B304" t="str">
            <v>forestry</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row>
        <row r="305">
          <cell r="A305">
            <v>30</v>
          </cell>
          <cell r="B305" t="str">
            <v>hydro infrastructure</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row>
        <row r="306">
          <cell r="A306">
            <v>30</v>
          </cell>
          <cell r="B306" t="str">
            <v>hydro reservoir</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row>
        <row r="307">
          <cell r="A307">
            <v>30</v>
          </cell>
          <cell r="B307" t="str">
            <v>industry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row>
        <row r="308">
          <cell r="A308">
            <v>30</v>
          </cell>
          <cell r="B308" t="str">
            <v>mining</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row>
        <row r="309">
          <cell r="A309">
            <v>30</v>
          </cell>
          <cell r="B309" t="str">
            <v>municipal</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row>
        <row r="310">
          <cell r="A310">
            <v>30</v>
          </cell>
          <cell r="B310" t="str">
            <v>oil and gas</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row>
        <row r="311">
          <cell r="A311">
            <v>30</v>
          </cell>
          <cell r="B311" t="str">
            <v>peat mining</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row>
        <row r="312">
          <cell r="A312">
            <v>30</v>
          </cell>
          <cell r="B312" t="str">
            <v>recreation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row>
        <row r="313">
          <cell r="A313">
            <v>30</v>
          </cell>
          <cell r="B313" t="str">
            <v>transportation</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row>
        <row r="314">
          <cell r="A314">
            <v>31</v>
          </cell>
          <cell r="B314" t="str">
            <v>agriculture</v>
          </cell>
          <cell r="C314">
            <v>0</v>
          </cell>
          <cell r="D314">
            <v>0</v>
          </cell>
          <cell r="E314">
            <v>0.6</v>
          </cell>
          <cell r="F314">
            <v>0.6</v>
          </cell>
          <cell r="G314">
            <v>0.6</v>
          </cell>
          <cell r="H314">
            <v>0.6</v>
          </cell>
          <cell r="I314">
            <v>0.6</v>
          </cell>
          <cell r="J314">
            <v>0.6</v>
          </cell>
          <cell r="K314">
            <v>0.6</v>
          </cell>
          <cell r="L314">
            <v>0.6</v>
          </cell>
          <cell r="M314">
            <v>0.6</v>
          </cell>
          <cell r="N314">
            <v>0.6</v>
          </cell>
          <cell r="O314">
            <v>0.6</v>
          </cell>
          <cell r="P314">
            <v>0.6</v>
          </cell>
          <cell r="Q314">
            <v>0.6</v>
          </cell>
          <cell r="R314">
            <v>0.6</v>
          </cell>
          <cell r="S314">
            <v>0.6</v>
          </cell>
          <cell r="T314">
            <v>0.6</v>
          </cell>
          <cell r="U314">
            <v>0.6</v>
          </cell>
          <cell r="V314">
            <v>0.6</v>
          </cell>
          <cell r="W314">
            <v>0.6</v>
          </cell>
          <cell r="X314">
            <v>8.8000000000000007</v>
          </cell>
          <cell r="Y314">
            <v>8.8000000000000007</v>
          </cell>
          <cell r="Z314">
            <v>8.8000000000000007</v>
          </cell>
          <cell r="AA314">
            <v>8.8000000000000007</v>
          </cell>
          <cell r="AB314">
            <v>8.8000000000000007</v>
          </cell>
          <cell r="AC314">
            <v>8.8000000000000007</v>
          </cell>
          <cell r="AD314">
            <v>8.8000000000000007</v>
          </cell>
          <cell r="AE314">
            <v>8.8000000000000007</v>
          </cell>
          <cell r="AF314">
            <v>8.8000000000000007</v>
          </cell>
          <cell r="AG314">
            <v>8.8000000000000007</v>
          </cell>
          <cell r="AH314">
            <v>8.8000000000000007</v>
          </cell>
          <cell r="AI314">
            <v>0</v>
          </cell>
          <cell r="AJ314">
            <v>0</v>
          </cell>
          <cell r="AK314">
            <v>0</v>
          </cell>
          <cell r="AL314">
            <v>0</v>
          </cell>
          <cell r="AM314">
            <v>0</v>
          </cell>
        </row>
        <row r="315">
          <cell r="A315">
            <v>31</v>
          </cell>
          <cell r="B315" t="str">
            <v>flooded standing forest</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row>
        <row r="316">
          <cell r="A316">
            <v>31</v>
          </cell>
          <cell r="B316" t="str">
            <v>forestry</v>
          </cell>
          <cell r="C316">
            <v>0</v>
          </cell>
          <cell r="D316">
            <v>0</v>
          </cell>
          <cell r="E316">
            <v>103.8</v>
          </cell>
          <cell r="F316">
            <v>0</v>
          </cell>
          <cell r="G316">
            <v>0</v>
          </cell>
          <cell r="H316">
            <v>0</v>
          </cell>
          <cell r="I316">
            <v>0</v>
          </cell>
          <cell r="J316">
            <v>0</v>
          </cell>
          <cell r="K316">
            <v>0</v>
          </cell>
          <cell r="L316">
            <v>0</v>
          </cell>
          <cell r="M316">
            <v>0</v>
          </cell>
          <cell r="N316">
            <v>0</v>
          </cell>
          <cell r="O316">
            <v>0</v>
          </cell>
          <cell r="P316">
            <v>0</v>
          </cell>
          <cell r="Q316">
            <v>0</v>
          </cell>
          <cell r="R316">
            <v>42.8</v>
          </cell>
          <cell r="S316">
            <v>0</v>
          </cell>
          <cell r="T316">
            <v>0</v>
          </cell>
          <cell r="U316">
            <v>24.4</v>
          </cell>
          <cell r="V316">
            <v>14.4</v>
          </cell>
          <cell r="W316">
            <v>0</v>
          </cell>
          <cell r="X316">
            <v>0</v>
          </cell>
          <cell r="Y316">
            <v>0</v>
          </cell>
          <cell r="Z316">
            <v>0</v>
          </cell>
          <cell r="AA316">
            <v>0</v>
          </cell>
          <cell r="AB316">
            <v>0</v>
          </cell>
          <cell r="AC316">
            <v>56.1</v>
          </cell>
          <cell r="AD316">
            <v>0</v>
          </cell>
          <cell r="AE316">
            <v>0</v>
          </cell>
          <cell r="AF316">
            <v>0</v>
          </cell>
          <cell r="AG316">
            <v>0</v>
          </cell>
          <cell r="AH316">
            <v>0</v>
          </cell>
          <cell r="AI316">
            <v>0</v>
          </cell>
          <cell r="AJ316">
            <v>22.1</v>
          </cell>
          <cell r="AK316">
            <v>42.1</v>
          </cell>
          <cell r="AL316">
            <v>12.9</v>
          </cell>
          <cell r="AM316">
            <v>12.9</v>
          </cell>
        </row>
        <row r="317">
          <cell r="A317">
            <v>31</v>
          </cell>
          <cell r="B317" t="str">
            <v>hydro infrastructure</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row>
        <row r="318">
          <cell r="A318">
            <v>31</v>
          </cell>
          <cell r="B318" t="str">
            <v>hydro reservoir</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row>
        <row r="319">
          <cell r="A319">
            <v>31</v>
          </cell>
          <cell r="B319" t="str">
            <v>industry</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row>
        <row r="320">
          <cell r="A320">
            <v>31</v>
          </cell>
          <cell r="B320" t="str">
            <v>mining</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1.8282799999999999</v>
          </cell>
          <cell r="R320">
            <v>3.6565699999999999</v>
          </cell>
          <cell r="S320">
            <v>5.4848499999999998</v>
          </cell>
          <cell r="T320">
            <v>7.3131399999999998</v>
          </cell>
          <cell r="U320">
            <v>9.1414200000000001</v>
          </cell>
          <cell r="V320">
            <v>10.969709999999999</v>
          </cell>
          <cell r="W320">
            <v>12.79799</v>
          </cell>
          <cell r="X320">
            <v>14.62627</v>
          </cell>
          <cell r="Y320">
            <v>16.454560000000001</v>
          </cell>
          <cell r="Z320">
            <v>18.28284</v>
          </cell>
          <cell r="AA320">
            <v>20.111129999999999</v>
          </cell>
          <cell r="AB320">
            <v>21.939409999999999</v>
          </cell>
          <cell r="AC320">
            <v>21.939409999999999</v>
          </cell>
          <cell r="AD320">
            <v>21.939409999999999</v>
          </cell>
          <cell r="AE320">
            <v>21.939409999999999</v>
          </cell>
          <cell r="AF320">
            <v>21.939409999999999</v>
          </cell>
          <cell r="AG320">
            <v>21.939409999999999</v>
          </cell>
          <cell r="AH320">
            <v>21.939409999999999</v>
          </cell>
          <cell r="AI320">
            <v>21.939409999999999</v>
          </cell>
          <cell r="AJ320">
            <v>21.939409999999999</v>
          </cell>
          <cell r="AK320">
            <v>21.939409999999999</v>
          </cell>
          <cell r="AL320">
            <v>21.939409999999999</v>
          </cell>
          <cell r="AM320">
            <v>21.939409999999999</v>
          </cell>
        </row>
        <row r="321">
          <cell r="A321">
            <v>31</v>
          </cell>
          <cell r="B321" t="str">
            <v>municipal</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row>
        <row r="322">
          <cell r="A322">
            <v>31</v>
          </cell>
          <cell r="B322" t="str">
            <v>oil and gas</v>
          </cell>
          <cell r="C322">
            <v>45</v>
          </cell>
          <cell r="D322">
            <v>45</v>
          </cell>
          <cell r="E322">
            <v>45</v>
          </cell>
          <cell r="F322">
            <v>45</v>
          </cell>
          <cell r="G322">
            <v>45</v>
          </cell>
          <cell r="H322">
            <v>45</v>
          </cell>
          <cell r="I322">
            <v>45</v>
          </cell>
          <cell r="J322">
            <v>45</v>
          </cell>
          <cell r="K322">
            <v>48.9</v>
          </cell>
          <cell r="L322">
            <v>44.7</v>
          </cell>
          <cell r="M322">
            <v>43.5</v>
          </cell>
          <cell r="N322">
            <v>43.3</v>
          </cell>
          <cell r="O322">
            <v>44.5</v>
          </cell>
          <cell r="P322">
            <v>47.3</v>
          </cell>
          <cell r="Q322">
            <v>47.375360000000001</v>
          </cell>
          <cell r="R322">
            <v>48.350720000000003</v>
          </cell>
          <cell r="S322">
            <v>53.226080000000003</v>
          </cell>
          <cell r="T322">
            <v>55.801439999999999</v>
          </cell>
          <cell r="U322">
            <v>61.1768</v>
          </cell>
          <cell r="V322">
            <v>61.152159999999995</v>
          </cell>
          <cell r="W322">
            <v>63.82752</v>
          </cell>
          <cell r="X322">
            <v>69.902879999999996</v>
          </cell>
          <cell r="Y322">
            <v>72.078240000000008</v>
          </cell>
          <cell r="Z322">
            <v>83.453599999999994</v>
          </cell>
          <cell r="AA322">
            <v>86.628960000000006</v>
          </cell>
          <cell r="AB322">
            <v>92.004320000000007</v>
          </cell>
          <cell r="AC322">
            <v>107.20432000000001</v>
          </cell>
          <cell r="AD322">
            <v>105.10432</v>
          </cell>
          <cell r="AE322">
            <v>108.00432000000001</v>
          </cell>
          <cell r="AF322">
            <v>112.60432</v>
          </cell>
          <cell r="AG322">
            <v>105.90432000000001</v>
          </cell>
          <cell r="AH322">
            <v>125.50432000000001</v>
          </cell>
          <cell r="AI322">
            <v>103.20432000000001</v>
          </cell>
          <cell r="AJ322">
            <v>99.804320000000004</v>
          </cell>
          <cell r="AK322">
            <v>109.40432000000001</v>
          </cell>
          <cell r="AL322">
            <v>109.40432000000001</v>
          </cell>
          <cell r="AM322">
            <v>109.40432000000001</v>
          </cell>
        </row>
        <row r="323">
          <cell r="A323">
            <v>31</v>
          </cell>
          <cell r="B323" t="str">
            <v>peat mining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row>
        <row r="324">
          <cell r="A324">
            <v>31</v>
          </cell>
          <cell r="B324" t="str">
            <v>recreation</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row>
        <row r="325">
          <cell r="A325">
            <v>31</v>
          </cell>
          <cell r="B325" t="str">
            <v>transportation</v>
          </cell>
          <cell r="C325">
            <v>33.4</v>
          </cell>
          <cell r="D325">
            <v>101.9</v>
          </cell>
          <cell r="E325">
            <v>22.1</v>
          </cell>
          <cell r="F325">
            <v>2.4</v>
          </cell>
          <cell r="G325">
            <v>52.4</v>
          </cell>
          <cell r="H325">
            <v>41.3</v>
          </cell>
          <cell r="I325">
            <v>148.69999999999999</v>
          </cell>
          <cell r="J325">
            <v>41.5</v>
          </cell>
          <cell r="K325">
            <v>104.5</v>
          </cell>
          <cell r="L325">
            <v>53.6</v>
          </cell>
          <cell r="M325">
            <v>38.299999999999997</v>
          </cell>
          <cell r="N325">
            <v>21.9</v>
          </cell>
          <cell r="O325">
            <v>58.8</v>
          </cell>
          <cell r="P325">
            <v>32</v>
          </cell>
          <cell r="Q325">
            <v>45.4</v>
          </cell>
          <cell r="R325">
            <v>43.8</v>
          </cell>
          <cell r="S325">
            <v>21.1</v>
          </cell>
          <cell r="T325">
            <v>19.2</v>
          </cell>
          <cell r="U325">
            <v>10.1</v>
          </cell>
          <cell r="V325">
            <v>38.1</v>
          </cell>
          <cell r="W325">
            <v>4.7</v>
          </cell>
          <cell r="X325">
            <v>20.5</v>
          </cell>
          <cell r="Y325">
            <v>29</v>
          </cell>
          <cell r="Z325">
            <v>17.8</v>
          </cell>
          <cell r="AA325">
            <v>16.8</v>
          </cell>
          <cell r="AB325">
            <v>22.7</v>
          </cell>
          <cell r="AC325">
            <v>79.2</v>
          </cell>
          <cell r="AD325">
            <v>14.2</v>
          </cell>
          <cell r="AE325">
            <v>30.8</v>
          </cell>
          <cell r="AF325">
            <v>10.5</v>
          </cell>
          <cell r="AG325">
            <v>11.6</v>
          </cell>
          <cell r="AH325">
            <v>57.7</v>
          </cell>
          <cell r="AI325">
            <v>32.9</v>
          </cell>
          <cell r="AJ325">
            <v>58</v>
          </cell>
          <cell r="AK325">
            <v>17</v>
          </cell>
          <cell r="AL325">
            <v>35.4</v>
          </cell>
          <cell r="AM325">
            <v>35.200000000000003</v>
          </cell>
        </row>
        <row r="326">
          <cell r="A326">
            <v>32</v>
          </cell>
          <cell r="B326" t="str">
            <v>agriculture</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row>
        <row r="327">
          <cell r="A327">
            <v>32</v>
          </cell>
          <cell r="B327" t="str">
            <v>flooded standing forest</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row>
        <row r="328">
          <cell r="A328">
            <v>32</v>
          </cell>
          <cell r="B328" t="str">
            <v>forestry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row>
        <row r="329">
          <cell r="A329">
            <v>32</v>
          </cell>
          <cell r="B329" t="str">
            <v>hydro infrastructure</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row>
        <row r="330">
          <cell r="A330">
            <v>32</v>
          </cell>
          <cell r="B330" t="str">
            <v>hydro reservoir</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row>
        <row r="331">
          <cell r="A331">
            <v>32</v>
          </cell>
          <cell r="B331" t="str">
            <v>industry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row>
        <row r="332">
          <cell r="A332">
            <v>32</v>
          </cell>
          <cell r="B332" t="str">
            <v>mining</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row>
        <row r="333">
          <cell r="A333">
            <v>32</v>
          </cell>
          <cell r="B333" t="str">
            <v>municipal</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row>
        <row r="334">
          <cell r="A334">
            <v>32</v>
          </cell>
          <cell r="B334" t="str">
            <v>oil and gas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row>
        <row r="335">
          <cell r="A335">
            <v>32</v>
          </cell>
          <cell r="B335" t="str">
            <v>peat mining</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row>
        <row r="336">
          <cell r="A336">
            <v>32</v>
          </cell>
          <cell r="B336" t="str">
            <v>recreation</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row>
        <row r="337">
          <cell r="A337">
            <v>32</v>
          </cell>
          <cell r="B337" t="str">
            <v>transportation</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row>
        <row r="338">
          <cell r="A338">
            <v>33</v>
          </cell>
          <cell r="B338" t="str">
            <v>agriculture</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row>
        <row r="339">
          <cell r="A339">
            <v>33</v>
          </cell>
          <cell r="B339" t="str">
            <v>flooded standing forest</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row>
        <row r="340">
          <cell r="A340">
            <v>33</v>
          </cell>
          <cell r="B340" t="str">
            <v>forestry</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row>
        <row r="341">
          <cell r="A341">
            <v>33</v>
          </cell>
          <cell r="B341" t="str">
            <v>hydro infrastructure</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row>
        <row r="342">
          <cell r="A342">
            <v>33</v>
          </cell>
          <cell r="B342" t="str">
            <v>hydro reservoir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row>
        <row r="343">
          <cell r="A343">
            <v>33</v>
          </cell>
          <cell r="B343" t="str">
            <v>industry</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row>
        <row r="344">
          <cell r="A344">
            <v>33</v>
          </cell>
          <cell r="B344" t="str">
            <v>mining</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row>
        <row r="345">
          <cell r="A345">
            <v>33</v>
          </cell>
          <cell r="B345" t="str">
            <v>municipal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row>
        <row r="346">
          <cell r="A346">
            <v>33</v>
          </cell>
          <cell r="B346" t="str">
            <v>oil and gas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row>
        <row r="347">
          <cell r="A347">
            <v>33</v>
          </cell>
          <cell r="B347" t="str">
            <v>peat mining</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row>
        <row r="348">
          <cell r="A348">
            <v>33</v>
          </cell>
          <cell r="B348" t="str">
            <v>recreation</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row>
        <row r="349">
          <cell r="A349">
            <v>33</v>
          </cell>
          <cell r="B349" t="str">
            <v>transportation</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row>
        <row r="350">
          <cell r="A350">
            <v>34</v>
          </cell>
          <cell r="B350" t="str">
            <v>agriculture</v>
          </cell>
          <cell r="C350">
            <v>29871.019954161726</v>
          </cell>
          <cell r="D350">
            <v>29871.019954161726</v>
          </cell>
          <cell r="E350">
            <v>29871.019954161726</v>
          </cell>
          <cell r="F350">
            <v>29871.019954161726</v>
          </cell>
          <cell r="G350">
            <v>29871.019954161726</v>
          </cell>
          <cell r="H350">
            <v>29871.019954161726</v>
          </cell>
          <cell r="I350">
            <v>29871.019954161726</v>
          </cell>
          <cell r="J350">
            <v>29871.019954161726</v>
          </cell>
          <cell r="K350">
            <v>29871.019954161726</v>
          </cell>
          <cell r="L350">
            <v>29871.019954161726</v>
          </cell>
          <cell r="M350">
            <v>29871.019954161726</v>
          </cell>
          <cell r="N350">
            <v>29871.019954161726</v>
          </cell>
          <cell r="O350">
            <v>29871.019954161726</v>
          </cell>
          <cell r="P350">
            <v>29871.019954161726</v>
          </cell>
          <cell r="Q350">
            <v>28232.759690183935</v>
          </cell>
          <cell r="R350">
            <v>26594.499426206141</v>
          </cell>
          <cell r="S350">
            <v>24956.23916222835</v>
          </cell>
          <cell r="T350">
            <v>23317.97889825056</v>
          </cell>
          <cell r="U350">
            <v>21679.718634272765</v>
          </cell>
          <cell r="V350">
            <v>20041.458370294971</v>
          </cell>
          <cell r="W350">
            <v>18403.198106317181</v>
          </cell>
          <cell r="X350">
            <v>16764.937842339386</v>
          </cell>
          <cell r="Y350">
            <v>15126.677578361596</v>
          </cell>
          <cell r="Z350">
            <v>13488.417314383805</v>
          </cell>
          <cell r="AA350">
            <v>11850.157050406013</v>
          </cell>
          <cell r="AB350">
            <v>10211.896786428217</v>
          </cell>
          <cell r="AC350">
            <v>10211.896786428217</v>
          </cell>
          <cell r="AD350">
            <v>10211.896786428217</v>
          </cell>
          <cell r="AE350">
            <v>10211.896786428217</v>
          </cell>
          <cell r="AF350">
            <v>10211.896786428217</v>
          </cell>
          <cell r="AG350">
            <v>10211.896786428217</v>
          </cell>
          <cell r="AH350">
            <v>10211.896786428217</v>
          </cell>
          <cell r="AI350">
            <v>10211.896786428217</v>
          </cell>
          <cell r="AJ350">
            <v>10211.896786428217</v>
          </cell>
          <cell r="AK350">
            <v>10211.896786428217</v>
          </cell>
          <cell r="AL350">
            <v>10211.896786428217</v>
          </cell>
          <cell r="AM350">
            <v>10211.896786428217</v>
          </cell>
        </row>
        <row r="351">
          <cell r="A351">
            <v>34</v>
          </cell>
          <cell r="B351" t="str">
            <v>flooded standing forest</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row>
        <row r="352">
          <cell r="A352">
            <v>34</v>
          </cell>
          <cell r="B352" t="str">
            <v>forestry</v>
          </cell>
          <cell r="C352">
            <v>129.82613816300807</v>
          </cell>
          <cell r="D352">
            <v>376.12613816300808</v>
          </cell>
          <cell r="E352">
            <v>379.82613816300801</v>
          </cell>
          <cell r="F352">
            <v>258.82613816300807</v>
          </cell>
          <cell r="G352">
            <v>526.62613816300802</v>
          </cell>
          <cell r="H352">
            <v>331.52613816300806</v>
          </cell>
          <cell r="I352">
            <v>137.12613816300805</v>
          </cell>
          <cell r="J352">
            <v>278.12613816300802</v>
          </cell>
          <cell r="K352">
            <v>615.02613816300811</v>
          </cell>
          <cell r="L352">
            <v>574.42613816300809</v>
          </cell>
          <cell r="M352">
            <v>713.82613816300807</v>
          </cell>
          <cell r="N352">
            <v>479.72613816300805</v>
          </cell>
          <cell r="O352">
            <v>111.12613816300805</v>
          </cell>
          <cell r="P352">
            <v>145.22613816300805</v>
          </cell>
          <cell r="Q352">
            <v>174.99293472247257</v>
          </cell>
          <cell r="R352">
            <v>199.75973128193709</v>
          </cell>
          <cell r="S352">
            <v>163.72652784140161</v>
          </cell>
          <cell r="T352">
            <v>258.49332440086613</v>
          </cell>
          <cell r="U352">
            <v>247.46012096033064</v>
          </cell>
          <cell r="V352">
            <v>441.92691751979515</v>
          </cell>
          <cell r="W352">
            <v>710.69371407925973</v>
          </cell>
          <cell r="X352">
            <v>333.86051063872424</v>
          </cell>
          <cell r="Y352">
            <v>847.22730719818878</v>
          </cell>
          <cell r="Z352">
            <v>1710.5941037576533</v>
          </cell>
          <cell r="AA352">
            <v>885.56090031711778</v>
          </cell>
          <cell r="AB352">
            <v>1081.6276968765821</v>
          </cell>
          <cell r="AC352">
            <v>924.92769687658222</v>
          </cell>
          <cell r="AD352">
            <v>707.52769687658235</v>
          </cell>
          <cell r="AE352">
            <v>611.52769687658224</v>
          </cell>
          <cell r="AF352">
            <v>607.62769687658226</v>
          </cell>
          <cell r="AG352">
            <v>1011.5276968765824</v>
          </cell>
          <cell r="AH352">
            <v>597.62769687658226</v>
          </cell>
          <cell r="AI352">
            <v>1200.5276968765822</v>
          </cell>
          <cell r="AJ352">
            <v>519.32769687658231</v>
          </cell>
          <cell r="AK352">
            <v>489.32769687658225</v>
          </cell>
          <cell r="AL352">
            <v>763.72769687658229</v>
          </cell>
          <cell r="AM352">
            <v>763.72769687658229</v>
          </cell>
        </row>
        <row r="353">
          <cell r="A353">
            <v>34</v>
          </cell>
          <cell r="B353" t="str">
            <v>hydro infrastructure</v>
          </cell>
          <cell r="C353">
            <v>434.1</v>
          </cell>
          <cell r="D353">
            <v>101.1</v>
          </cell>
          <cell r="E353">
            <v>1.1000000000000001</v>
          </cell>
          <cell r="F353">
            <v>21.1</v>
          </cell>
          <cell r="G353">
            <v>283.89999999999998</v>
          </cell>
          <cell r="H353">
            <v>0</v>
          </cell>
          <cell r="I353">
            <v>39.200000000000003</v>
          </cell>
          <cell r="J353">
            <v>7.5</v>
          </cell>
          <cell r="K353">
            <v>13.9</v>
          </cell>
          <cell r="L353">
            <v>6.6</v>
          </cell>
          <cell r="M353">
            <v>2.8</v>
          </cell>
          <cell r="N353">
            <v>106.5</v>
          </cell>
          <cell r="O353">
            <v>350.3</v>
          </cell>
          <cell r="P353">
            <v>236.8</v>
          </cell>
          <cell r="Q353">
            <v>63.3</v>
          </cell>
          <cell r="R353">
            <v>363</v>
          </cell>
          <cell r="S353">
            <v>443.3</v>
          </cell>
          <cell r="T353">
            <v>152.19999999999999</v>
          </cell>
          <cell r="U353">
            <v>261.8</v>
          </cell>
          <cell r="V353">
            <v>95.4</v>
          </cell>
          <cell r="W353">
            <v>203.4</v>
          </cell>
          <cell r="X353">
            <v>548.6</v>
          </cell>
          <cell r="Y353">
            <v>162.19999999999999</v>
          </cell>
          <cell r="Z353">
            <v>25.5</v>
          </cell>
          <cell r="AA353">
            <v>8.1999999999999993</v>
          </cell>
          <cell r="AB353">
            <v>4.0999999999999996</v>
          </cell>
          <cell r="AC353">
            <v>0</v>
          </cell>
          <cell r="AD353">
            <v>50.6</v>
          </cell>
          <cell r="AE353">
            <v>10</v>
          </cell>
          <cell r="AF353">
            <v>0</v>
          </cell>
          <cell r="AG353">
            <v>83.8</v>
          </cell>
          <cell r="AH353">
            <v>182.9</v>
          </cell>
          <cell r="AI353">
            <v>146.4</v>
          </cell>
          <cell r="AJ353">
            <v>573.6</v>
          </cell>
          <cell r="AK353">
            <v>6</v>
          </cell>
          <cell r="AL353">
            <v>198.5</v>
          </cell>
          <cell r="AM353">
            <v>198.5</v>
          </cell>
        </row>
        <row r="354">
          <cell r="A354">
            <v>34</v>
          </cell>
          <cell r="B354" t="str">
            <v>hydro reservoir</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row>
        <row r="355">
          <cell r="A355">
            <v>34</v>
          </cell>
          <cell r="B355" t="str">
            <v>industry</v>
          </cell>
          <cell r="C355">
            <v>187.08632603408688</v>
          </cell>
          <cell r="D355">
            <v>187.08632603408688</v>
          </cell>
          <cell r="E355">
            <v>187.08632603408688</v>
          </cell>
          <cell r="F355">
            <v>187.08632603408688</v>
          </cell>
          <cell r="G355">
            <v>187.08632603408688</v>
          </cell>
          <cell r="H355">
            <v>187.08632603408688</v>
          </cell>
          <cell r="I355">
            <v>187.08632603408688</v>
          </cell>
          <cell r="J355">
            <v>187.08632603408688</v>
          </cell>
          <cell r="K355">
            <v>187.08632603408688</v>
          </cell>
          <cell r="L355">
            <v>187.08632603408688</v>
          </cell>
          <cell r="M355">
            <v>187.08632603408688</v>
          </cell>
          <cell r="N355">
            <v>187.08632603408688</v>
          </cell>
          <cell r="O355">
            <v>187.08632603408688</v>
          </cell>
          <cell r="P355">
            <v>187.08632603408688</v>
          </cell>
          <cell r="Q355">
            <v>181.84157431567013</v>
          </cell>
          <cell r="R355">
            <v>176.59682259725344</v>
          </cell>
          <cell r="S355">
            <v>171.35207087883668</v>
          </cell>
          <cell r="T355">
            <v>166.10731916041999</v>
          </cell>
          <cell r="U355">
            <v>160.86256744200324</v>
          </cell>
          <cell r="V355">
            <v>155.61781572358655</v>
          </cell>
          <cell r="W355">
            <v>150.37306400516979</v>
          </cell>
          <cell r="X355">
            <v>145.12831228675307</v>
          </cell>
          <cell r="Y355">
            <v>139.88356056833635</v>
          </cell>
          <cell r="Z355">
            <v>134.63880884991963</v>
          </cell>
          <cell r="AA355">
            <v>129.3940571315029</v>
          </cell>
          <cell r="AB355">
            <v>124.14930541308618</v>
          </cell>
          <cell r="AC355">
            <v>124.14930541308618</v>
          </cell>
          <cell r="AD355">
            <v>124.14930541308618</v>
          </cell>
          <cell r="AE355">
            <v>124.14930541308618</v>
          </cell>
          <cell r="AF355">
            <v>124.14930541308618</v>
          </cell>
          <cell r="AG355">
            <v>124.14930541308618</v>
          </cell>
          <cell r="AH355">
            <v>124.14930541308618</v>
          </cell>
          <cell r="AI355">
            <v>124.14930541308618</v>
          </cell>
          <cell r="AJ355">
            <v>124.14930541308618</v>
          </cell>
          <cell r="AK355">
            <v>124.14930541308618</v>
          </cell>
          <cell r="AL355">
            <v>124.14930541308618</v>
          </cell>
          <cell r="AM355">
            <v>124.14930541308618</v>
          </cell>
        </row>
        <row r="356">
          <cell r="A356">
            <v>34</v>
          </cell>
          <cell r="B356" t="str">
            <v>mining</v>
          </cell>
          <cell r="C356">
            <v>56.219935615520747</v>
          </cell>
          <cell r="D356">
            <v>56.219935615520747</v>
          </cell>
          <cell r="E356">
            <v>56.219935615520747</v>
          </cell>
          <cell r="F356">
            <v>56.219935615520747</v>
          </cell>
          <cell r="G356">
            <v>56.219935615520747</v>
          </cell>
          <cell r="H356">
            <v>56.219935615520747</v>
          </cell>
          <cell r="I356">
            <v>56.219935615520747</v>
          </cell>
          <cell r="J356">
            <v>56.219935615520747</v>
          </cell>
          <cell r="K356">
            <v>56.219935615520747</v>
          </cell>
          <cell r="L356">
            <v>56.219935615520747</v>
          </cell>
          <cell r="M356">
            <v>56.219935615520747</v>
          </cell>
          <cell r="N356">
            <v>56.219935615520747</v>
          </cell>
          <cell r="O356">
            <v>56.219935615520747</v>
          </cell>
          <cell r="P356">
            <v>56.219935615520747</v>
          </cell>
          <cell r="Q356">
            <v>77.363322464005151</v>
          </cell>
          <cell r="R356">
            <v>98.506709312489562</v>
          </cell>
          <cell r="S356">
            <v>119.65009616097397</v>
          </cell>
          <cell r="T356">
            <v>140.79348300945838</v>
          </cell>
          <cell r="U356">
            <v>161.93686985794278</v>
          </cell>
          <cell r="V356">
            <v>183.08025670642718</v>
          </cell>
          <cell r="W356">
            <v>204.2236435549116</v>
          </cell>
          <cell r="X356">
            <v>225.367030403396</v>
          </cell>
          <cell r="Y356">
            <v>246.51041725188043</v>
          </cell>
          <cell r="Z356">
            <v>267.65380410036482</v>
          </cell>
          <cell r="AA356">
            <v>288.79719094884922</v>
          </cell>
          <cell r="AB356">
            <v>309.94057779733362</v>
          </cell>
          <cell r="AC356">
            <v>309.94057779733362</v>
          </cell>
          <cell r="AD356">
            <v>309.94057779733362</v>
          </cell>
          <cell r="AE356">
            <v>309.94057779733362</v>
          </cell>
          <cell r="AF356">
            <v>309.94057779733362</v>
          </cell>
          <cell r="AG356">
            <v>309.94057779733362</v>
          </cell>
          <cell r="AH356">
            <v>309.94057779733362</v>
          </cell>
          <cell r="AI356">
            <v>309.94057779733362</v>
          </cell>
          <cell r="AJ356">
            <v>309.94057779733362</v>
          </cell>
          <cell r="AK356">
            <v>309.94057779733362</v>
          </cell>
          <cell r="AL356">
            <v>309.94057779733362</v>
          </cell>
          <cell r="AM356">
            <v>309.94057779733362</v>
          </cell>
        </row>
        <row r="357">
          <cell r="A357">
            <v>34</v>
          </cell>
          <cell r="B357" t="str">
            <v>municipal</v>
          </cell>
          <cell r="C357">
            <v>603.23128007404205</v>
          </cell>
          <cell r="D357">
            <v>603.23128007404205</v>
          </cell>
          <cell r="E357">
            <v>603.23128007404205</v>
          </cell>
          <cell r="F357">
            <v>603.23128007404205</v>
          </cell>
          <cell r="G357">
            <v>603.23128007404205</v>
          </cell>
          <cell r="H357">
            <v>603.23128007404205</v>
          </cell>
          <cell r="I357">
            <v>603.23128007404205</v>
          </cell>
          <cell r="J357">
            <v>603.23128007404205</v>
          </cell>
          <cell r="K357">
            <v>603.23128007404205</v>
          </cell>
          <cell r="L357">
            <v>603.23128007404205</v>
          </cell>
          <cell r="M357">
            <v>603.23128007404205</v>
          </cell>
          <cell r="N357">
            <v>603.23128007404205</v>
          </cell>
          <cell r="O357">
            <v>603.23128007404205</v>
          </cell>
          <cell r="P357">
            <v>603.23128007404205</v>
          </cell>
          <cell r="Q357">
            <v>575.57185294471844</v>
          </cell>
          <cell r="R357">
            <v>547.91242581539461</v>
          </cell>
          <cell r="S357">
            <v>520.2529986860709</v>
          </cell>
          <cell r="T357">
            <v>492.59357155674724</v>
          </cell>
          <cell r="U357">
            <v>464.93414442742352</v>
          </cell>
          <cell r="V357">
            <v>437.2747172980998</v>
          </cell>
          <cell r="W357">
            <v>409.61529016877608</v>
          </cell>
          <cell r="X357">
            <v>381.95586303945248</v>
          </cell>
          <cell r="Y357">
            <v>354.29643591012871</v>
          </cell>
          <cell r="Z357">
            <v>326.63700878080499</v>
          </cell>
          <cell r="AA357">
            <v>298.97758165148133</v>
          </cell>
          <cell r="AB357">
            <v>271.31815452215761</v>
          </cell>
          <cell r="AC357">
            <v>271.31815452215761</v>
          </cell>
          <cell r="AD357">
            <v>271.31815452215761</v>
          </cell>
          <cell r="AE357">
            <v>271.31815452215761</v>
          </cell>
          <cell r="AF357">
            <v>271.31815452215761</v>
          </cell>
          <cell r="AG357">
            <v>271.31815452215761</v>
          </cell>
          <cell r="AH357">
            <v>271.31815452215761</v>
          </cell>
          <cell r="AI357">
            <v>271.31815452215761</v>
          </cell>
          <cell r="AJ357">
            <v>271.31815452215761</v>
          </cell>
          <cell r="AK357">
            <v>271.31815452215761</v>
          </cell>
          <cell r="AL357">
            <v>271.31815452215761</v>
          </cell>
          <cell r="AM357">
            <v>271.31815452215761</v>
          </cell>
        </row>
        <row r="358">
          <cell r="A358">
            <v>34</v>
          </cell>
          <cell r="B358" t="str">
            <v>oil and gas</v>
          </cell>
          <cell r="C358">
            <v>1515.859216294034</v>
          </cell>
          <cell r="D358">
            <v>1515.859216294034</v>
          </cell>
          <cell r="E358">
            <v>1515.859216294034</v>
          </cell>
          <cell r="F358">
            <v>1515.859216294034</v>
          </cell>
          <cell r="G358">
            <v>1515.859216294034</v>
          </cell>
          <cell r="H358">
            <v>1515.859216294034</v>
          </cell>
          <cell r="I358">
            <v>1515.859216294034</v>
          </cell>
          <cell r="J358">
            <v>1515.859216294034</v>
          </cell>
          <cell r="K358">
            <v>1526.2592162940339</v>
          </cell>
          <cell r="L358">
            <v>1505.659216294034</v>
          </cell>
          <cell r="M358">
            <v>1499.5592162940341</v>
          </cell>
          <cell r="N358">
            <v>1519.159216294034</v>
          </cell>
          <cell r="O358">
            <v>1528.659216294034</v>
          </cell>
          <cell r="P358">
            <v>1542.4592162940339</v>
          </cell>
          <cell r="Q358">
            <v>1607.5298884803747</v>
          </cell>
          <cell r="R358">
            <v>1684.3005606667152</v>
          </cell>
          <cell r="S358">
            <v>1689.0712328530558</v>
          </cell>
          <cell r="T358">
            <v>1759.2419050393964</v>
          </cell>
          <cell r="U358">
            <v>1847.1125772257369</v>
          </cell>
          <cell r="V358">
            <v>1900.7832494120776</v>
          </cell>
          <cell r="W358">
            <v>1951.8539215984183</v>
          </cell>
          <cell r="X358">
            <v>1992.0245937847587</v>
          </cell>
          <cell r="Y358">
            <v>2045.4952659710993</v>
          </cell>
          <cell r="Z358">
            <v>2184.9659381574402</v>
          </cell>
          <cell r="AA358">
            <v>2327.7366103437803</v>
          </cell>
          <cell r="AB358">
            <v>2347.807282530121</v>
          </cell>
          <cell r="AC358">
            <v>2376.1072825301212</v>
          </cell>
          <cell r="AD358">
            <v>2467.2072825301211</v>
          </cell>
          <cell r="AE358">
            <v>2490.807282530121</v>
          </cell>
          <cell r="AF358">
            <v>2408.307282530121</v>
          </cell>
          <cell r="AG358">
            <v>2461.0072825301213</v>
          </cell>
          <cell r="AH358">
            <v>2455.7072825301211</v>
          </cell>
          <cell r="AI358">
            <v>2397.1072825301212</v>
          </cell>
          <cell r="AJ358">
            <v>2306.5072825301213</v>
          </cell>
          <cell r="AK358">
            <v>2405.7072825301211</v>
          </cell>
          <cell r="AL358">
            <v>2405.7072825301211</v>
          </cell>
          <cell r="AM358">
            <v>2405.7072825301211</v>
          </cell>
        </row>
        <row r="359">
          <cell r="A359">
            <v>34</v>
          </cell>
          <cell r="B359" t="str">
            <v>peat mining</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row>
        <row r="360">
          <cell r="A360">
            <v>34</v>
          </cell>
          <cell r="B360" t="str">
            <v>recreation</v>
          </cell>
          <cell r="C360">
            <v>27.278804386692851</v>
          </cell>
          <cell r="D360">
            <v>27.278804386692851</v>
          </cell>
          <cell r="E360">
            <v>27.278804386692851</v>
          </cell>
          <cell r="F360">
            <v>27.278804386692851</v>
          </cell>
          <cell r="G360">
            <v>27.278804386692851</v>
          </cell>
          <cell r="H360">
            <v>27.278804386692851</v>
          </cell>
          <cell r="I360">
            <v>27.278804386692851</v>
          </cell>
          <cell r="J360">
            <v>27.278804386692851</v>
          </cell>
          <cell r="K360">
            <v>27.278804386692851</v>
          </cell>
          <cell r="L360">
            <v>27.278804386692851</v>
          </cell>
          <cell r="M360">
            <v>27.278804386692851</v>
          </cell>
          <cell r="N360">
            <v>27.278804386692851</v>
          </cell>
          <cell r="O360">
            <v>27.278804386692851</v>
          </cell>
          <cell r="P360">
            <v>27.278804386692851</v>
          </cell>
          <cell r="Q360">
            <v>25.005570687801779</v>
          </cell>
          <cell r="R360">
            <v>22.732336988910706</v>
          </cell>
          <cell r="S360">
            <v>20.459103290019634</v>
          </cell>
          <cell r="T360">
            <v>18.185869591128561</v>
          </cell>
          <cell r="U360">
            <v>15.912635892237491</v>
          </cell>
          <cell r="V360">
            <v>13.63940219334642</v>
          </cell>
          <cell r="W360">
            <v>11.36616849445535</v>
          </cell>
          <cell r="X360">
            <v>9.092934795564279</v>
          </cell>
          <cell r="Y360">
            <v>6.8197010966732083</v>
          </cell>
          <cell r="Z360">
            <v>4.5464673977821377</v>
          </cell>
          <cell r="AA360">
            <v>2.2732336988910666</v>
          </cell>
          <cell r="AB360">
            <v>0</v>
          </cell>
          <cell r="AC360">
            <v>0</v>
          </cell>
          <cell r="AD360">
            <v>0</v>
          </cell>
          <cell r="AE360">
            <v>0</v>
          </cell>
          <cell r="AF360">
            <v>0</v>
          </cell>
          <cell r="AG360">
            <v>0</v>
          </cell>
          <cell r="AH360">
            <v>0</v>
          </cell>
          <cell r="AI360">
            <v>0</v>
          </cell>
          <cell r="AJ360">
            <v>0</v>
          </cell>
          <cell r="AK360">
            <v>0</v>
          </cell>
          <cell r="AL360">
            <v>0</v>
          </cell>
          <cell r="AM360">
            <v>0</v>
          </cell>
        </row>
        <row r="361">
          <cell r="A361">
            <v>34</v>
          </cell>
          <cell r="B361" t="str">
            <v>transportation</v>
          </cell>
          <cell r="C361">
            <v>210.68047048022112</v>
          </cell>
          <cell r="D361">
            <v>297.08047048022115</v>
          </cell>
          <cell r="E361">
            <v>392.68047048022112</v>
          </cell>
          <cell r="F361">
            <v>363.28047048022114</v>
          </cell>
          <cell r="G361">
            <v>475.08047048022109</v>
          </cell>
          <cell r="H361">
            <v>474.58047048022109</v>
          </cell>
          <cell r="I361">
            <v>1214.0804704802213</v>
          </cell>
          <cell r="J361">
            <v>704.48047048022113</v>
          </cell>
          <cell r="K361">
            <v>1054.3804704802212</v>
          </cell>
          <cell r="L361">
            <v>1005.7804704802212</v>
          </cell>
          <cell r="M361">
            <v>1115.0804704802213</v>
          </cell>
          <cell r="N361">
            <v>638.48047048022113</v>
          </cell>
          <cell r="O361">
            <v>530.38047048022111</v>
          </cell>
          <cell r="P361">
            <v>516.48047048022113</v>
          </cell>
          <cell r="Q361">
            <v>530.78209794020268</v>
          </cell>
          <cell r="R361">
            <v>754.98372540018431</v>
          </cell>
          <cell r="S361">
            <v>581.08535286016593</v>
          </cell>
          <cell r="T361">
            <v>425.68698032014743</v>
          </cell>
          <cell r="U361">
            <v>538.28860778012904</v>
          </cell>
          <cell r="V361">
            <v>316.19023524011055</v>
          </cell>
          <cell r="W361">
            <v>514.69186270009209</v>
          </cell>
          <cell r="X361">
            <v>422.49349016007375</v>
          </cell>
          <cell r="Y361">
            <v>539.79511762005541</v>
          </cell>
          <cell r="Z361">
            <v>518.69674508003686</v>
          </cell>
          <cell r="AA361">
            <v>1045.4983725400184</v>
          </cell>
          <cell r="AB361">
            <v>632</v>
          </cell>
          <cell r="AC361">
            <v>711.8</v>
          </cell>
          <cell r="AD361">
            <v>1008.4</v>
          </cell>
          <cell r="AE361">
            <v>992.2</v>
          </cell>
          <cell r="AF361">
            <v>816.4</v>
          </cell>
          <cell r="AG361">
            <v>1129</v>
          </cell>
          <cell r="AH361">
            <v>1074.3</v>
          </cell>
          <cell r="AI361">
            <v>750.7</v>
          </cell>
          <cell r="AJ361">
            <v>1082.5999999999999</v>
          </cell>
          <cell r="AK361">
            <v>1657.5</v>
          </cell>
          <cell r="AL361">
            <v>1138.9000000000001</v>
          </cell>
          <cell r="AM361">
            <v>1138.9000000000001</v>
          </cell>
        </row>
        <row r="362">
          <cell r="A362">
            <v>35</v>
          </cell>
          <cell r="B362" t="str">
            <v>agriculture</v>
          </cell>
          <cell r="C362">
            <v>3835.0375871444758</v>
          </cell>
          <cell r="D362">
            <v>3835.0375871444758</v>
          </cell>
          <cell r="E362">
            <v>3835.0375871444758</v>
          </cell>
          <cell r="F362">
            <v>3835.0375871444758</v>
          </cell>
          <cell r="G362">
            <v>3835.0375871444758</v>
          </cell>
          <cell r="H362">
            <v>3835.0375871444758</v>
          </cell>
          <cell r="I362">
            <v>3835.0375871444758</v>
          </cell>
          <cell r="J362">
            <v>3835.0375871444758</v>
          </cell>
          <cell r="K362">
            <v>3835.0375871444758</v>
          </cell>
          <cell r="L362">
            <v>3835.0375871444758</v>
          </cell>
          <cell r="M362">
            <v>3835.0375871444758</v>
          </cell>
          <cell r="N362">
            <v>3835.0375871444758</v>
          </cell>
          <cell r="O362">
            <v>3835.0375871444758</v>
          </cell>
          <cell r="P362">
            <v>3835.0375871444758</v>
          </cell>
          <cell r="Q362">
            <v>3627.6549567012435</v>
          </cell>
          <cell r="R362">
            <v>3420.2723262580116</v>
          </cell>
          <cell r="S362">
            <v>3212.8896958147793</v>
          </cell>
          <cell r="T362">
            <v>3005.507065371547</v>
          </cell>
          <cell r="U362">
            <v>2798.1244349283152</v>
          </cell>
          <cell r="V362">
            <v>2590.7418044850829</v>
          </cell>
          <cell r="W362">
            <v>2383.3591740418506</v>
          </cell>
          <cell r="X362">
            <v>2175.9765435986183</v>
          </cell>
          <cell r="Y362">
            <v>1968.593913155386</v>
          </cell>
          <cell r="Z362">
            <v>1761.2112827121537</v>
          </cell>
          <cell r="AA362">
            <v>1553.8286522689216</v>
          </cell>
          <cell r="AB362">
            <v>1346.4460218256895</v>
          </cell>
          <cell r="AC362">
            <v>1346.4460218256895</v>
          </cell>
          <cell r="AD362">
            <v>1346.4460218256895</v>
          </cell>
          <cell r="AE362">
            <v>1346.4460218256895</v>
          </cell>
          <cell r="AF362">
            <v>1346.4460218256895</v>
          </cell>
          <cell r="AG362">
            <v>1346.4460218256895</v>
          </cell>
          <cell r="AH362">
            <v>1346.4460218256895</v>
          </cell>
          <cell r="AI362">
            <v>1346.4460218256895</v>
          </cell>
          <cell r="AJ362">
            <v>1346.4460218256895</v>
          </cell>
          <cell r="AK362">
            <v>1346.4460218256895</v>
          </cell>
          <cell r="AL362">
            <v>1346.4460218256895</v>
          </cell>
          <cell r="AM362">
            <v>1346.4460218256895</v>
          </cell>
        </row>
        <row r="363">
          <cell r="A363">
            <v>35</v>
          </cell>
          <cell r="B363" t="str">
            <v>flooded standing forest</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row>
        <row r="364">
          <cell r="A364">
            <v>35</v>
          </cell>
          <cell r="B364" t="str">
            <v>forestry</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row>
        <row r="365">
          <cell r="A365">
            <v>35</v>
          </cell>
          <cell r="B365" t="str">
            <v>hydro infrastructure</v>
          </cell>
          <cell r="C365">
            <v>0</v>
          </cell>
          <cell r="D365">
            <v>0</v>
          </cell>
          <cell r="E365">
            <v>0</v>
          </cell>
          <cell r="F365">
            <v>0</v>
          </cell>
          <cell r="G365">
            <v>0</v>
          </cell>
          <cell r="H365">
            <v>0.6</v>
          </cell>
          <cell r="I365">
            <v>0</v>
          </cell>
          <cell r="J365">
            <v>0</v>
          </cell>
          <cell r="K365">
            <v>1</v>
          </cell>
          <cell r="L365">
            <v>1</v>
          </cell>
          <cell r="M365">
            <v>0.5</v>
          </cell>
          <cell r="N365">
            <v>0.9</v>
          </cell>
          <cell r="O365">
            <v>0</v>
          </cell>
          <cell r="P365">
            <v>36</v>
          </cell>
          <cell r="Q365">
            <v>0</v>
          </cell>
          <cell r="R365">
            <v>0</v>
          </cell>
          <cell r="S365">
            <v>5.3</v>
          </cell>
          <cell r="T365">
            <v>0</v>
          </cell>
          <cell r="U365">
            <v>0</v>
          </cell>
          <cell r="V365">
            <v>0</v>
          </cell>
          <cell r="W365">
            <v>0</v>
          </cell>
          <cell r="X365">
            <v>0</v>
          </cell>
          <cell r="Y365">
            <v>0</v>
          </cell>
          <cell r="Z365">
            <v>0</v>
          </cell>
          <cell r="AA365">
            <v>0</v>
          </cell>
          <cell r="AB365">
            <v>0.1</v>
          </cell>
          <cell r="AC365">
            <v>0</v>
          </cell>
          <cell r="AD365">
            <v>0</v>
          </cell>
          <cell r="AE365">
            <v>0</v>
          </cell>
          <cell r="AF365">
            <v>0</v>
          </cell>
          <cell r="AG365">
            <v>0</v>
          </cell>
          <cell r="AH365">
            <v>0</v>
          </cell>
          <cell r="AI365">
            <v>0</v>
          </cell>
          <cell r="AJ365">
            <v>0</v>
          </cell>
          <cell r="AK365">
            <v>0</v>
          </cell>
          <cell r="AL365">
            <v>0</v>
          </cell>
          <cell r="AM365">
            <v>0</v>
          </cell>
        </row>
        <row r="366">
          <cell r="A366">
            <v>35</v>
          </cell>
          <cell r="B366" t="str">
            <v>hydro reservoir</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row>
        <row r="367">
          <cell r="A367">
            <v>35</v>
          </cell>
          <cell r="B367" t="str">
            <v>industry</v>
          </cell>
          <cell r="C367">
            <v>67.486548274447813</v>
          </cell>
          <cell r="D367">
            <v>67.486548274447813</v>
          </cell>
          <cell r="E367">
            <v>67.486548274447813</v>
          </cell>
          <cell r="F367">
            <v>67.486548274447813</v>
          </cell>
          <cell r="G367">
            <v>67.486548274447813</v>
          </cell>
          <cell r="H367">
            <v>67.486548274447813</v>
          </cell>
          <cell r="I367">
            <v>67.486548274447813</v>
          </cell>
          <cell r="J367">
            <v>67.486548274447813</v>
          </cell>
          <cell r="K367">
            <v>67.486548274447813</v>
          </cell>
          <cell r="L367">
            <v>67.486548274447813</v>
          </cell>
          <cell r="M367">
            <v>67.486548274447813</v>
          </cell>
          <cell r="N367">
            <v>67.486548274447813</v>
          </cell>
          <cell r="O367">
            <v>67.486548274447813</v>
          </cell>
          <cell r="P367">
            <v>67.486548274447813</v>
          </cell>
          <cell r="Q367">
            <v>63.156897305423342</v>
          </cell>
          <cell r="R367">
            <v>58.827246336398879</v>
          </cell>
          <cell r="S367">
            <v>54.497595367374409</v>
          </cell>
          <cell r="T367">
            <v>50.167944398349938</v>
          </cell>
          <cell r="U367">
            <v>45.838293429325475</v>
          </cell>
          <cell r="V367">
            <v>41.508642460301004</v>
          </cell>
          <cell r="W367">
            <v>37.178991491276534</v>
          </cell>
          <cell r="X367">
            <v>32.849340522252064</v>
          </cell>
          <cell r="Y367">
            <v>28.519689553227593</v>
          </cell>
          <cell r="Z367">
            <v>24.190038584203119</v>
          </cell>
          <cell r="AA367">
            <v>19.860387615178645</v>
          </cell>
          <cell r="AB367">
            <v>15.53073664615415</v>
          </cell>
          <cell r="AC367">
            <v>15.53073664615415</v>
          </cell>
          <cell r="AD367">
            <v>15.53073664615415</v>
          </cell>
          <cell r="AE367">
            <v>15.53073664615415</v>
          </cell>
          <cell r="AF367">
            <v>15.53073664615415</v>
          </cell>
          <cell r="AG367">
            <v>15.53073664615415</v>
          </cell>
          <cell r="AH367">
            <v>15.53073664615415</v>
          </cell>
          <cell r="AI367">
            <v>15.53073664615415</v>
          </cell>
          <cell r="AJ367">
            <v>15.53073664615415</v>
          </cell>
          <cell r="AK367">
            <v>15.53073664615415</v>
          </cell>
          <cell r="AL367">
            <v>15.53073664615415</v>
          </cell>
          <cell r="AM367">
            <v>15.53073664615415</v>
          </cell>
        </row>
        <row r="368">
          <cell r="A368">
            <v>35</v>
          </cell>
          <cell r="B368" t="str">
            <v>mining</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0.65993253518381356</v>
          </cell>
          <cell r="R368">
            <v>1.3198650703676271</v>
          </cell>
          <cell r="S368">
            <v>1.9797976055514406</v>
          </cell>
          <cell r="T368">
            <v>2.6397301407352542</v>
          </cell>
          <cell r="U368">
            <v>3.2996626759190679</v>
          </cell>
          <cell r="V368">
            <v>3.9595952111028816</v>
          </cell>
          <cell r="W368">
            <v>4.6195277462866953</v>
          </cell>
          <cell r="X368">
            <v>5.2794602814705085</v>
          </cell>
          <cell r="Y368">
            <v>5.9393928166543217</v>
          </cell>
          <cell r="Z368">
            <v>6.599325351838135</v>
          </cell>
          <cell r="AA368">
            <v>7.2592578870219482</v>
          </cell>
          <cell r="AB368">
            <v>7.9191904222057623</v>
          </cell>
          <cell r="AC368">
            <v>7.9191904222057623</v>
          </cell>
          <cell r="AD368">
            <v>7.9191904222057623</v>
          </cell>
          <cell r="AE368">
            <v>7.9191904222057623</v>
          </cell>
          <cell r="AF368">
            <v>7.9191904222057623</v>
          </cell>
          <cell r="AG368">
            <v>7.9191904222057623</v>
          </cell>
          <cell r="AH368">
            <v>7.9191904222057623</v>
          </cell>
          <cell r="AI368">
            <v>7.9191904222057623</v>
          </cell>
          <cell r="AJ368">
            <v>7.9191904222057623</v>
          </cell>
          <cell r="AK368">
            <v>7.9191904222057623</v>
          </cell>
          <cell r="AL368">
            <v>7.9191904222057623</v>
          </cell>
          <cell r="AM368">
            <v>7.9191904222057623</v>
          </cell>
        </row>
        <row r="369">
          <cell r="A369">
            <v>35</v>
          </cell>
          <cell r="B369" t="str">
            <v>municipal</v>
          </cell>
          <cell r="C369">
            <v>508.99186695318423</v>
          </cell>
          <cell r="D369">
            <v>508.99186695318423</v>
          </cell>
          <cell r="E369">
            <v>508.99186695318423</v>
          </cell>
          <cell r="F369">
            <v>508.99186695318423</v>
          </cell>
          <cell r="G369">
            <v>508.99186695318423</v>
          </cell>
          <cell r="H369">
            <v>508.99186695318423</v>
          </cell>
          <cell r="I369">
            <v>508.99186695318423</v>
          </cell>
          <cell r="J369">
            <v>508.99186695318423</v>
          </cell>
          <cell r="K369">
            <v>508.99186695318423</v>
          </cell>
          <cell r="L369">
            <v>508.99186695318423</v>
          </cell>
          <cell r="M369">
            <v>508.99186695318423</v>
          </cell>
          <cell r="N369">
            <v>508.99186695318423</v>
          </cell>
          <cell r="O369">
            <v>508.99186695318423</v>
          </cell>
          <cell r="P369">
            <v>508.99186695318423</v>
          </cell>
          <cell r="Q369">
            <v>473.11939216972024</v>
          </cell>
          <cell r="R369">
            <v>437.24691738625631</v>
          </cell>
          <cell r="S369">
            <v>401.37444260279233</v>
          </cell>
          <cell r="T369">
            <v>365.50196781932846</v>
          </cell>
          <cell r="U369">
            <v>329.62949303586447</v>
          </cell>
          <cell r="V369">
            <v>293.75701825240054</v>
          </cell>
          <cell r="W369">
            <v>257.88454346893656</v>
          </cell>
          <cell r="X369">
            <v>222.01206868547263</v>
          </cell>
          <cell r="Y369">
            <v>186.13959390200864</v>
          </cell>
          <cell r="Z369">
            <v>150.26711911854468</v>
          </cell>
          <cell r="AA369">
            <v>114.39464433508073</v>
          </cell>
          <cell r="AB369">
            <v>78.522169551616784</v>
          </cell>
          <cell r="AC369">
            <v>78.522169551616784</v>
          </cell>
          <cell r="AD369">
            <v>78.522169551616784</v>
          </cell>
          <cell r="AE369">
            <v>78.522169551616784</v>
          </cell>
          <cell r="AF369">
            <v>78.522169551616784</v>
          </cell>
          <cell r="AG369">
            <v>78.522169551616784</v>
          </cell>
          <cell r="AH369">
            <v>78.522169551616784</v>
          </cell>
          <cell r="AI369">
            <v>78.522169551616784</v>
          </cell>
          <cell r="AJ369">
            <v>78.522169551616784</v>
          </cell>
          <cell r="AK369">
            <v>78.522169551616784</v>
          </cell>
          <cell r="AL369">
            <v>78.522169551616784</v>
          </cell>
          <cell r="AM369">
            <v>78.522169551616784</v>
          </cell>
        </row>
        <row r="370">
          <cell r="A370">
            <v>35</v>
          </cell>
          <cell r="B370" t="str">
            <v>oil and gas</v>
          </cell>
          <cell r="C370">
            <v>12.989200489290393</v>
          </cell>
          <cell r="D370">
            <v>12.989200489290393</v>
          </cell>
          <cell r="E370">
            <v>12.989200489290393</v>
          </cell>
          <cell r="F370">
            <v>12.989200489290393</v>
          </cell>
          <cell r="G370">
            <v>12.989200489290393</v>
          </cell>
          <cell r="H370">
            <v>12.989200489290393</v>
          </cell>
          <cell r="I370">
            <v>12.989200489290393</v>
          </cell>
          <cell r="J370">
            <v>12.989200489290393</v>
          </cell>
          <cell r="K370">
            <v>17.789200489290394</v>
          </cell>
          <cell r="L370">
            <v>11.089200489290395</v>
          </cell>
          <cell r="M370">
            <v>13.089200489290395</v>
          </cell>
          <cell r="N370">
            <v>11.289200489290394</v>
          </cell>
          <cell r="O370">
            <v>11.689200489290393</v>
          </cell>
          <cell r="P370">
            <v>12.789200489290394</v>
          </cell>
          <cell r="Q370">
            <v>14.085945044451883</v>
          </cell>
          <cell r="R370">
            <v>15.78268959961337</v>
          </cell>
          <cell r="S370">
            <v>14.179434154774857</v>
          </cell>
          <cell r="T370">
            <v>17.076178709936343</v>
          </cell>
          <cell r="U370">
            <v>18.27292326509783</v>
          </cell>
          <cell r="V370">
            <v>13.569667820259319</v>
          </cell>
          <cell r="W370">
            <v>18.066412375420807</v>
          </cell>
          <cell r="X370">
            <v>16.263156930582294</v>
          </cell>
          <cell r="Y370">
            <v>18.959901485743785</v>
          </cell>
          <cell r="Z370">
            <v>18.25664604090527</v>
          </cell>
          <cell r="AA370">
            <v>22.553390596066759</v>
          </cell>
          <cell r="AB370">
            <v>21.850135151228251</v>
          </cell>
          <cell r="AC370">
            <v>26.450135151228249</v>
          </cell>
          <cell r="AD370">
            <v>33.25013515122825</v>
          </cell>
          <cell r="AE370">
            <v>26.950135151228249</v>
          </cell>
          <cell r="AF370">
            <v>22.150135151228248</v>
          </cell>
          <cell r="AG370">
            <v>23.950135151228249</v>
          </cell>
          <cell r="AH370">
            <v>24.850135151228251</v>
          </cell>
          <cell r="AI370">
            <v>23.350135151228251</v>
          </cell>
          <cell r="AJ370">
            <v>17.150135151228248</v>
          </cell>
          <cell r="AK370">
            <v>22.25013515122825</v>
          </cell>
          <cell r="AL370">
            <v>22.25013515122825</v>
          </cell>
          <cell r="AM370">
            <v>22.25013515122825</v>
          </cell>
        </row>
        <row r="371">
          <cell r="A371">
            <v>35</v>
          </cell>
          <cell r="B371" t="str">
            <v>peat mining</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row>
        <row r="372">
          <cell r="A372">
            <v>35</v>
          </cell>
          <cell r="B372" t="str">
            <v>recreation</v>
          </cell>
          <cell r="C372">
            <v>4.284097587285018</v>
          </cell>
          <cell r="D372">
            <v>4.284097587285018</v>
          </cell>
          <cell r="E372">
            <v>4.284097587285018</v>
          </cell>
          <cell r="F372">
            <v>4.284097587285018</v>
          </cell>
          <cell r="G372">
            <v>4.284097587285018</v>
          </cell>
          <cell r="H372">
            <v>4.284097587285018</v>
          </cell>
          <cell r="I372">
            <v>4.284097587285018</v>
          </cell>
          <cell r="J372">
            <v>4.284097587285018</v>
          </cell>
          <cell r="K372">
            <v>4.284097587285018</v>
          </cell>
          <cell r="L372">
            <v>4.284097587285018</v>
          </cell>
          <cell r="M372">
            <v>4.284097587285018</v>
          </cell>
          <cell r="N372">
            <v>4.284097587285018</v>
          </cell>
          <cell r="O372">
            <v>4.284097587285018</v>
          </cell>
          <cell r="P372">
            <v>4.284097587285018</v>
          </cell>
          <cell r="Q372">
            <v>3.9270894550112665</v>
          </cell>
          <cell r="R372">
            <v>3.570081322737515</v>
          </cell>
          <cell r="S372">
            <v>3.2130731904637635</v>
          </cell>
          <cell r="T372">
            <v>2.856065058190012</v>
          </cell>
          <cell r="U372">
            <v>2.4990569259162605</v>
          </cell>
          <cell r="V372">
            <v>2.142048793642509</v>
          </cell>
          <cell r="W372">
            <v>1.7850406613687575</v>
          </cell>
          <cell r="X372">
            <v>1.428032529095006</v>
          </cell>
          <cell r="Y372">
            <v>1.0710243968212545</v>
          </cell>
          <cell r="Z372">
            <v>0.714016264547503</v>
          </cell>
          <cell r="AA372">
            <v>0.3570081322737515</v>
          </cell>
          <cell r="AB372">
            <v>0</v>
          </cell>
          <cell r="AC372">
            <v>0</v>
          </cell>
          <cell r="AD372">
            <v>0</v>
          </cell>
          <cell r="AE372">
            <v>0</v>
          </cell>
          <cell r="AF372">
            <v>0</v>
          </cell>
          <cell r="AG372">
            <v>0</v>
          </cell>
          <cell r="AH372">
            <v>0</v>
          </cell>
          <cell r="AI372">
            <v>0</v>
          </cell>
          <cell r="AJ372">
            <v>0</v>
          </cell>
          <cell r="AK372">
            <v>0</v>
          </cell>
          <cell r="AL372">
            <v>0</v>
          </cell>
          <cell r="AM372">
            <v>0</v>
          </cell>
        </row>
        <row r="373">
          <cell r="A373">
            <v>35</v>
          </cell>
          <cell r="B373" t="str">
            <v>transportation</v>
          </cell>
          <cell r="C373">
            <v>0</v>
          </cell>
          <cell r="D373">
            <v>0</v>
          </cell>
          <cell r="E373">
            <v>0</v>
          </cell>
          <cell r="F373">
            <v>0</v>
          </cell>
          <cell r="G373">
            <v>0</v>
          </cell>
          <cell r="H373">
            <v>0</v>
          </cell>
          <cell r="I373">
            <v>0</v>
          </cell>
          <cell r="J373">
            <v>14.1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0.1</v>
          </cell>
          <cell r="AA373">
            <v>0.3</v>
          </cell>
          <cell r="AB373">
            <v>0</v>
          </cell>
          <cell r="AC373">
            <v>0</v>
          </cell>
          <cell r="AD373">
            <v>0.3</v>
          </cell>
          <cell r="AE373">
            <v>0</v>
          </cell>
          <cell r="AF373">
            <v>0</v>
          </cell>
          <cell r="AG373">
            <v>0</v>
          </cell>
          <cell r="AH373">
            <v>0.3</v>
          </cell>
          <cell r="AI373">
            <v>0.4</v>
          </cell>
          <cell r="AJ373">
            <v>0.1</v>
          </cell>
          <cell r="AK373">
            <v>0.4</v>
          </cell>
          <cell r="AL373">
            <v>0.2</v>
          </cell>
          <cell r="AM373">
            <v>0.2</v>
          </cell>
        </row>
        <row r="374">
          <cell r="A374">
            <v>36</v>
          </cell>
          <cell r="B374" t="str">
            <v>agriculture</v>
          </cell>
          <cell r="C374">
            <v>11.1662</v>
          </cell>
          <cell r="D374">
            <v>11.1662</v>
          </cell>
          <cell r="E374">
            <v>11.1662</v>
          </cell>
          <cell r="F374">
            <v>11.1662</v>
          </cell>
          <cell r="G374">
            <v>11.1662</v>
          </cell>
          <cell r="H374">
            <v>11.1662</v>
          </cell>
          <cell r="I374">
            <v>11.1662</v>
          </cell>
          <cell r="J374">
            <v>11.1662</v>
          </cell>
          <cell r="K374">
            <v>11.1662</v>
          </cell>
          <cell r="L374">
            <v>11.1662</v>
          </cell>
          <cell r="M374">
            <v>11.1662</v>
          </cell>
          <cell r="N374">
            <v>11.1662</v>
          </cell>
          <cell r="O374">
            <v>11.1662</v>
          </cell>
          <cell r="P374">
            <v>11.1662</v>
          </cell>
          <cell r="Q374">
            <v>11.16620056683298</v>
          </cell>
          <cell r="R374">
            <v>11.166201133665961</v>
          </cell>
          <cell r="S374">
            <v>11.166201700498942</v>
          </cell>
          <cell r="T374">
            <v>11.166202267331922</v>
          </cell>
          <cell r="U374">
            <v>11.166202834164903</v>
          </cell>
          <cell r="V374">
            <v>11.166203400997883</v>
          </cell>
          <cell r="W374">
            <v>11.166203967830864</v>
          </cell>
          <cell r="X374">
            <v>11.166204534663844</v>
          </cell>
          <cell r="Y374">
            <v>11.166205101496825</v>
          </cell>
          <cell r="Z374">
            <v>11.166205668329805</v>
          </cell>
          <cell r="AA374">
            <v>11.166206235162786</v>
          </cell>
          <cell r="AB374">
            <v>11.16620680199577</v>
          </cell>
          <cell r="AC374">
            <v>11.16620680199577</v>
          </cell>
          <cell r="AD374">
            <v>11.16620680199577</v>
          </cell>
          <cell r="AE374">
            <v>11.16620680199577</v>
          </cell>
          <cell r="AF374">
            <v>11.16620680199577</v>
          </cell>
          <cell r="AG374">
            <v>11.16620680199577</v>
          </cell>
          <cell r="AH374">
            <v>11.16620680199577</v>
          </cell>
          <cell r="AI374">
            <v>11.16620680199577</v>
          </cell>
          <cell r="AJ374">
            <v>11.16620680199577</v>
          </cell>
          <cell r="AK374">
            <v>11.16620680199577</v>
          </cell>
          <cell r="AL374">
            <v>11.16620680199577</v>
          </cell>
          <cell r="AM374">
            <v>11.16620680199577</v>
          </cell>
        </row>
        <row r="375">
          <cell r="A375">
            <v>36</v>
          </cell>
          <cell r="B375" t="str">
            <v>flooded standing forest</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row>
        <row r="376">
          <cell r="A376">
            <v>36</v>
          </cell>
          <cell r="B376" t="str">
            <v>forestry</v>
          </cell>
          <cell r="C376">
            <v>0</v>
          </cell>
          <cell r="D376">
            <v>27.8</v>
          </cell>
          <cell r="E376">
            <v>0</v>
          </cell>
          <cell r="F376">
            <v>0</v>
          </cell>
          <cell r="G376">
            <v>0</v>
          </cell>
          <cell r="H376">
            <v>0</v>
          </cell>
          <cell r="I376">
            <v>32.5</v>
          </cell>
          <cell r="J376">
            <v>0</v>
          </cell>
          <cell r="K376">
            <v>0</v>
          </cell>
          <cell r="L376">
            <v>60.6</v>
          </cell>
          <cell r="M376">
            <v>95.3</v>
          </cell>
          <cell r="N376">
            <v>0.2</v>
          </cell>
          <cell r="O376">
            <v>0</v>
          </cell>
          <cell r="P376">
            <v>30</v>
          </cell>
          <cell r="Q376">
            <v>0</v>
          </cell>
          <cell r="R376">
            <v>0</v>
          </cell>
          <cell r="S376">
            <v>0</v>
          </cell>
          <cell r="T376">
            <v>32.299999999999997</v>
          </cell>
          <cell r="U376">
            <v>20.2</v>
          </cell>
          <cell r="V376">
            <v>1.4</v>
          </cell>
          <cell r="W376">
            <v>34</v>
          </cell>
          <cell r="X376">
            <v>0</v>
          </cell>
          <cell r="Y376">
            <v>0</v>
          </cell>
          <cell r="Z376">
            <v>43.3</v>
          </cell>
          <cell r="AA376">
            <v>0</v>
          </cell>
          <cell r="AB376">
            <v>278.5</v>
          </cell>
          <cell r="AC376">
            <v>22.2</v>
          </cell>
          <cell r="AD376">
            <v>168.7</v>
          </cell>
          <cell r="AE376">
            <v>116.4</v>
          </cell>
          <cell r="AF376">
            <v>96.7</v>
          </cell>
          <cell r="AG376">
            <v>263.60000000000002</v>
          </cell>
          <cell r="AH376">
            <v>222.6</v>
          </cell>
          <cell r="AI376">
            <v>74.5</v>
          </cell>
          <cell r="AJ376">
            <v>218.3</v>
          </cell>
          <cell r="AK376">
            <v>24.2</v>
          </cell>
          <cell r="AL376">
            <v>160.69999999999999</v>
          </cell>
          <cell r="AM376">
            <v>160.69999999999999</v>
          </cell>
        </row>
        <row r="377">
          <cell r="A377">
            <v>36</v>
          </cell>
          <cell r="B377" t="str">
            <v>hydro infrastructure</v>
          </cell>
          <cell r="C377">
            <v>14.3</v>
          </cell>
          <cell r="D377">
            <v>3.1</v>
          </cell>
          <cell r="E377">
            <v>0</v>
          </cell>
          <cell r="F377">
            <v>0</v>
          </cell>
          <cell r="G377">
            <v>0</v>
          </cell>
          <cell r="H377">
            <v>0</v>
          </cell>
          <cell r="I377">
            <v>1.4</v>
          </cell>
          <cell r="J377">
            <v>0</v>
          </cell>
          <cell r="K377">
            <v>0</v>
          </cell>
          <cell r="L377">
            <v>1.1000000000000001</v>
          </cell>
          <cell r="M377">
            <v>0</v>
          </cell>
          <cell r="N377">
            <v>34.9</v>
          </cell>
          <cell r="O377">
            <v>0</v>
          </cell>
          <cell r="P377">
            <v>65.8</v>
          </cell>
          <cell r="Q377">
            <v>44.6</v>
          </cell>
          <cell r="R377">
            <v>20.5</v>
          </cell>
          <cell r="S377">
            <v>2</v>
          </cell>
          <cell r="T377">
            <v>0</v>
          </cell>
          <cell r="U377">
            <v>22.1</v>
          </cell>
          <cell r="V377">
            <v>0</v>
          </cell>
          <cell r="W377">
            <v>0</v>
          </cell>
          <cell r="X377">
            <v>0</v>
          </cell>
          <cell r="Y377">
            <v>0</v>
          </cell>
          <cell r="Z377">
            <v>0</v>
          </cell>
          <cell r="AA377">
            <v>0.7</v>
          </cell>
          <cell r="AB377">
            <v>1.4</v>
          </cell>
          <cell r="AC377">
            <v>0</v>
          </cell>
          <cell r="AD377">
            <v>0</v>
          </cell>
          <cell r="AE377">
            <v>0</v>
          </cell>
          <cell r="AF377">
            <v>0</v>
          </cell>
          <cell r="AG377">
            <v>0</v>
          </cell>
          <cell r="AH377">
            <v>0</v>
          </cell>
          <cell r="AI377">
            <v>0</v>
          </cell>
          <cell r="AJ377">
            <v>1.6</v>
          </cell>
          <cell r="AK377">
            <v>14.6</v>
          </cell>
          <cell r="AL377">
            <v>3.2</v>
          </cell>
          <cell r="AM377">
            <v>3.2</v>
          </cell>
        </row>
        <row r="378">
          <cell r="A378">
            <v>36</v>
          </cell>
          <cell r="B378" t="str">
            <v>hydro reservoir</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row>
        <row r="379">
          <cell r="A379">
            <v>36</v>
          </cell>
          <cell r="B379" t="str">
            <v>industry</v>
          </cell>
          <cell r="C379">
            <v>5.5979799999999997</v>
          </cell>
          <cell r="D379">
            <v>5.5979799999999997</v>
          </cell>
          <cell r="E379">
            <v>5.5979799999999997</v>
          </cell>
          <cell r="F379">
            <v>5.5979799999999997</v>
          </cell>
          <cell r="G379">
            <v>5.5979799999999997</v>
          </cell>
          <cell r="H379">
            <v>5.5979799999999997</v>
          </cell>
          <cell r="I379">
            <v>5.5979799999999997</v>
          </cell>
          <cell r="J379">
            <v>5.5979799999999997</v>
          </cell>
          <cell r="K379">
            <v>5.5979799999999997</v>
          </cell>
          <cell r="L379">
            <v>5.5979799999999997</v>
          </cell>
          <cell r="M379">
            <v>5.5979799999999997</v>
          </cell>
          <cell r="N379">
            <v>5.5979799999999997</v>
          </cell>
          <cell r="O379">
            <v>5.5979799999999997</v>
          </cell>
          <cell r="P379">
            <v>5.5979799999999997</v>
          </cell>
          <cell r="Q379">
            <v>5.5979796075522179</v>
          </cell>
          <cell r="R379">
            <v>5.5979792151044361</v>
          </cell>
          <cell r="S379">
            <v>5.5979788226566543</v>
          </cell>
          <cell r="T379">
            <v>5.5979784302088724</v>
          </cell>
          <cell r="U379">
            <v>5.5979780377610906</v>
          </cell>
          <cell r="V379">
            <v>5.5979776453133088</v>
          </cell>
          <cell r="W379">
            <v>5.5979772528655269</v>
          </cell>
          <cell r="X379">
            <v>5.5979768604177451</v>
          </cell>
          <cell r="Y379">
            <v>5.5979764679699633</v>
          </cell>
          <cell r="Z379">
            <v>5.5979760755221815</v>
          </cell>
          <cell r="AA379">
            <v>5.5979756830743996</v>
          </cell>
          <cell r="AB379">
            <v>5.597975290626616</v>
          </cell>
          <cell r="AC379">
            <v>5.597975290626616</v>
          </cell>
          <cell r="AD379">
            <v>5.597975290626616</v>
          </cell>
          <cell r="AE379">
            <v>5.597975290626616</v>
          </cell>
          <cell r="AF379">
            <v>5.597975290626616</v>
          </cell>
          <cell r="AG379">
            <v>5.597975290626616</v>
          </cell>
          <cell r="AH379">
            <v>5.597975290626616</v>
          </cell>
          <cell r="AI379">
            <v>5.597975290626616</v>
          </cell>
          <cell r="AJ379">
            <v>5.597975290626616</v>
          </cell>
          <cell r="AK379">
            <v>5.597975290626616</v>
          </cell>
          <cell r="AL379">
            <v>5.597975290626616</v>
          </cell>
          <cell r="AM379">
            <v>5.597975290626616</v>
          </cell>
        </row>
        <row r="380">
          <cell r="A380">
            <v>36</v>
          </cell>
          <cell r="B380" t="str">
            <v>mining</v>
          </cell>
          <cell r="C380">
            <v>178.65931800000001</v>
          </cell>
          <cell r="D380">
            <v>178.65931800000001</v>
          </cell>
          <cell r="E380">
            <v>178.65931800000001</v>
          </cell>
          <cell r="F380">
            <v>178.65931800000001</v>
          </cell>
          <cell r="G380">
            <v>178.65931800000001</v>
          </cell>
          <cell r="H380">
            <v>178.65931800000001</v>
          </cell>
          <cell r="I380">
            <v>178.65931800000001</v>
          </cell>
          <cell r="J380">
            <v>178.65931800000001</v>
          </cell>
          <cell r="K380">
            <v>178.65931800000001</v>
          </cell>
          <cell r="L380">
            <v>178.65931800000001</v>
          </cell>
          <cell r="M380">
            <v>178.65931800000001</v>
          </cell>
          <cell r="N380">
            <v>178.65931800000001</v>
          </cell>
          <cell r="O380">
            <v>178.65931800000001</v>
          </cell>
          <cell r="P380">
            <v>178.65931800000001</v>
          </cell>
          <cell r="Q380">
            <v>181.13032973860697</v>
          </cell>
          <cell r="R380">
            <v>183.60133947721388</v>
          </cell>
          <cell r="S380">
            <v>186.07233921582085</v>
          </cell>
          <cell r="T380">
            <v>188.54334895442781</v>
          </cell>
          <cell r="U380">
            <v>191.01435869303478</v>
          </cell>
          <cell r="V380">
            <v>193.48536843164172</v>
          </cell>
          <cell r="W380">
            <v>195.95637817024866</v>
          </cell>
          <cell r="X380">
            <v>198.42738790885562</v>
          </cell>
          <cell r="Y380">
            <v>200.89838764746258</v>
          </cell>
          <cell r="Z380">
            <v>203.36939738606955</v>
          </cell>
          <cell r="AA380">
            <v>205.84040712467646</v>
          </cell>
          <cell r="AB380">
            <v>208.31141726328343</v>
          </cell>
          <cell r="AC380">
            <v>208.31141726328343</v>
          </cell>
          <cell r="AD380">
            <v>208.31141726328343</v>
          </cell>
          <cell r="AE380">
            <v>208.31141726328343</v>
          </cell>
          <cell r="AF380">
            <v>208.31141726328343</v>
          </cell>
          <cell r="AG380">
            <v>208.31141726328343</v>
          </cell>
          <cell r="AH380">
            <v>179.21390296328343</v>
          </cell>
          <cell r="AI380">
            <v>150.11638856328344</v>
          </cell>
          <cell r="AJ380">
            <v>121.01887416328343</v>
          </cell>
          <cell r="AK380">
            <v>91.921359843283426</v>
          </cell>
          <cell r="AL380">
            <v>91.921359843283426</v>
          </cell>
          <cell r="AM380">
            <v>91.921359843283426</v>
          </cell>
        </row>
        <row r="381">
          <cell r="A381">
            <v>36</v>
          </cell>
          <cell r="B381" t="str">
            <v>municipal</v>
          </cell>
          <cell r="C381">
            <v>1.1635599999999999</v>
          </cell>
          <cell r="D381">
            <v>1.1635599999999999</v>
          </cell>
          <cell r="E381">
            <v>1.1635599999999999</v>
          </cell>
          <cell r="F381">
            <v>1.1635599999999999</v>
          </cell>
          <cell r="G381">
            <v>1.1635599999999999</v>
          </cell>
          <cell r="H381">
            <v>1.1635599999999999</v>
          </cell>
          <cell r="I381">
            <v>1.1635599999999999</v>
          </cell>
          <cell r="J381">
            <v>1.1635599999999999</v>
          </cell>
          <cell r="K381">
            <v>1.1635599999999999</v>
          </cell>
          <cell r="L381">
            <v>1.1635599999999999</v>
          </cell>
          <cell r="M381">
            <v>1.1635599999999999</v>
          </cell>
          <cell r="N381">
            <v>1.1635599999999999</v>
          </cell>
          <cell r="O381">
            <v>1.1635599999999999</v>
          </cell>
          <cell r="P381">
            <v>1.1635599999999999</v>
          </cell>
          <cell r="Q381">
            <v>1.1635601170144427</v>
          </cell>
          <cell r="R381">
            <v>1.1635602340288855</v>
          </cell>
          <cell r="S381">
            <v>1.1635603510433283</v>
          </cell>
          <cell r="T381">
            <v>1.1635604680577711</v>
          </cell>
          <cell r="U381">
            <v>1.1635605850722139</v>
          </cell>
          <cell r="V381">
            <v>1.1635607020866567</v>
          </cell>
          <cell r="W381">
            <v>1.1635608191010995</v>
          </cell>
          <cell r="X381">
            <v>1.1635609361155423</v>
          </cell>
          <cell r="Y381">
            <v>1.1635610531299851</v>
          </cell>
          <cell r="Z381">
            <v>1.1635611701444279</v>
          </cell>
          <cell r="AA381">
            <v>1.1635612871588707</v>
          </cell>
          <cell r="AB381">
            <v>1.1635614041733144</v>
          </cell>
          <cell r="AC381">
            <v>1.1635614041733144</v>
          </cell>
          <cell r="AD381">
            <v>1.1635614041733144</v>
          </cell>
          <cell r="AE381">
            <v>1.1635614041733144</v>
          </cell>
          <cell r="AF381">
            <v>1.1635614041733144</v>
          </cell>
          <cell r="AG381">
            <v>1.1635614041733144</v>
          </cell>
          <cell r="AH381">
            <v>1.1635614041733144</v>
          </cell>
          <cell r="AI381">
            <v>1.1635614041733144</v>
          </cell>
          <cell r="AJ381">
            <v>1.1635614041733144</v>
          </cell>
          <cell r="AK381">
            <v>1.1635614041733144</v>
          </cell>
          <cell r="AL381">
            <v>1.1635614041733144</v>
          </cell>
          <cell r="AM381">
            <v>1.1635614041733144</v>
          </cell>
        </row>
        <row r="382">
          <cell r="A382">
            <v>36</v>
          </cell>
          <cell r="B382" t="str">
            <v>oil and gas</v>
          </cell>
          <cell r="C382">
            <v>14.779399999999999</v>
          </cell>
          <cell r="D382">
            <v>14.779399999999999</v>
          </cell>
          <cell r="E382">
            <v>14.779399999999999</v>
          </cell>
          <cell r="F382">
            <v>14.779399999999999</v>
          </cell>
          <cell r="G382">
            <v>14.779399999999999</v>
          </cell>
          <cell r="H382">
            <v>14.779399999999999</v>
          </cell>
          <cell r="I382">
            <v>14.779399999999999</v>
          </cell>
          <cell r="J382">
            <v>14.779399999999999</v>
          </cell>
          <cell r="K382">
            <v>15.4794</v>
          </cell>
          <cell r="L382">
            <v>14.779399999999999</v>
          </cell>
          <cell r="M382">
            <v>14.779399999999999</v>
          </cell>
          <cell r="N382">
            <v>14.4794</v>
          </cell>
          <cell r="O382">
            <v>14.179399999999999</v>
          </cell>
          <cell r="P382">
            <v>15.5794</v>
          </cell>
          <cell r="Q382">
            <v>14.779400367037766</v>
          </cell>
          <cell r="R382">
            <v>14.779400734075534</v>
          </cell>
          <cell r="S382">
            <v>14.379401101113302</v>
          </cell>
          <cell r="T382">
            <v>16.37940146815107</v>
          </cell>
          <cell r="U382">
            <v>17.279401835188835</v>
          </cell>
          <cell r="V382">
            <v>16.979402202226602</v>
          </cell>
          <cell r="W382">
            <v>16.27940256926437</v>
          </cell>
          <cell r="X382">
            <v>14.779402936302137</v>
          </cell>
          <cell r="Y382">
            <v>14.879403303339906</v>
          </cell>
          <cell r="Z382">
            <v>14.279403670377672</v>
          </cell>
          <cell r="AA382">
            <v>14.779404037415439</v>
          </cell>
          <cell r="AB382">
            <v>15.679404404453196</v>
          </cell>
          <cell r="AC382">
            <v>14.379404404453197</v>
          </cell>
          <cell r="AD382">
            <v>16.279404404453196</v>
          </cell>
          <cell r="AE382">
            <v>23.479404404453199</v>
          </cell>
          <cell r="AF382">
            <v>16.579404404453197</v>
          </cell>
          <cell r="AG382">
            <v>21.879404404453197</v>
          </cell>
          <cell r="AH382">
            <v>22.379404404453197</v>
          </cell>
          <cell r="AI382">
            <v>23.179404404453194</v>
          </cell>
          <cell r="AJ382">
            <v>19.779404404453196</v>
          </cell>
          <cell r="AK382">
            <v>20.779404404453196</v>
          </cell>
          <cell r="AL382">
            <v>20.779404404453196</v>
          </cell>
          <cell r="AM382">
            <v>20.779404404453196</v>
          </cell>
        </row>
        <row r="383">
          <cell r="A383">
            <v>36</v>
          </cell>
          <cell r="B383" t="str">
            <v>peat mining</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row>
        <row r="384">
          <cell r="A384">
            <v>36</v>
          </cell>
          <cell r="B384" t="str">
            <v>recreation</v>
          </cell>
          <cell r="C384">
            <v>3.5814400000000002</v>
          </cell>
          <cell r="D384">
            <v>3.5814400000000002</v>
          </cell>
          <cell r="E384">
            <v>3.5814400000000002</v>
          </cell>
          <cell r="F384">
            <v>3.5814400000000002</v>
          </cell>
          <cell r="G384">
            <v>3.5814400000000002</v>
          </cell>
          <cell r="H384">
            <v>3.5814400000000002</v>
          </cell>
          <cell r="I384">
            <v>3.5814400000000002</v>
          </cell>
          <cell r="J384">
            <v>3.5814400000000002</v>
          </cell>
          <cell r="K384">
            <v>3.5814400000000002</v>
          </cell>
          <cell r="L384">
            <v>3.5814400000000002</v>
          </cell>
          <cell r="M384">
            <v>3.5814400000000002</v>
          </cell>
          <cell r="N384">
            <v>3.5814400000000002</v>
          </cell>
          <cell r="O384">
            <v>3.5814400000000002</v>
          </cell>
          <cell r="P384">
            <v>3.5814400000000002</v>
          </cell>
          <cell r="Q384">
            <v>3.5814396125387713</v>
          </cell>
          <cell r="R384">
            <v>3.5814392250775424</v>
          </cell>
          <cell r="S384">
            <v>3.5814388376163135</v>
          </cell>
          <cell r="T384">
            <v>3.5814384501550847</v>
          </cell>
          <cell r="U384">
            <v>3.5814380626938558</v>
          </cell>
          <cell r="V384">
            <v>3.5814376752326269</v>
          </cell>
          <cell r="W384">
            <v>3.581437287771398</v>
          </cell>
          <cell r="X384">
            <v>3.5814369003101691</v>
          </cell>
          <cell r="Y384">
            <v>3.5814365128489403</v>
          </cell>
          <cell r="Z384">
            <v>3.5814361253877114</v>
          </cell>
          <cell r="AA384">
            <v>3.5814357379264825</v>
          </cell>
          <cell r="AB384">
            <v>3.5814353504652559</v>
          </cell>
          <cell r="AC384">
            <v>3.5814353504652559</v>
          </cell>
          <cell r="AD384">
            <v>3.5814353504652559</v>
          </cell>
          <cell r="AE384">
            <v>3.5814353504652559</v>
          </cell>
          <cell r="AF384">
            <v>3.5814353504652559</v>
          </cell>
          <cell r="AG384">
            <v>3.5814353504652559</v>
          </cell>
          <cell r="AH384">
            <v>3.5814353504652559</v>
          </cell>
          <cell r="AI384">
            <v>3.5814353504652559</v>
          </cell>
          <cell r="AJ384">
            <v>3.5814353504652559</v>
          </cell>
          <cell r="AK384">
            <v>3.5814353504652559</v>
          </cell>
          <cell r="AL384">
            <v>3.5814353504652559</v>
          </cell>
          <cell r="AM384">
            <v>3.5814353504652559</v>
          </cell>
        </row>
        <row r="385">
          <cell r="A385">
            <v>36</v>
          </cell>
          <cell r="B385" t="str">
            <v>transportation</v>
          </cell>
          <cell r="C385">
            <v>0</v>
          </cell>
          <cell r="D385">
            <v>0</v>
          </cell>
          <cell r="E385">
            <v>0</v>
          </cell>
          <cell r="F385">
            <v>19.8</v>
          </cell>
          <cell r="G385">
            <v>14.3</v>
          </cell>
          <cell r="H385">
            <v>14.8</v>
          </cell>
          <cell r="I385">
            <v>0</v>
          </cell>
          <cell r="J385">
            <v>0</v>
          </cell>
          <cell r="K385">
            <v>0</v>
          </cell>
          <cell r="L385">
            <v>17.2</v>
          </cell>
          <cell r="M385">
            <v>30.5</v>
          </cell>
          <cell r="N385">
            <v>13.2</v>
          </cell>
          <cell r="O385">
            <v>0.3</v>
          </cell>
          <cell r="P385">
            <v>7.7</v>
          </cell>
          <cell r="Q385">
            <v>15.4</v>
          </cell>
          <cell r="R385">
            <v>13.6</v>
          </cell>
          <cell r="S385">
            <v>9.1</v>
          </cell>
          <cell r="T385">
            <v>3.2</v>
          </cell>
          <cell r="U385">
            <v>2</v>
          </cell>
          <cell r="V385">
            <v>0</v>
          </cell>
          <cell r="W385">
            <v>22.1</v>
          </cell>
          <cell r="X385">
            <v>2.2999999999999998</v>
          </cell>
          <cell r="Y385">
            <v>26.2</v>
          </cell>
          <cell r="Z385">
            <v>2.8</v>
          </cell>
          <cell r="AA385">
            <v>1</v>
          </cell>
          <cell r="AB385">
            <v>11.4</v>
          </cell>
          <cell r="AC385">
            <v>19.2</v>
          </cell>
          <cell r="AD385">
            <v>15</v>
          </cell>
          <cell r="AE385">
            <v>46</v>
          </cell>
          <cell r="AF385">
            <v>33.700000000000003</v>
          </cell>
          <cell r="AG385">
            <v>22.5</v>
          </cell>
          <cell r="AH385">
            <v>78.3</v>
          </cell>
          <cell r="AI385">
            <v>66.5</v>
          </cell>
          <cell r="AJ385">
            <v>29.4</v>
          </cell>
          <cell r="AK385">
            <v>66.7</v>
          </cell>
          <cell r="AL385">
            <v>52.6</v>
          </cell>
          <cell r="AM385">
            <v>52.6</v>
          </cell>
        </row>
        <row r="386">
          <cell r="A386">
            <v>37</v>
          </cell>
          <cell r="B386" t="str">
            <v>agriculture</v>
          </cell>
          <cell r="C386">
            <v>513.19635257790026</v>
          </cell>
          <cell r="D386">
            <v>513.19635257790026</v>
          </cell>
          <cell r="E386">
            <v>513.19635257790026</v>
          </cell>
          <cell r="F386">
            <v>513.19635257790026</v>
          </cell>
          <cell r="G386">
            <v>513.19635257790026</v>
          </cell>
          <cell r="H386">
            <v>513.19635257790026</v>
          </cell>
          <cell r="I386">
            <v>513.19635257790026</v>
          </cell>
          <cell r="J386">
            <v>513.19635257790026</v>
          </cell>
          <cell r="K386">
            <v>513.19635257790026</v>
          </cell>
          <cell r="L386">
            <v>513.19635257790026</v>
          </cell>
          <cell r="M386">
            <v>513.19635257790026</v>
          </cell>
          <cell r="N386">
            <v>513.19635257790026</v>
          </cell>
          <cell r="O386">
            <v>513.19635257790026</v>
          </cell>
          <cell r="P386">
            <v>513.19635257790026</v>
          </cell>
          <cell r="Q386">
            <v>473.45236262364557</v>
          </cell>
          <cell r="R386">
            <v>433.70837266939088</v>
          </cell>
          <cell r="S386">
            <v>393.96438271513614</v>
          </cell>
          <cell r="T386">
            <v>354.22039276088151</v>
          </cell>
          <cell r="U386">
            <v>314.47640280662677</v>
          </cell>
          <cell r="V386">
            <v>274.73241285237214</v>
          </cell>
          <cell r="W386">
            <v>234.98842289811745</v>
          </cell>
          <cell r="X386">
            <v>195.24443294386276</v>
          </cell>
          <cell r="Y386">
            <v>155.50044298960808</v>
          </cell>
          <cell r="Z386">
            <v>115.75645303535342</v>
          </cell>
          <cell r="AA386">
            <v>76.01246308109873</v>
          </cell>
          <cell r="AB386">
            <v>36.268473126844185</v>
          </cell>
          <cell r="AC386">
            <v>36.268473126844185</v>
          </cell>
          <cell r="AD386">
            <v>36.268473126844185</v>
          </cell>
          <cell r="AE386">
            <v>36.268473126844185</v>
          </cell>
          <cell r="AF386">
            <v>36.268473126844185</v>
          </cell>
          <cell r="AG386">
            <v>36.268473126844185</v>
          </cell>
          <cell r="AH386">
            <v>36.268473126844185</v>
          </cell>
          <cell r="AI386">
            <v>36.268473126844185</v>
          </cell>
          <cell r="AJ386">
            <v>36.268473126844185</v>
          </cell>
          <cell r="AK386">
            <v>36.268473126844185</v>
          </cell>
          <cell r="AL386">
            <v>36.268473126844185</v>
          </cell>
          <cell r="AM386">
            <v>36.268473126844185</v>
          </cell>
        </row>
        <row r="387">
          <cell r="A387">
            <v>37</v>
          </cell>
          <cell r="B387" t="str">
            <v>flooded standing forest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row>
        <row r="388">
          <cell r="A388">
            <v>37</v>
          </cell>
          <cell r="B388" t="str">
            <v>forestry</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row>
        <row r="389">
          <cell r="A389">
            <v>37</v>
          </cell>
          <cell r="B389" t="str">
            <v>hydro infrastructure</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row>
        <row r="390">
          <cell r="A390">
            <v>37</v>
          </cell>
          <cell r="B390" t="str">
            <v>hydro reservoir</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row>
        <row r="391">
          <cell r="A391">
            <v>37</v>
          </cell>
          <cell r="B391" t="str">
            <v>industry</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row>
        <row r="392">
          <cell r="A392">
            <v>37</v>
          </cell>
          <cell r="B392" t="str">
            <v>mining</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row>
        <row r="393">
          <cell r="A393">
            <v>37</v>
          </cell>
          <cell r="B393" t="str">
            <v>municipal</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row>
        <row r="394">
          <cell r="A394">
            <v>37</v>
          </cell>
          <cell r="B394" t="str">
            <v>oil and gas</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row>
        <row r="395">
          <cell r="A395">
            <v>37</v>
          </cell>
          <cell r="B395" t="str">
            <v>peat mining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row>
        <row r="396">
          <cell r="A396">
            <v>37</v>
          </cell>
          <cell r="B396" t="str">
            <v>recreation</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row>
        <row r="397">
          <cell r="A397">
            <v>37</v>
          </cell>
          <cell r="B397" t="str">
            <v>transportation</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0.2</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row>
        <row r="398">
          <cell r="A398">
            <v>38</v>
          </cell>
          <cell r="B398" t="str">
            <v>agriculture</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row>
        <row r="399">
          <cell r="A399">
            <v>38</v>
          </cell>
          <cell r="B399" t="str">
            <v>flooded standing forest</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row>
        <row r="400">
          <cell r="A400">
            <v>38</v>
          </cell>
          <cell r="B400" t="str">
            <v>forestry</v>
          </cell>
          <cell r="C400">
            <v>82.37</v>
          </cell>
          <cell r="D400">
            <v>82.37</v>
          </cell>
          <cell r="E400">
            <v>82.37</v>
          </cell>
          <cell r="F400">
            <v>82.37</v>
          </cell>
          <cell r="G400">
            <v>82.37</v>
          </cell>
          <cell r="H400">
            <v>82.37</v>
          </cell>
          <cell r="I400">
            <v>82.37</v>
          </cell>
          <cell r="J400">
            <v>82.37</v>
          </cell>
          <cell r="K400">
            <v>82.37</v>
          </cell>
          <cell r="L400">
            <v>82.37</v>
          </cell>
          <cell r="M400">
            <v>82.37</v>
          </cell>
          <cell r="N400">
            <v>82.37</v>
          </cell>
          <cell r="O400">
            <v>82.37</v>
          </cell>
          <cell r="P400">
            <v>103.28</v>
          </cell>
          <cell r="Q400">
            <v>43.56</v>
          </cell>
          <cell r="R400">
            <v>68.709999999999994</v>
          </cell>
          <cell r="S400">
            <v>95.44</v>
          </cell>
          <cell r="T400">
            <v>95.04</v>
          </cell>
          <cell r="U400">
            <v>109.1</v>
          </cell>
          <cell r="V400">
            <v>110.09</v>
          </cell>
          <cell r="W400">
            <v>93.46</v>
          </cell>
          <cell r="X400">
            <v>67.91</v>
          </cell>
          <cell r="Y400">
            <v>63.36</v>
          </cell>
          <cell r="Z400">
            <v>47.92</v>
          </cell>
          <cell r="AA400">
            <v>56.03</v>
          </cell>
          <cell r="AB400">
            <v>110.29</v>
          </cell>
          <cell r="AC400">
            <v>68.510000000000005</v>
          </cell>
          <cell r="AD400">
            <v>36.83</v>
          </cell>
          <cell r="AE400">
            <v>39.4</v>
          </cell>
          <cell r="AF400">
            <v>66.92</v>
          </cell>
          <cell r="AG400">
            <v>64.94</v>
          </cell>
          <cell r="AH400">
            <v>55.32</v>
          </cell>
          <cell r="AI400">
            <v>55.321199999999997</v>
          </cell>
          <cell r="AJ400">
            <v>55.321199999999997</v>
          </cell>
          <cell r="AK400">
            <v>55.321199999999997</v>
          </cell>
          <cell r="AL400">
            <v>57.2</v>
          </cell>
          <cell r="AM400">
            <v>57.2</v>
          </cell>
        </row>
        <row r="401">
          <cell r="A401">
            <v>38</v>
          </cell>
          <cell r="B401" t="str">
            <v>hydro infrastructure</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492</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row>
        <row r="402">
          <cell r="A402">
            <v>38</v>
          </cell>
          <cell r="B402" t="str">
            <v>hydro reservoir</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row>
        <row r="403">
          <cell r="A403">
            <v>38</v>
          </cell>
          <cell r="B403" t="str">
            <v>industry</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row>
        <row r="404">
          <cell r="A404">
            <v>38</v>
          </cell>
          <cell r="B404" t="str">
            <v>mining</v>
          </cell>
          <cell r="C404">
            <v>15.6661</v>
          </cell>
          <cell r="D404">
            <v>15.6661</v>
          </cell>
          <cell r="E404">
            <v>15.6661</v>
          </cell>
          <cell r="F404">
            <v>15.6661</v>
          </cell>
          <cell r="G404">
            <v>15.6661</v>
          </cell>
          <cell r="H404">
            <v>15.6661</v>
          </cell>
          <cell r="I404">
            <v>15.6661</v>
          </cell>
          <cell r="J404">
            <v>15.6661</v>
          </cell>
          <cell r="K404">
            <v>15.6661</v>
          </cell>
          <cell r="L404">
            <v>15.6661</v>
          </cell>
          <cell r="M404">
            <v>15.6661</v>
          </cell>
          <cell r="N404">
            <v>15.6661</v>
          </cell>
          <cell r="O404">
            <v>15.6661</v>
          </cell>
          <cell r="P404">
            <v>15.6661</v>
          </cell>
          <cell r="Q404">
            <v>15.6661</v>
          </cell>
          <cell r="R404">
            <v>15.6661</v>
          </cell>
          <cell r="S404">
            <v>15.6661</v>
          </cell>
          <cell r="T404">
            <v>15.6661</v>
          </cell>
          <cell r="U404">
            <v>15.6661</v>
          </cell>
          <cell r="V404">
            <v>15.6661</v>
          </cell>
          <cell r="W404">
            <v>15.6661</v>
          </cell>
          <cell r="X404">
            <v>15.6661</v>
          </cell>
          <cell r="Y404">
            <v>15.6661</v>
          </cell>
          <cell r="Z404">
            <v>15.6661</v>
          </cell>
          <cell r="AA404">
            <v>15.6661</v>
          </cell>
          <cell r="AB404">
            <v>15.6661</v>
          </cell>
          <cell r="AC404">
            <v>15.6661</v>
          </cell>
          <cell r="AD404">
            <v>15.6661</v>
          </cell>
          <cell r="AE404">
            <v>15.6661</v>
          </cell>
          <cell r="AF404">
            <v>15.6661</v>
          </cell>
          <cell r="AG404">
            <v>15.6661</v>
          </cell>
          <cell r="AH404">
            <v>15.6661</v>
          </cell>
          <cell r="AI404">
            <v>15.6661</v>
          </cell>
          <cell r="AJ404">
            <v>15.6661</v>
          </cell>
          <cell r="AK404">
            <v>15.6661</v>
          </cell>
          <cell r="AL404">
            <v>15.6661</v>
          </cell>
          <cell r="AM404">
            <v>15.6661</v>
          </cell>
        </row>
        <row r="405">
          <cell r="A405">
            <v>38</v>
          </cell>
          <cell r="B405" t="str">
            <v>municipal</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row>
        <row r="406">
          <cell r="A406">
            <v>38</v>
          </cell>
          <cell r="B406" t="str">
            <v>oil and gas</v>
          </cell>
          <cell r="C406">
            <v>158.8466</v>
          </cell>
          <cell r="D406">
            <v>158.54659999999998</v>
          </cell>
          <cell r="E406">
            <v>158.04659999999998</v>
          </cell>
          <cell r="F406">
            <v>158.64659999999998</v>
          </cell>
          <cell r="G406">
            <v>158.64659999999998</v>
          </cell>
          <cell r="H406">
            <v>161.44659999999999</v>
          </cell>
          <cell r="I406">
            <v>161.7466</v>
          </cell>
          <cell r="J406">
            <v>161.64659999999998</v>
          </cell>
          <cell r="K406">
            <v>158.8466</v>
          </cell>
          <cell r="L406">
            <v>159.8466</v>
          </cell>
          <cell r="M406">
            <v>159.64659999999998</v>
          </cell>
          <cell r="N406">
            <v>160.14659999999998</v>
          </cell>
          <cell r="O406">
            <v>163.54659999999998</v>
          </cell>
          <cell r="P406">
            <v>159.8466</v>
          </cell>
          <cell r="Q406">
            <v>159.2466</v>
          </cell>
          <cell r="R406">
            <v>158.44659999999999</v>
          </cell>
          <cell r="S406">
            <v>159.14659999999998</v>
          </cell>
          <cell r="T406">
            <v>158.04659999999998</v>
          </cell>
          <cell r="U406">
            <v>158.3466</v>
          </cell>
          <cell r="V406">
            <v>160.7466</v>
          </cell>
          <cell r="W406">
            <v>165.94659999999999</v>
          </cell>
          <cell r="X406">
            <v>162.44659999999999</v>
          </cell>
          <cell r="Y406">
            <v>160.2466</v>
          </cell>
          <cell r="Z406">
            <v>161.04659999999998</v>
          </cell>
          <cell r="AA406">
            <v>167.3466</v>
          </cell>
          <cell r="AB406">
            <v>183.04659999999998</v>
          </cell>
          <cell r="AC406">
            <v>172.64659999999998</v>
          </cell>
          <cell r="AD406">
            <v>179.94659999999999</v>
          </cell>
          <cell r="AE406">
            <v>184.44659999999999</v>
          </cell>
          <cell r="AF406">
            <v>187.3466</v>
          </cell>
          <cell r="AG406">
            <v>213.2466</v>
          </cell>
          <cell r="AH406">
            <v>235.8466</v>
          </cell>
          <cell r="AI406">
            <v>216.64659999999998</v>
          </cell>
          <cell r="AJ406">
            <v>217.94659999999999</v>
          </cell>
          <cell r="AK406">
            <v>240.2466</v>
          </cell>
          <cell r="AL406">
            <v>224.8466</v>
          </cell>
          <cell r="AM406">
            <v>224.8466</v>
          </cell>
        </row>
        <row r="407">
          <cell r="A407">
            <v>38</v>
          </cell>
          <cell r="B407" t="str">
            <v>peat mining</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row>
        <row r="408">
          <cell r="A408">
            <v>38</v>
          </cell>
          <cell r="B408" t="str">
            <v>recreation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row>
        <row r="409">
          <cell r="A409">
            <v>38</v>
          </cell>
          <cell r="B409" t="str">
            <v>transportation</v>
          </cell>
          <cell r="C409">
            <v>42.621799999999993</v>
          </cell>
          <cell r="D409">
            <v>42.621799999999993</v>
          </cell>
          <cell r="E409">
            <v>42.621799999999993</v>
          </cell>
          <cell r="F409">
            <v>42.621799999999993</v>
          </cell>
          <cell r="G409">
            <v>42.621799999999993</v>
          </cell>
          <cell r="H409">
            <v>42.621799999999993</v>
          </cell>
          <cell r="I409">
            <v>42.621799999999993</v>
          </cell>
          <cell r="J409">
            <v>42.621799999999993</v>
          </cell>
          <cell r="K409">
            <v>42.621799999999993</v>
          </cell>
          <cell r="L409">
            <v>42.621799999999993</v>
          </cell>
          <cell r="M409">
            <v>42.621799999999993</v>
          </cell>
          <cell r="N409">
            <v>42.621799999999993</v>
          </cell>
          <cell r="O409">
            <v>42.621799999999993</v>
          </cell>
          <cell r="P409">
            <v>42.621799999999993</v>
          </cell>
          <cell r="Q409">
            <v>42.621799999999993</v>
          </cell>
          <cell r="R409">
            <v>42.621799999999993</v>
          </cell>
          <cell r="S409">
            <v>42.621799999999993</v>
          </cell>
          <cell r="T409">
            <v>42.621799999999993</v>
          </cell>
          <cell r="U409">
            <v>42.621799999999993</v>
          </cell>
          <cell r="V409">
            <v>42.621799999999993</v>
          </cell>
          <cell r="W409">
            <v>42.621799999999993</v>
          </cell>
          <cell r="X409">
            <v>42.621799999999993</v>
          </cell>
          <cell r="Y409">
            <v>42.621799999999993</v>
          </cell>
          <cell r="Z409">
            <v>42.621799999999993</v>
          </cell>
          <cell r="AA409">
            <v>42.621799999999993</v>
          </cell>
          <cell r="AB409">
            <v>42.621799999999993</v>
          </cell>
          <cell r="AC409">
            <v>42.621799999999993</v>
          </cell>
          <cell r="AD409">
            <v>42.621799999999993</v>
          </cell>
          <cell r="AE409">
            <v>42.621799999999993</v>
          </cell>
          <cell r="AF409">
            <v>42.621799999999993</v>
          </cell>
          <cell r="AG409">
            <v>42.621799999999993</v>
          </cell>
          <cell r="AH409">
            <v>42.621799999999993</v>
          </cell>
          <cell r="AI409">
            <v>42.621799999999993</v>
          </cell>
          <cell r="AJ409">
            <v>42.621799999999993</v>
          </cell>
          <cell r="AK409">
            <v>42.621799999999993</v>
          </cell>
          <cell r="AL409">
            <v>42.621799999999993</v>
          </cell>
          <cell r="AM409">
            <v>42.621799999999993</v>
          </cell>
        </row>
        <row r="410">
          <cell r="A410">
            <v>39</v>
          </cell>
          <cell r="B410" t="str">
            <v>agriculture</v>
          </cell>
          <cell r="C410">
            <v>3675.9072122078328</v>
          </cell>
          <cell r="D410">
            <v>3675.9072122078328</v>
          </cell>
          <cell r="E410">
            <v>3675.9072122078328</v>
          </cell>
          <cell r="F410">
            <v>3675.9072122078328</v>
          </cell>
          <cell r="G410">
            <v>3675.9072122078328</v>
          </cell>
          <cell r="H410">
            <v>3675.9072122078328</v>
          </cell>
          <cell r="I410">
            <v>3675.9072122078328</v>
          </cell>
          <cell r="J410">
            <v>3675.9072122078328</v>
          </cell>
          <cell r="K410">
            <v>3675.9072122078328</v>
          </cell>
          <cell r="L410">
            <v>3675.9072122078328</v>
          </cell>
          <cell r="M410">
            <v>3675.9072122078328</v>
          </cell>
          <cell r="N410">
            <v>3675.9072122078328</v>
          </cell>
          <cell r="O410">
            <v>3675.9072122078328</v>
          </cell>
          <cell r="P410">
            <v>3675.9072122078328</v>
          </cell>
          <cell r="Q410">
            <v>3528.7081472057357</v>
          </cell>
          <cell r="R410">
            <v>3381.5090822036391</v>
          </cell>
          <cell r="S410">
            <v>3234.3100172015415</v>
          </cell>
          <cell r="T410">
            <v>3087.1109521994449</v>
          </cell>
          <cell r="U410">
            <v>2939.9118871973478</v>
          </cell>
          <cell r="V410">
            <v>2792.7128221952507</v>
          </cell>
          <cell r="W410">
            <v>2645.5137571931537</v>
          </cell>
          <cell r="X410">
            <v>2498.314692191057</v>
          </cell>
          <cell r="Y410">
            <v>2351.1156271889599</v>
          </cell>
          <cell r="Z410">
            <v>2203.9165621868628</v>
          </cell>
          <cell r="AA410">
            <v>2056.7174971847658</v>
          </cell>
          <cell r="AB410">
            <v>1909.5184321826691</v>
          </cell>
          <cell r="AC410">
            <v>1909.5184321826691</v>
          </cell>
          <cell r="AD410">
            <v>1909.5184321826691</v>
          </cell>
          <cell r="AE410">
            <v>1909.5184321826691</v>
          </cell>
          <cell r="AF410">
            <v>1909.5184321826691</v>
          </cell>
          <cell r="AG410">
            <v>1909.5184321826691</v>
          </cell>
          <cell r="AH410">
            <v>1909.5184321826691</v>
          </cell>
          <cell r="AI410">
            <v>1909.5184321826691</v>
          </cell>
          <cell r="AJ410">
            <v>1909.5184321826691</v>
          </cell>
          <cell r="AK410">
            <v>1909.5184321826691</v>
          </cell>
          <cell r="AL410">
            <v>1909.5184321826691</v>
          </cell>
          <cell r="AM410">
            <v>1909.5184321826691</v>
          </cell>
        </row>
        <row r="411">
          <cell r="A411">
            <v>39</v>
          </cell>
          <cell r="B411" t="str">
            <v>flooded standing forest</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row>
        <row r="412">
          <cell r="A412">
            <v>39</v>
          </cell>
          <cell r="B412" t="str">
            <v>forestry</v>
          </cell>
          <cell r="C412">
            <v>34.435855625784392</v>
          </cell>
          <cell r="D412">
            <v>34.435855625784392</v>
          </cell>
          <cell r="E412">
            <v>34.435855625784392</v>
          </cell>
          <cell r="F412">
            <v>34.435855625784392</v>
          </cell>
          <cell r="G412">
            <v>34.435855625784392</v>
          </cell>
          <cell r="H412">
            <v>34.435855625784392</v>
          </cell>
          <cell r="I412">
            <v>34.435855625784392</v>
          </cell>
          <cell r="J412">
            <v>34.435855625784392</v>
          </cell>
          <cell r="K412">
            <v>34.435855625784392</v>
          </cell>
          <cell r="L412">
            <v>34.435855625784392</v>
          </cell>
          <cell r="M412">
            <v>34.435855625784392</v>
          </cell>
          <cell r="N412">
            <v>34.435855625784392</v>
          </cell>
          <cell r="O412">
            <v>34.435855625784392</v>
          </cell>
          <cell r="P412">
            <v>42.985855625784389</v>
          </cell>
          <cell r="Q412">
            <v>19.242515490585866</v>
          </cell>
          <cell r="R412">
            <v>30.219175355387332</v>
          </cell>
          <cell r="S412">
            <v>41.835835220188798</v>
          </cell>
          <cell r="T412">
            <v>42.362495084990272</v>
          </cell>
          <cell r="U412">
            <v>48.799154949791742</v>
          </cell>
          <cell r="V412">
            <v>49.895814814593209</v>
          </cell>
          <cell r="W412">
            <v>43.772474679394676</v>
          </cell>
          <cell r="X412">
            <v>34.009134544196144</v>
          </cell>
          <cell r="Y412">
            <v>32.835794408997614</v>
          </cell>
          <cell r="Z412">
            <v>27.202454273799084</v>
          </cell>
          <cell r="AA412">
            <v>31.209114138600555</v>
          </cell>
          <cell r="AB412">
            <v>54.09577400340202</v>
          </cell>
          <cell r="AC412">
            <v>37.005774003402024</v>
          </cell>
          <cell r="AD412">
            <v>24.045774003402023</v>
          </cell>
          <cell r="AE412">
            <v>25.095774003402028</v>
          </cell>
          <cell r="AF412">
            <v>36.355774003402026</v>
          </cell>
          <cell r="AG412">
            <v>35.545774003402023</v>
          </cell>
          <cell r="AH412">
            <v>31.605774003402026</v>
          </cell>
          <cell r="AI412">
            <v>31.607174003402022</v>
          </cell>
          <cell r="AJ412">
            <v>31.607174003402022</v>
          </cell>
          <cell r="AK412">
            <v>31.607174003402022</v>
          </cell>
          <cell r="AL412">
            <v>32.375774003402022</v>
          </cell>
          <cell r="AM412">
            <v>32.375774003402022</v>
          </cell>
        </row>
        <row r="413">
          <cell r="A413">
            <v>39</v>
          </cell>
          <cell r="B413" t="str">
            <v>hydro infrastructure</v>
          </cell>
          <cell r="C413">
            <v>0</v>
          </cell>
          <cell r="D413">
            <v>66</v>
          </cell>
          <cell r="E413">
            <v>227.3</v>
          </cell>
          <cell r="F413">
            <v>0</v>
          </cell>
          <cell r="G413">
            <v>0</v>
          </cell>
          <cell r="H413">
            <v>0</v>
          </cell>
          <cell r="I413">
            <v>0</v>
          </cell>
          <cell r="J413">
            <v>0</v>
          </cell>
          <cell r="K413">
            <v>0</v>
          </cell>
          <cell r="L413">
            <v>82.3</v>
          </cell>
          <cell r="M413">
            <v>0</v>
          </cell>
          <cell r="N413">
            <v>408.9</v>
          </cell>
          <cell r="O413">
            <v>0</v>
          </cell>
          <cell r="P413">
            <v>0</v>
          </cell>
          <cell r="Q413">
            <v>0</v>
          </cell>
          <cell r="R413">
            <v>0</v>
          </cell>
          <cell r="S413">
            <v>0</v>
          </cell>
          <cell r="T413">
            <v>0</v>
          </cell>
          <cell r="U413">
            <v>142.30000000000001</v>
          </cell>
          <cell r="V413">
            <v>0</v>
          </cell>
          <cell r="W413">
            <v>98.2</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row>
        <row r="414">
          <cell r="A414">
            <v>39</v>
          </cell>
          <cell r="B414" t="str">
            <v>hydro reservoir</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row>
        <row r="415">
          <cell r="A415">
            <v>39</v>
          </cell>
          <cell r="B415" t="str">
            <v>industry</v>
          </cell>
          <cell r="C415">
            <v>13.845699020767473</v>
          </cell>
          <cell r="D415">
            <v>13.845699020767473</v>
          </cell>
          <cell r="E415">
            <v>13.845699020767473</v>
          </cell>
          <cell r="F415">
            <v>13.845699020767473</v>
          </cell>
          <cell r="G415">
            <v>13.845699020767473</v>
          </cell>
          <cell r="H415">
            <v>13.845699020767473</v>
          </cell>
          <cell r="I415">
            <v>13.845699020767473</v>
          </cell>
          <cell r="J415">
            <v>13.845699020767473</v>
          </cell>
          <cell r="K415">
            <v>13.845699020767473</v>
          </cell>
          <cell r="L415">
            <v>13.845699020767473</v>
          </cell>
          <cell r="M415">
            <v>13.845699020767473</v>
          </cell>
          <cell r="N415">
            <v>13.845699020767473</v>
          </cell>
          <cell r="O415">
            <v>13.845699020767473</v>
          </cell>
          <cell r="P415">
            <v>13.845699020767473</v>
          </cell>
          <cell r="Q415">
            <v>12.89643561468807</v>
          </cell>
          <cell r="R415">
            <v>11.947172208608665</v>
          </cell>
          <cell r="S415">
            <v>10.997908802529262</v>
          </cell>
          <cell r="T415">
            <v>10.048645396449858</v>
          </cell>
          <cell r="U415">
            <v>9.0993819903704534</v>
          </cell>
          <cell r="V415">
            <v>8.1501185842910502</v>
          </cell>
          <cell r="W415">
            <v>7.2008551782116461</v>
          </cell>
          <cell r="X415">
            <v>6.251591772132242</v>
          </cell>
          <cell r="Y415">
            <v>5.302328366052838</v>
          </cell>
          <cell r="Z415">
            <v>4.3530649599734348</v>
          </cell>
          <cell r="AA415">
            <v>3.4038015538940307</v>
          </cell>
          <cell r="AB415">
            <v>2.4545381478146253</v>
          </cell>
          <cell r="AC415">
            <v>2.4545381478146253</v>
          </cell>
          <cell r="AD415">
            <v>2.4545381478146253</v>
          </cell>
          <cell r="AE415">
            <v>2.4545381478146253</v>
          </cell>
          <cell r="AF415">
            <v>2.4545381478146253</v>
          </cell>
          <cell r="AG415">
            <v>2.4545381478146253</v>
          </cell>
          <cell r="AH415">
            <v>2.4545381478146253</v>
          </cell>
          <cell r="AI415">
            <v>2.4545381478146253</v>
          </cell>
          <cell r="AJ415">
            <v>2.4545381478146253</v>
          </cell>
          <cell r="AK415">
            <v>2.4545381478146253</v>
          </cell>
          <cell r="AL415">
            <v>2.4545381478146253</v>
          </cell>
          <cell r="AM415">
            <v>2.4545381478146253</v>
          </cell>
        </row>
        <row r="416">
          <cell r="A416">
            <v>39</v>
          </cell>
          <cell r="B416" t="str">
            <v>mining</v>
          </cell>
          <cell r="C416">
            <v>27.989855008331624</v>
          </cell>
          <cell r="D416">
            <v>27.989855008331624</v>
          </cell>
          <cell r="E416">
            <v>27.989855008331624</v>
          </cell>
          <cell r="F416">
            <v>27.989855008331624</v>
          </cell>
          <cell r="G416">
            <v>27.989855008331624</v>
          </cell>
          <cell r="H416">
            <v>27.989855008331624</v>
          </cell>
          <cell r="I416">
            <v>27.989855008331624</v>
          </cell>
          <cell r="J416">
            <v>27.989855008331624</v>
          </cell>
          <cell r="K416">
            <v>27.989855008331624</v>
          </cell>
          <cell r="L416">
            <v>27.989855008331624</v>
          </cell>
          <cell r="M416">
            <v>27.989855008331624</v>
          </cell>
          <cell r="N416">
            <v>27.989855008331624</v>
          </cell>
          <cell r="O416">
            <v>27.989855008331624</v>
          </cell>
          <cell r="P416">
            <v>27.989855008331624</v>
          </cell>
          <cell r="Q416">
            <v>32.393063352468957</v>
          </cell>
          <cell r="R416">
            <v>36.796271696606283</v>
          </cell>
          <cell r="S416">
            <v>41.199480040743609</v>
          </cell>
          <cell r="T416">
            <v>45.602688384880942</v>
          </cell>
          <cell r="U416">
            <v>50.005896729018275</v>
          </cell>
          <cell r="V416">
            <v>54.409105073155601</v>
          </cell>
          <cell r="W416">
            <v>58.812313417292927</v>
          </cell>
          <cell r="X416">
            <v>63.21552176143026</v>
          </cell>
          <cell r="Y416">
            <v>67.618730105567593</v>
          </cell>
          <cell r="Z416">
            <v>72.021938449704919</v>
          </cell>
          <cell r="AA416">
            <v>76.425146793842245</v>
          </cell>
          <cell r="AB416">
            <v>80.828355137979585</v>
          </cell>
          <cell r="AC416">
            <v>80.828355137979585</v>
          </cell>
          <cell r="AD416">
            <v>80.828355137979585</v>
          </cell>
          <cell r="AE416">
            <v>80.828355137979585</v>
          </cell>
          <cell r="AF416">
            <v>80.828355137979585</v>
          </cell>
          <cell r="AG416">
            <v>80.828355137979585</v>
          </cell>
          <cell r="AH416">
            <v>80.828355137979585</v>
          </cell>
          <cell r="AI416">
            <v>80.828355137979585</v>
          </cell>
          <cell r="AJ416">
            <v>80.828355137979585</v>
          </cell>
          <cell r="AK416">
            <v>80.828355137979585</v>
          </cell>
          <cell r="AL416">
            <v>80.828355137979585</v>
          </cell>
          <cell r="AM416">
            <v>80.828355137979585</v>
          </cell>
        </row>
        <row r="417">
          <cell r="A417">
            <v>39</v>
          </cell>
          <cell r="B417" t="str">
            <v>municipal</v>
          </cell>
          <cell r="C417">
            <v>87.920043695650961</v>
          </cell>
          <cell r="D417">
            <v>87.920043695650961</v>
          </cell>
          <cell r="E417">
            <v>87.920043695650961</v>
          </cell>
          <cell r="F417">
            <v>87.920043695650961</v>
          </cell>
          <cell r="G417">
            <v>87.920043695650961</v>
          </cell>
          <cell r="H417">
            <v>87.920043695650961</v>
          </cell>
          <cell r="I417">
            <v>87.920043695650961</v>
          </cell>
          <cell r="J417">
            <v>87.920043695650961</v>
          </cell>
          <cell r="K417">
            <v>87.920043695650961</v>
          </cell>
          <cell r="L417">
            <v>87.920043695650961</v>
          </cell>
          <cell r="M417">
            <v>87.920043695650961</v>
          </cell>
          <cell r="N417">
            <v>87.920043695650961</v>
          </cell>
          <cell r="O417">
            <v>87.920043695650961</v>
          </cell>
          <cell r="P417">
            <v>87.920043695650961</v>
          </cell>
          <cell r="Q417">
            <v>86.844833886276945</v>
          </cell>
          <cell r="R417">
            <v>85.769624076902915</v>
          </cell>
          <cell r="S417">
            <v>84.69441426752887</v>
          </cell>
          <cell r="T417">
            <v>83.61920445815484</v>
          </cell>
          <cell r="U417">
            <v>82.54399464878081</v>
          </cell>
          <cell r="V417">
            <v>81.46878483940678</v>
          </cell>
          <cell r="W417">
            <v>80.39357503003275</v>
          </cell>
          <cell r="X417">
            <v>79.31836522065872</v>
          </cell>
          <cell r="Y417">
            <v>78.24315541128469</v>
          </cell>
          <cell r="Z417">
            <v>77.16794560191066</v>
          </cell>
          <cell r="AA417">
            <v>76.092735792536629</v>
          </cell>
          <cell r="AB417">
            <v>75.017525983162557</v>
          </cell>
          <cell r="AC417">
            <v>75.017525983162557</v>
          </cell>
          <cell r="AD417">
            <v>75.017525983162557</v>
          </cell>
          <cell r="AE417">
            <v>75.017525983162557</v>
          </cell>
          <cell r="AF417">
            <v>75.017525983162557</v>
          </cell>
          <cell r="AG417">
            <v>75.017525983162557</v>
          </cell>
          <cell r="AH417">
            <v>75.017525983162557</v>
          </cell>
          <cell r="AI417">
            <v>75.017525983162557</v>
          </cell>
          <cell r="AJ417">
            <v>75.017525983162557</v>
          </cell>
          <cell r="AK417">
            <v>75.017525983162557</v>
          </cell>
          <cell r="AL417">
            <v>75.017525983162557</v>
          </cell>
          <cell r="AM417">
            <v>75.017525983162557</v>
          </cell>
        </row>
        <row r="418">
          <cell r="A418">
            <v>39</v>
          </cell>
          <cell r="B418" t="str">
            <v>oil and gas</v>
          </cell>
          <cell r="C418">
            <v>37.126712366220666</v>
          </cell>
          <cell r="D418">
            <v>45.526712366220664</v>
          </cell>
          <cell r="E418">
            <v>33.026712366220664</v>
          </cell>
          <cell r="F418">
            <v>34.826712366220669</v>
          </cell>
          <cell r="G418">
            <v>35.026712366220664</v>
          </cell>
          <cell r="H418">
            <v>35.026712366220664</v>
          </cell>
          <cell r="I418">
            <v>36.92671236622067</v>
          </cell>
          <cell r="J418">
            <v>38.626712366220666</v>
          </cell>
          <cell r="K418">
            <v>47.42671236622067</v>
          </cell>
          <cell r="L418">
            <v>38.126712366220666</v>
          </cell>
          <cell r="M418">
            <v>43.326712366220669</v>
          </cell>
          <cell r="N418">
            <v>40.226712366220667</v>
          </cell>
          <cell r="O418">
            <v>42.626712366220666</v>
          </cell>
          <cell r="P418">
            <v>39.42671236622067</v>
          </cell>
          <cell r="Q418">
            <v>42.337080583379631</v>
          </cell>
          <cell r="R418">
            <v>44.447448800538588</v>
          </cell>
          <cell r="S418">
            <v>50.95781701769755</v>
          </cell>
          <cell r="T418">
            <v>56.268185234856517</v>
          </cell>
          <cell r="U418">
            <v>71.078553452015484</v>
          </cell>
          <cell r="V418">
            <v>66.588921669174454</v>
          </cell>
          <cell r="W418">
            <v>80.799289886333412</v>
          </cell>
          <cell r="X418">
            <v>96.609658103492364</v>
          </cell>
          <cell r="Y418">
            <v>79.420026320651331</v>
          </cell>
          <cell r="Z418">
            <v>82.830394537810292</v>
          </cell>
          <cell r="AA418">
            <v>99.840762754969262</v>
          </cell>
          <cell r="AB418">
            <v>107.05113097212822</v>
          </cell>
          <cell r="AC418">
            <v>96.451130972128226</v>
          </cell>
          <cell r="AD418">
            <v>118.85113097212823</v>
          </cell>
          <cell r="AE418">
            <v>109.85113097212823</v>
          </cell>
          <cell r="AF418">
            <v>161.75113097212824</v>
          </cell>
          <cell r="AG418">
            <v>139.15113097212821</v>
          </cell>
          <cell r="AH418">
            <v>141.55113097212822</v>
          </cell>
          <cell r="AI418">
            <v>133.75113097212824</v>
          </cell>
          <cell r="AJ418">
            <v>153.25113097212824</v>
          </cell>
          <cell r="AK418">
            <v>167.15113097212821</v>
          </cell>
          <cell r="AL418">
            <v>146.95113097212823</v>
          </cell>
          <cell r="AM418">
            <v>146.95113097212823</v>
          </cell>
        </row>
        <row r="419">
          <cell r="A419">
            <v>39</v>
          </cell>
          <cell r="B419" t="str">
            <v>peat mining</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row>
        <row r="420">
          <cell r="A420">
            <v>39</v>
          </cell>
          <cell r="B420" t="str">
            <v>recreation</v>
          </cell>
          <cell r="C420">
            <v>1.8618967994354321</v>
          </cell>
          <cell r="D420">
            <v>1.8618967994354321</v>
          </cell>
          <cell r="E420">
            <v>1.8618967994354321</v>
          </cell>
          <cell r="F420">
            <v>1.8618967994354321</v>
          </cell>
          <cell r="G420">
            <v>1.8618967994354321</v>
          </cell>
          <cell r="H420">
            <v>1.8618967994354321</v>
          </cell>
          <cell r="I420">
            <v>1.8618967994354321</v>
          </cell>
          <cell r="J420">
            <v>1.8618967994354321</v>
          </cell>
          <cell r="K420">
            <v>1.8618967994354321</v>
          </cell>
          <cell r="L420">
            <v>1.8618967994354321</v>
          </cell>
          <cell r="M420">
            <v>1.8618967994354321</v>
          </cell>
          <cell r="N420">
            <v>1.8618967994354321</v>
          </cell>
          <cell r="O420">
            <v>1.8618967994354321</v>
          </cell>
          <cell r="P420">
            <v>1.8618967994354321</v>
          </cell>
          <cell r="Q420">
            <v>1.8697341785587953</v>
          </cell>
          <cell r="R420">
            <v>1.8775715576821586</v>
          </cell>
          <cell r="S420">
            <v>1.8854089368055216</v>
          </cell>
          <cell r="T420">
            <v>1.8932463159288848</v>
          </cell>
          <cell r="U420">
            <v>1.9010836950522481</v>
          </cell>
          <cell r="V420">
            <v>1.9089210741756113</v>
          </cell>
          <cell r="W420">
            <v>1.9167584532989745</v>
          </cell>
          <cell r="X420">
            <v>1.9245958324223376</v>
          </cell>
          <cell r="Y420">
            <v>1.9324332115457008</v>
          </cell>
          <cell r="Z420">
            <v>1.940270590669064</v>
          </cell>
          <cell r="AA420">
            <v>1.9481079697924273</v>
          </cell>
          <cell r="AB420">
            <v>1.955945348915791</v>
          </cell>
          <cell r="AC420">
            <v>1.955945348915791</v>
          </cell>
          <cell r="AD420">
            <v>1.955945348915791</v>
          </cell>
          <cell r="AE420">
            <v>1.955945348915791</v>
          </cell>
          <cell r="AF420">
            <v>1.955945348915791</v>
          </cell>
          <cell r="AG420">
            <v>1.955945348915791</v>
          </cell>
          <cell r="AH420">
            <v>1.955945348915791</v>
          </cell>
          <cell r="AI420">
            <v>1.955945348915791</v>
          </cell>
          <cell r="AJ420">
            <v>1.955945348915791</v>
          </cell>
          <cell r="AK420">
            <v>1.955945348915791</v>
          </cell>
          <cell r="AL420">
            <v>1.955945348915791</v>
          </cell>
          <cell r="AM420">
            <v>1.955945348915791</v>
          </cell>
        </row>
        <row r="421">
          <cell r="A421">
            <v>39</v>
          </cell>
          <cell r="B421" t="str">
            <v>transportation</v>
          </cell>
          <cell r="C421">
            <v>19.478171956519816</v>
          </cell>
          <cell r="D421">
            <v>19.478171956519816</v>
          </cell>
          <cell r="E421">
            <v>19.478171956519816</v>
          </cell>
          <cell r="F421">
            <v>19.478171956519816</v>
          </cell>
          <cell r="G421">
            <v>19.478171956519816</v>
          </cell>
          <cell r="H421">
            <v>19.478171956519816</v>
          </cell>
          <cell r="I421">
            <v>19.478171956519816</v>
          </cell>
          <cell r="J421">
            <v>19.478171956519816</v>
          </cell>
          <cell r="K421">
            <v>19.478171956519816</v>
          </cell>
          <cell r="L421">
            <v>19.478171956519816</v>
          </cell>
          <cell r="M421">
            <v>19.478171956519816</v>
          </cell>
          <cell r="N421">
            <v>19.478171956519816</v>
          </cell>
          <cell r="O421">
            <v>19.478171956519816</v>
          </cell>
          <cell r="P421">
            <v>19.478171956519816</v>
          </cell>
          <cell r="Q421">
            <v>17.984467978512058</v>
          </cell>
          <cell r="R421">
            <v>16.490764000504296</v>
          </cell>
          <cell r="S421">
            <v>14.997060022496534</v>
          </cell>
          <cell r="T421">
            <v>13.503356044488774</v>
          </cell>
          <cell r="U421">
            <v>12.009652066481012</v>
          </cell>
          <cell r="V421">
            <v>10.515948088473252</v>
          </cell>
          <cell r="W421">
            <v>9.0222441104654916</v>
          </cell>
          <cell r="X421">
            <v>7.5285401324577306</v>
          </cell>
          <cell r="Y421">
            <v>6.0348361544499696</v>
          </cell>
          <cell r="Z421">
            <v>4.5411321764422095</v>
          </cell>
          <cell r="AA421">
            <v>3.0474281984344489</v>
          </cell>
          <cell r="AB421">
            <v>1.5537242204266901</v>
          </cell>
          <cell r="AC421">
            <v>1.5537242204266901</v>
          </cell>
          <cell r="AD421">
            <v>1.5537242204266901</v>
          </cell>
          <cell r="AE421">
            <v>1.5537242204266901</v>
          </cell>
          <cell r="AF421">
            <v>1.5537242204266901</v>
          </cell>
          <cell r="AG421">
            <v>1.5537242204266901</v>
          </cell>
          <cell r="AH421">
            <v>1.5537242204266901</v>
          </cell>
          <cell r="AI421">
            <v>1.5537242204266901</v>
          </cell>
          <cell r="AJ421">
            <v>1.5537242204266901</v>
          </cell>
          <cell r="AK421">
            <v>1.5537242204266901</v>
          </cell>
          <cell r="AL421">
            <v>1.5537242204266901</v>
          </cell>
          <cell r="AM421">
            <v>1.5537242204266901</v>
          </cell>
        </row>
        <row r="422">
          <cell r="A422">
            <v>40</v>
          </cell>
          <cell r="B422" t="str">
            <v>agriculture</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row>
        <row r="423">
          <cell r="A423">
            <v>40</v>
          </cell>
          <cell r="B423" t="str">
            <v>flooded standing forest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row>
        <row r="424">
          <cell r="A424">
            <v>40</v>
          </cell>
          <cell r="B424" t="str">
            <v>forestry</v>
          </cell>
          <cell r="C424">
            <v>168.67</v>
          </cell>
          <cell r="D424">
            <v>168.67</v>
          </cell>
          <cell r="E424">
            <v>168.67</v>
          </cell>
          <cell r="F424">
            <v>168.67</v>
          </cell>
          <cell r="G424">
            <v>168.67</v>
          </cell>
          <cell r="H424">
            <v>168.67</v>
          </cell>
          <cell r="I424">
            <v>168.67</v>
          </cell>
          <cell r="J424">
            <v>168.67</v>
          </cell>
          <cell r="K424">
            <v>168.67</v>
          </cell>
          <cell r="L424">
            <v>168.67</v>
          </cell>
          <cell r="M424">
            <v>168.67</v>
          </cell>
          <cell r="N424">
            <v>168.67</v>
          </cell>
          <cell r="O424">
            <v>168.67</v>
          </cell>
          <cell r="P424">
            <v>197.8</v>
          </cell>
          <cell r="Q424">
            <v>89.39</v>
          </cell>
          <cell r="R424">
            <v>119.81</v>
          </cell>
          <cell r="S424">
            <v>170.35</v>
          </cell>
          <cell r="T424">
            <v>203.58</v>
          </cell>
          <cell r="U424">
            <v>260.20999999999998</v>
          </cell>
          <cell r="V424">
            <v>232.6</v>
          </cell>
          <cell r="W424">
            <v>214.7</v>
          </cell>
          <cell r="X424">
            <v>184.86</v>
          </cell>
          <cell r="Y424">
            <v>178.78</v>
          </cell>
          <cell r="Z424">
            <v>190.01</v>
          </cell>
          <cell r="AA424">
            <v>213.64</v>
          </cell>
          <cell r="AB424">
            <v>305.83999999999997</v>
          </cell>
          <cell r="AC424">
            <v>238.21</v>
          </cell>
          <cell r="AD424">
            <v>169.18</v>
          </cell>
          <cell r="AE424">
            <v>175.03</v>
          </cell>
          <cell r="AF424">
            <v>192.82</v>
          </cell>
          <cell r="AG424">
            <v>146.25</v>
          </cell>
          <cell r="AH424">
            <v>184.3</v>
          </cell>
          <cell r="AI424">
            <v>184.29839999999999</v>
          </cell>
          <cell r="AJ424">
            <v>184.29839999999999</v>
          </cell>
          <cell r="AK424">
            <v>184.29839999999999</v>
          </cell>
          <cell r="AL424">
            <v>176.7</v>
          </cell>
          <cell r="AM424">
            <v>176.7</v>
          </cell>
        </row>
        <row r="425">
          <cell r="A425">
            <v>40</v>
          </cell>
          <cell r="B425" t="str">
            <v>hydro infrastructure</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row>
        <row r="426">
          <cell r="A426">
            <v>40</v>
          </cell>
          <cell r="B426" t="str">
            <v>hydro reservoir</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row>
        <row r="427">
          <cell r="A427">
            <v>40</v>
          </cell>
          <cell r="B427" t="str">
            <v>industry</v>
          </cell>
          <cell r="C427">
            <v>0.68130000000000002</v>
          </cell>
          <cell r="D427">
            <v>0.68130000000000002</v>
          </cell>
          <cell r="E427">
            <v>0.68130000000000002</v>
          </cell>
          <cell r="F427">
            <v>0.68130000000000002</v>
          </cell>
          <cell r="G427">
            <v>0.68130000000000002</v>
          </cell>
          <cell r="H427">
            <v>0.68130000000000002</v>
          </cell>
          <cell r="I427">
            <v>0.68130000000000002</v>
          </cell>
          <cell r="J427">
            <v>0.68130000000000002</v>
          </cell>
          <cell r="K427">
            <v>0.68130000000000002</v>
          </cell>
          <cell r="L427">
            <v>0.68130000000000002</v>
          </cell>
          <cell r="M427">
            <v>0.68130000000000002</v>
          </cell>
          <cell r="N427">
            <v>0.68130000000000002</v>
          </cell>
          <cell r="O427">
            <v>0.68130000000000002</v>
          </cell>
          <cell r="P427">
            <v>0.68130000000000002</v>
          </cell>
          <cell r="Q427">
            <v>0.68130000000000002</v>
          </cell>
          <cell r="R427">
            <v>0.68130000000000002</v>
          </cell>
          <cell r="S427">
            <v>0.68130000000000002</v>
          </cell>
          <cell r="T427">
            <v>0.68130000000000002</v>
          </cell>
          <cell r="U427">
            <v>0.68130000000000002</v>
          </cell>
          <cell r="V427">
            <v>0.68130000000000002</v>
          </cell>
          <cell r="W427">
            <v>0.68130000000000002</v>
          </cell>
          <cell r="X427">
            <v>0.68130000000000002</v>
          </cell>
          <cell r="Y427">
            <v>0.68130000000000002</v>
          </cell>
          <cell r="Z427">
            <v>0.68130000000000002</v>
          </cell>
          <cell r="AA427">
            <v>0.68130000000000002</v>
          </cell>
          <cell r="AB427">
            <v>0.68130000000000002</v>
          </cell>
          <cell r="AC427">
            <v>0.68130000000000002</v>
          </cell>
          <cell r="AD427">
            <v>0.68130000000000002</v>
          </cell>
          <cell r="AE427">
            <v>0.68130000000000002</v>
          </cell>
          <cell r="AF427">
            <v>0.68130000000000002</v>
          </cell>
          <cell r="AG427">
            <v>0.68130000000000002</v>
          </cell>
          <cell r="AH427">
            <v>0.68130000000000002</v>
          </cell>
          <cell r="AI427">
            <v>0.68130000000000002</v>
          </cell>
          <cell r="AJ427">
            <v>0.68130000000000002</v>
          </cell>
          <cell r="AK427">
            <v>0.68130000000000002</v>
          </cell>
          <cell r="AL427">
            <v>0.68130000000000002</v>
          </cell>
          <cell r="AM427">
            <v>0.68130000000000002</v>
          </cell>
        </row>
        <row r="428">
          <cell r="A428">
            <v>40</v>
          </cell>
          <cell r="B428" t="str">
            <v>mining</v>
          </cell>
          <cell r="C428">
            <v>7.0971000000000002</v>
          </cell>
          <cell r="D428">
            <v>7.0971000000000002</v>
          </cell>
          <cell r="E428">
            <v>7.0971000000000002</v>
          </cell>
          <cell r="F428">
            <v>7.0971000000000002</v>
          </cell>
          <cell r="G428">
            <v>7.0971000000000002</v>
          </cell>
          <cell r="H428">
            <v>7.0971000000000002</v>
          </cell>
          <cell r="I428">
            <v>7.0971000000000002</v>
          </cell>
          <cell r="J428">
            <v>7.0971000000000002</v>
          </cell>
          <cell r="K428">
            <v>7.0971000000000002</v>
          </cell>
          <cell r="L428">
            <v>7.0971000000000002</v>
          </cell>
          <cell r="M428">
            <v>7.0971000000000002</v>
          </cell>
          <cell r="N428">
            <v>7.0971000000000002</v>
          </cell>
          <cell r="O428">
            <v>7.0971000000000002</v>
          </cell>
          <cell r="P428">
            <v>7.0971000000000002</v>
          </cell>
          <cell r="Q428">
            <v>7.0971000000000002</v>
          </cell>
          <cell r="R428">
            <v>7.0971000000000002</v>
          </cell>
          <cell r="S428">
            <v>7.0971000000000002</v>
          </cell>
          <cell r="T428">
            <v>7.0971000000000002</v>
          </cell>
          <cell r="U428">
            <v>7.0971000000000002</v>
          </cell>
          <cell r="V428">
            <v>7.0971000000000002</v>
          </cell>
          <cell r="W428">
            <v>7.0971000000000002</v>
          </cell>
          <cell r="X428">
            <v>7.0971000000000002</v>
          </cell>
          <cell r="Y428">
            <v>7.0971000000000002</v>
          </cell>
          <cell r="Z428">
            <v>7.0971000000000002</v>
          </cell>
          <cell r="AA428">
            <v>7.0971000000000002</v>
          </cell>
          <cell r="AB428">
            <v>7.0971000000000002</v>
          </cell>
          <cell r="AC428">
            <v>7.0971000000000002</v>
          </cell>
          <cell r="AD428">
            <v>7.0971000000000002</v>
          </cell>
          <cell r="AE428">
            <v>7.0971000000000002</v>
          </cell>
          <cell r="AF428">
            <v>7.0971000000000002</v>
          </cell>
          <cell r="AG428">
            <v>7.0971000000000002</v>
          </cell>
          <cell r="AH428">
            <v>7.0971000000000002</v>
          </cell>
          <cell r="AI428">
            <v>7.0971000000000002</v>
          </cell>
          <cell r="AJ428">
            <v>7.0971000000000002</v>
          </cell>
          <cell r="AK428">
            <v>7.0971000000000002</v>
          </cell>
          <cell r="AL428">
            <v>7.0971000000000002</v>
          </cell>
          <cell r="AM428">
            <v>7.0971000000000002</v>
          </cell>
        </row>
        <row r="429">
          <cell r="A429">
            <v>40</v>
          </cell>
          <cell r="B429" t="str">
            <v>municipal</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row>
        <row r="430">
          <cell r="A430">
            <v>40</v>
          </cell>
          <cell r="B430" t="str">
            <v>oil and gas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row>
        <row r="431">
          <cell r="A431">
            <v>40</v>
          </cell>
          <cell r="B431" t="str">
            <v>peat mining</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row>
        <row r="432">
          <cell r="A432">
            <v>40</v>
          </cell>
          <cell r="B432" t="str">
            <v>recreation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row>
        <row r="433">
          <cell r="A433">
            <v>40</v>
          </cell>
          <cell r="B433" t="str">
            <v>transportation</v>
          </cell>
          <cell r="C433">
            <v>30.427700000000002</v>
          </cell>
          <cell r="D433">
            <v>30.427700000000002</v>
          </cell>
          <cell r="E433">
            <v>30.427700000000002</v>
          </cell>
          <cell r="F433">
            <v>30.427700000000002</v>
          </cell>
          <cell r="G433">
            <v>30.427700000000002</v>
          </cell>
          <cell r="H433">
            <v>30.427700000000002</v>
          </cell>
          <cell r="I433">
            <v>30.427700000000002</v>
          </cell>
          <cell r="J433">
            <v>30.427700000000002</v>
          </cell>
          <cell r="K433">
            <v>30.427700000000002</v>
          </cell>
          <cell r="L433">
            <v>30.427700000000002</v>
          </cell>
          <cell r="M433">
            <v>30.427700000000002</v>
          </cell>
          <cell r="N433">
            <v>30.427700000000002</v>
          </cell>
          <cell r="O433">
            <v>30.427700000000002</v>
          </cell>
          <cell r="P433">
            <v>30.427700000000002</v>
          </cell>
          <cell r="Q433">
            <v>30.427700000000002</v>
          </cell>
          <cell r="R433">
            <v>30.427700000000002</v>
          </cell>
          <cell r="S433">
            <v>30.427700000000002</v>
          </cell>
          <cell r="T433">
            <v>30.427700000000002</v>
          </cell>
          <cell r="U433">
            <v>30.427700000000002</v>
          </cell>
          <cell r="V433">
            <v>30.427700000000002</v>
          </cell>
          <cell r="W433">
            <v>30.427700000000002</v>
          </cell>
          <cell r="X433">
            <v>30.427700000000002</v>
          </cell>
          <cell r="Y433">
            <v>30.427700000000002</v>
          </cell>
          <cell r="Z433">
            <v>30.427700000000002</v>
          </cell>
          <cell r="AA433">
            <v>30.427700000000002</v>
          </cell>
          <cell r="AB433">
            <v>30.427700000000002</v>
          </cell>
          <cell r="AC433">
            <v>30.427700000000002</v>
          </cell>
          <cell r="AD433">
            <v>30.427700000000002</v>
          </cell>
          <cell r="AE433">
            <v>30.427700000000002</v>
          </cell>
          <cell r="AF433">
            <v>30.427700000000002</v>
          </cell>
          <cell r="AG433">
            <v>30.427700000000002</v>
          </cell>
          <cell r="AH433">
            <v>30.427700000000002</v>
          </cell>
          <cell r="AI433">
            <v>30.427700000000002</v>
          </cell>
          <cell r="AJ433">
            <v>30.427700000000002</v>
          </cell>
          <cell r="AK433">
            <v>30.427700000000002</v>
          </cell>
          <cell r="AL433">
            <v>30.427700000000002</v>
          </cell>
          <cell r="AM433">
            <v>30.427700000000002</v>
          </cell>
        </row>
        <row r="434">
          <cell r="A434">
            <v>41</v>
          </cell>
          <cell r="B434" t="str">
            <v>agriculture</v>
          </cell>
          <cell r="C434">
            <v>418.64758865281692</v>
          </cell>
          <cell r="D434">
            <v>418.64758865281692</v>
          </cell>
          <cell r="E434">
            <v>418.64758865281692</v>
          </cell>
          <cell r="F434">
            <v>418.64758865281692</v>
          </cell>
          <cell r="G434">
            <v>418.64758865281692</v>
          </cell>
          <cell r="H434">
            <v>418.64758865281692</v>
          </cell>
          <cell r="I434">
            <v>418.64758865281692</v>
          </cell>
          <cell r="J434">
            <v>418.64758865281692</v>
          </cell>
          <cell r="K434">
            <v>418.64758865281692</v>
          </cell>
          <cell r="L434">
            <v>418.64758865281692</v>
          </cell>
          <cell r="M434">
            <v>418.64758865281692</v>
          </cell>
          <cell r="N434">
            <v>418.64758865281692</v>
          </cell>
          <cell r="O434">
            <v>418.64758865281692</v>
          </cell>
          <cell r="P434">
            <v>418.64758865281692</v>
          </cell>
          <cell r="Q434">
            <v>394.00147378882809</v>
          </cell>
          <cell r="R434">
            <v>369.35535892483927</v>
          </cell>
          <cell r="S434">
            <v>344.70924406085049</v>
          </cell>
          <cell r="T434">
            <v>320.06312919686172</v>
          </cell>
          <cell r="U434">
            <v>295.4170143328729</v>
          </cell>
          <cell r="V434">
            <v>270.77089946888412</v>
          </cell>
          <cell r="W434">
            <v>246.12478460489532</v>
          </cell>
          <cell r="X434">
            <v>221.47866974090653</v>
          </cell>
          <cell r="Y434">
            <v>196.8325548769177</v>
          </cell>
          <cell r="Z434">
            <v>172.1864400129289</v>
          </cell>
          <cell r="AA434">
            <v>147.5403251489401</v>
          </cell>
          <cell r="AB434">
            <v>122.89421028495134</v>
          </cell>
          <cell r="AC434">
            <v>122.89421028495134</v>
          </cell>
          <cell r="AD434">
            <v>122.89421028495134</v>
          </cell>
          <cell r="AE434">
            <v>122.89421028495134</v>
          </cell>
          <cell r="AF434">
            <v>122.89421028495134</v>
          </cell>
          <cell r="AG434">
            <v>122.89421028495134</v>
          </cell>
          <cell r="AH434">
            <v>122.89421028495134</v>
          </cell>
          <cell r="AI434">
            <v>122.89421028495134</v>
          </cell>
          <cell r="AJ434">
            <v>122.89421028495134</v>
          </cell>
          <cell r="AK434">
            <v>122.89421028495134</v>
          </cell>
          <cell r="AL434">
            <v>122.89421028495134</v>
          </cell>
          <cell r="AM434">
            <v>122.89421028495134</v>
          </cell>
        </row>
        <row r="435">
          <cell r="A435">
            <v>41</v>
          </cell>
          <cell r="B435" t="str">
            <v>flooded standing forest</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row>
        <row r="436">
          <cell r="A436">
            <v>41</v>
          </cell>
          <cell r="B436" t="str">
            <v>forestry</v>
          </cell>
          <cell r="C436">
            <v>167.51520784679306</v>
          </cell>
          <cell r="D436">
            <v>167.51520784679306</v>
          </cell>
          <cell r="E436">
            <v>167.51520784679306</v>
          </cell>
          <cell r="F436">
            <v>167.51520784679306</v>
          </cell>
          <cell r="G436">
            <v>167.51520784679306</v>
          </cell>
          <cell r="H436">
            <v>167.51520784679306</v>
          </cell>
          <cell r="I436">
            <v>167.51520784679306</v>
          </cell>
          <cell r="J436">
            <v>167.51520784679306</v>
          </cell>
          <cell r="K436">
            <v>167.51520784679306</v>
          </cell>
          <cell r="L436">
            <v>167.51520784679306</v>
          </cell>
          <cell r="M436">
            <v>167.51520784679306</v>
          </cell>
          <cell r="N436">
            <v>167.51520784679306</v>
          </cell>
          <cell r="O436">
            <v>167.51520784679306</v>
          </cell>
          <cell r="P436">
            <v>171.48520784679306</v>
          </cell>
          <cell r="Q436">
            <v>147.37903399679618</v>
          </cell>
          <cell r="R436">
            <v>139.20286014679928</v>
          </cell>
          <cell r="S436">
            <v>137.0366862968024</v>
          </cell>
          <cell r="T436">
            <v>155.02051244680553</v>
          </cell>
          <cell r="U436">
            <v>256.42433859680864</v>
          </cell>
          <cell r="V436">
            <v>246.84816474681173</v>
          </cell>
          <cell r="W436">
            <v>229.25199089681485</v>
          </cell>
          <cell r="X436">
            <v>228.53581704681795</v>
          </cell>
          <cell r="Y436">
            <v>248.46964319682104</v>
          </cell>
          <cell r="Z436">
            <v>243.66346934682417</v>
          </cell>
          <cell r="AA436">
            <v>224.9872954968273</v>
          </cell>
          <cell r="AB436">
            <v>265.58112164683041</v>
          </cell>
          <cell r="AC436">
            <v>244.01112164683042</v>
          </cell>
          <cell r="AD436">
            <v>201.8411216468304</v>
          </cell>
          <cell r="AE436">
            <v>249.29112164683039</v>
          </cell>
          <cell r="AF436">
            <v>218.7811216468304</v>
          </cell>
          <cell r="AG436">
            <v>132.43112164683038</v>
          </cell>
          <cell r="AH436">
            <v>209.27112164683041</v>
          </cell>
          <cell r="AI436">
            <v>209.26952164683041</v>
          </cell>
          <cell r="AJ436">
            <v>209.26952164683041</v>
          </cell>
          <cell r="AK436">
            <v>209.26952164683041</v>
          </cell>
          <cell r="AL436">
            <v>193.88112164683042</v>
          </cell>
          <cell r="AM436">
            <v>193.88112164683042</v>
          </cell>
        </row>
        <row r="437">
          <cell r="A437">
            <v>41</v>
          </cell>
          <cell r="B437" t="str">
            <v>hydro infrastructure</v>
          </cell>
          <cell r="C437">
            <v>571.9</v>
          </cell>
          <cell r="D437">
            <v>752.8</v>
          </cell>
          <cell r="E437">
            <v>527.29999999999995</v>
          </cell>
          <cell r="F437">
            <v>21.9</v>
          </cell>
          <cell r="G437">
            <v>37.799999999999997</v>
          </cell>
          <cell r="H437">
            <v>988</v>
          </cell>
          <cell r="I437">
            <v>582.70000000000005</v>
          </cell>
          <cell r="J437">
            <v>796.8</v>
          </cell>
          <cell r="K437">
            <v>421.7</v>
          </cell>
          <cell r="L437">
            <v>541.6</v>
          </cell>
          <cell r="M437">
            <v>186.4</v>
          </cell>
          <cell r="N437">
            <v>675.3</v>
          </cell>
          <cell r="O437">
            <v>686.3</v>
          </cell>
          <cell r="P437">
            <v>204.3</v>
          </cell>
          <cell r="Q437">
            <v>325.7</v>
          </cell>
          <cell r="R437">
            <v>0</v>
          </cell>
          <cell r="S437">
            <v>57.8</v>
          </cell>
          <cell r="T437">
            <v>29</v>
          </cell>
          <cell r="U437">
            <v>0</v>
          </cell>
          <cell r="V437">
            <v>934.7</v>
          </cell>
          <cell r="W437">
            <v>22.9</v>
          </cell>
          <cell r="X437">
            <v>0</v>
          </cell>
          <cell r="Y437">
            <v>0</v>
          </cell>
          <cell r="Z437">
            <v>0</v>
          </cell>
          <cell r="AA437">
            <v>0</v>
          </cell>
          <cell r="AB437">
            <v>0</v>
          </cell>
          <cell r="AC437">
            <v>0</v>
          </cell>
          <cell r="AD437">
            <v>1.9</v>
          </cell>
          <cell r="AE437">
            <v>0</v>
          </cell>
          <cell r="AF437">
            <v>0</v>
          </cell>
          <cell r="AG437">
            <v>0</v>
          </cell>
          <cell r="AH437">
            <v>0</v>
          </cell>
          <cell r="AI437">
            <v>0</v>
          </cell>
          <cell r="AJ437">
            <v>0</v>
          </cell>
          <cell r="AK437">
            <v>0</v>
          </cell>
          <cell r="AL437">
            <v>0</v>
          </cell>
          <cell r="AM437">
            <v>0</v>
          </cell>
        </row>
        <row r="438">
          <cell r="A438">
            <v>41</v>
          </cell>
          <cell r="B438" t="str">
            <v>hydro reservoir</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row>
        <row r="439">
          <cell r="A439">
            <v>41</v>
          </cell>
          <cell r="B439" t="str">
            <v>industry</v>
          </cell>
          <cell r="C439">
            <v>115.2572302397144</v>
          </cell>
          <cell r="D439">
            <v>115.2572302397144</v>
          </cell>
          <cell r="E439">
            <v>115.2572302397144</v>
          </cell>
          <cell r="F439">
            <v>115.2572302397144</v>
          </cell>
          <cell r="G439">
            <v>115.2572302397144</v>
          </cell>
          <cell r="H439">
            <v>115.2572302397144</v>
          </cell>
          <cell r="I439">
            <v>115.2572302397144</v>
          </cell>
          <cell r="J439">
            <v>115.2572302397144</v>
          </cell>
          <cell r="K439">
            <v>115.2572302397144</v>
          </cell>
          <cell r="L439">
            <v>115.2572302397144</v>
          </cell>
          <cell r="M439">
            <v>115.2572302397144</v>
          </cell>
          <cell r="N439">
            <v>115.2572302397144</v>
          </cell>
          <cell r="O439">
            <v>115.2572302397144</v>
          </cell>
          <cell r="P439">
            <v>115.2572302397144</v>
          </cell>
          <cell r="Q439">
            <v>110.30921927573081</v>
          </cell>
          <cell r="R439">
            <v>105.36120831174721</v>
          </cell>
          <cell r="S439">
            <v>100.4131973477636</v>
          </cell>
          <cell r="T439">
            <v>95.465186383780008</v>
          </cell>
          <cell r="U439">
            <v>90.517175419796402</v>
          </cell>
          <cell r="V439">
            <v>85.569164455812796</v>
          </cell>
          <cell r="W439">
            <v>80.621153491829205</v>
          </cell>
          <cell r="X439">
            <v>75.673142527845584</v>
          </cell>
          <cell r="Y439">
            <v>70.725131563861993</v>
          </cell>
          <cell r="Z439">
            <v>65.777120599878387</v>
          </cell>
          <cell r="AA439">
            <v>60.829109635894795</v>
          </cell>
          <cell r="AB439">
            <v>55.881098671911218</v>
          </cell>
          <cell r="AC439">
            <v>55.881098671911218</v>
          </cell>
          <cell r="AD439">
            <v>55.881098671911218</v>
          </cell>
          <cell r="AE439">
            <v>55.881098671911218</v>
          </cell>
          <cell r="AF439">
            <v>55.881098671911218</v>
          </cell>
          <cell r="AG439">
            <v>55.881098671911218</v>
          </cell>
          <cell r="AH439">
            <v>55.881098671911218</v>
          </cell>
          <cell r="AI439">
            <v>55.881098671911218</v>
          </cell>
          <cell r="AJ439">
            <v>55.881098671911218</v>
          </cell>
          <cell r="AK439">
            <v>55.881098671911218</v>
          </cell>
          <cell r="AL439">
            <v>55.881098671911218</v>
          </cell>
          <cell r="AM439">
            <v>55.881098671911218</v>
          </cell>
        </row>
        <row r="440">
          <cell r="A440">
            <v>41</v>
          </cell>
          <cell r="B440" t="str">
            <v>mining</v>
          </cell>
          <cell r="C440">
            <v>20.864073716719034</v>
          </cell>
          <cell r="D440">
            <v>20.864073716719034</v>
          </cell>
          <cell r="E440">
            <v>20.864073716719034</v>
          </cell>
          <cell r="F440">
            <v>20.864073716719034</v>
          </cell>
          <cell r="G440">
            <v>20.864073716719034</v>
          </cell>
          <cell r="H440">
            <v>20.864073716719034</v>
          </cell>
          <cell r="I440">
            <v>20.864073716719034</v>
          </cell>
          <cell r="J440">
            <v>20.864073716719034</v>
          </cell>
          <cell r="K440">
            <v>20.864073716719034</v>
          </cell>
          <cell r="L440">
            <v>20.864073716719034</v>
          </cell>
          <cell r="M440">
            <v>20.864073716719034</v>
          </cell>
          <cell r="N440">
            <v>20.864073716719034</v>
          </cell>
          <cell r="O440">
            <v>20.864073716719034</v>
          </cell>
          <cell r="P440">
            <v>20.864073716719034</v>
          </cell>
          <cell r="Q440">
            <v>28.123980851308801</v>
          </cell>
          <cell r="R440">
            <v>35.383887985898568</v>
          </cell>
          <cell r="S440">
            <v>42.643795120488328</v>
          </cell>
          <cell r="T440">
            <v>49.903702255078102</v>
          </cell>
          <cell r="U440">
            <v>57.163609389667869</v>
          </cell>
          <cell r="V440">
            <v>64.423516524257636</v>
          </cell>
          <cell r="W440">
            <v>71.683423658847403</v>
          </cell>
          <cell r="X440">
            <v>78.943330793437184</v>
          </cell>
          <cell r="Y440">
            <v>86.203237928026951</v>
          </cell>
          <cell r="Z440">
            <v>93.463145062616718</v>
          </cell>
          <cell r="AA440">
            <v>100.7230521972065</v>
          </cell>
          <cell r="AB440">
            <v>107.98295933179622</v>
          </cell>
          <cell r="AC440">
            <v>107.98295933179622</v>
          </cell>
          <cell r="AD440">
            <v>107.98295933179622</v>
          </cell>
          <cell r="AE440">
            <v>107.98295933179622</v>
          </cell>
          <cell r="AF440">
            <v>107.98295933179622</v>
          </cell>
          <cell r="AG440">
            <v>107.98295933179622</v>
          </cell>
          <cell r="AH440">
            <v>107.98295933179622</v>
          </cell>
          <cell r="AI440">
            <v>107.98295933179622</v>
          </cell>
          <cell r="AJ440">
            <v>107.98295933179622</v>
          </cell>
          <cell r="AK440">
            <v>107.98295933179622</v>
          </cell>
          <cell r="AL440">
            <v>107.98295933179622</v>
          </cell>
          <cell r="AM440">
            <v>107.98295933179622</v>
          </cell>
        </row>
        <row r="441">
          <cell r="A441">
            <v>41</v>
          </cell>
          <cell r="B441" t="str">
            <v>municipal</v>
          </cell>
          <cell r="C441">
            <v>1354.5208052811342</v>
          </cell>
          <cell r="D441">
            <v>1354.5208052811342</v>
          </cell>
          <cell r="E441">
            <v>1354.5208052811342</v>
          </cell>
          <cell r="F441">
            <v>1354.5208052811342</v>
          </cell>
          <cell r="G441">
            <v>1354.5208052811342</v>
          </cell>
          <cell r="H441">
            <v>1354.5208052811342</v>
          </cell>
          <cell r="I441">
            <v>1354.5208052811342</v>
          </cell>
          <cell r="J441">
            <v>1354.5208052811342</v>
          </cell>
          <cell r="K441">
            <v>1354.5208052811342</v>
          </cell>
          <cell r="L441">
            <v>1354.5208052811342</v>
          </cell>
          <cell r="M441">
            <v>1354.5208052811342</v>
          </cell>
          <cell r="N441">
            <v>1354.5208052811342</v>
          </cell>
          <cell r="O441">
            <v>1354.5208052811342</v>
          </cell>
          <cell r="P441">
            <v>1354.5208052811342</v>
          </cell>
          <cell r="Q441">
            <v>1294.9070564150404</v>
          </cell>
          <cell r="R441">
            <v>1235.2933075489466</v>
          </cell>
          <cell r="S441">
            <v>1175.6795586828528</v>
          </cell>
          <cell r="T441">
            <v>1116.0658098167587</v>
          </cell>
          <cell r="U441">
            <v>1056.4520609506649</v>
          </cell>
          <cell r="V441">
            <v>996.83831208457093</v>
          </cell>
          <cell r="W441">
            <v>937.22456321847699</v>
          </cell>
          <cell r="X441">
            <v>877.61081435238293</v>
          </cell>
          <cell r="Y441">
            <v>817.9970654862891</v>
          </cell>
          <cell r="Z441">
            <v>758.38331662019505</v>
          </cell>
          <cell r="AA441">
            <v>698.76956775410122</v>
          </cell>
          <cell r="AB441">
            <v>639.15581888800739</v>
          </cell>
          <cell r="AC441">
            <v>639.15581888800739</v>
          </cell>
          <cell r="AD441">
            <v>639.15581888800739</v>
          </cell>
          <cell r="AE441">
            <v>639.15581888800739</v>
          </cell>
          <cell r="AF441">
            <v>639.15581888800739</v>
          </cell>
          <cell r="AG441">
            <v>639.15581888800739</v>
          </cell>
          <cell r="AH441">
            <v>639.15581888800739</v>
          </cell>
          <cell r="AI441">
            <v>639.15581888800739</v>
          </cell>
          <cell r="AJ441">
            <v>639.15581888800739</v>
          </cell>
          <cell r="AK441">
            <v>639.15581888800739</v>
          </cell>
          <cell r="AL441">
            <v>639.15581888800739</v>
          </cell>
          <cell r="AM441">
            <v>639.15581888800739</v>
          </cell>
        </row>
        <row r="442">
          <cell r="A442">
            <v>41</v>
          </cell>
          <cell r="B442" t="str">
            <v>oil and gas</v>
          </cell>
          <cell r="C442">
            <v>1.2</v>
          </cell>
          <cell r="D442">
            <v>1.2</v>
          </cell>
          <cell r="E442">
            <v>1.2</v>
          </cell>
          <cell r="F442">
            <v>1.2</v>
          </cell>
          <cell r="G442">
            <v>1.2</v>
          </cell>
          <cell r="H442">
            <v>1.2</v>
          </cell>
          <cell r="I442">
            <v>1.2</v>
          </cell>
          <cell r="J442">
            <v>1.2</v>
          </cell>
          <cell r="K442">
            <v>1.2</v>
          </cell>
          <cell r="L442">
            <v>1.2</v>
          </cell>
          <cell r="M442">
            <v>1.2</v>
          </cell>
          <cell r="N442">
            <v>1.2</v>
          </cell>
          <cell r="O442">
            <v>1.2</v>
          </cell>
          <cell r="P442">
            <v>1.2</v>
          </cell>
          <cell r="Q442">
            <v>1.2</v>
          </cell>
          <cell r="R442">
            <v>1.2</v>
          </cell>
          <cell r="S442">
            <v>1.2</v>
          </cell>
          <cell r="T442">
            <v>1.2</v>
          </cell>
          <cell r="U442">
            <v>1.2</v>
          </cell>
          <cell r="V442">
            <v>1.2</v>
          </cell>
          <cell r="W442">
            <v>1.2</v>
          </cell>
          <cell r="X442">
            <v>1.2</v>
          </cell>
          <cell r="Y442">
            <v>1.2</v>
          </cell>
          <cell r="Z442">
            <v>1.2</v>
          </cell>
          <cell r="AA442">
            <v>1.2</v>
          </cell>
          <cell r="AB442">
            <v>1.2</v>
          </cell>
          <cell r="AC442">
            <v>1.2</v>
          </cell>
          <cell r="AD442">
            <v>1.2</v>
          </cell>
          <cell r="AE442">
            <v>1.2</v>
          </cell>
          <cell r="AF442">
            <v>1.2</v>
          </cell>
          <cell r="AG442">
            <v>1.2</v>
          </cell>
          <cell r="AH442">
            <v>1.2</v>
          </cell>
          <cell r="AI442">
            <v>3.1</v>
          </cell>
          <cell r="AJ442">
            <v>1.2</v>
          </cell>
          <cell r="AK442">
            <v>1.2</v>
          </cell>
          <cell r="AL442">
            <v>1.6</v>
          </cell>
          <cell r="AM442">
            <v>2</v>
          </cell>
        </row>
        <row r="443">
          <cell r="A443">
            <v>41</v>
          </cell>
          <cell r="B443" t="str">
            <v>peat mining</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row>
        <row r="444">
          <cell r="A444">
            <v>41</v>
          </cell>
          <cell r="B444" t="str">
            <v>recreation</v>
          </cell>
          <cell r="C444">
            <v>80.722572597000706</v>
          </cell>
          <cell r="D444">
            <v>80.722572597000706</v>
          </cell>
          <cell r="E444">
            <v>80.722572597000706</v>
          </cell>
          <cell r="F444">
            <v>80.722572597000706</v>
          </cell>
          <cell r="G444">
            <v>80.722572597000706</v>
          </cell>
          <cell r="H444">
            <v>80.722572597000706</v>
          </cell>
          <cell r="I444">
            <v>80.722572597000706</v>
          </cell>
          <cell r="J444">
            <v>80.722572597000706</v>
          </cell>
          <cell r="K444">
            <v>80.722572597000706</v>
          </cell>
          <cell r="L444">
            <v>80.722572597000706</v>
          </cell>
          <cell r="M444">
            <v>80.722572597000706</v>
          </cell>
          <cell r="N444">
            <v>80.722572597000706</v>
          </cell>
          <cell r="O444">
            <v>80.722572597000706</v>
          </cell>
          <cell r="P444">
            <v>80.722572597000706</v>
          </cell>
          <cell r="Q444">
            <v>82.844290596667207</v>
          </cell>
          <cell r="R444">
            <v>84.966008596333694</v>
          </cell>
          <cell r="S444">
            <v>87.087726596000181</v>
          </cell>
          <cell r="T444">
            <v>89.209444595666682</v>
          </cell>
          <cell r="U444">
            <v>91.331162595333183</v>
          </cell>
          <cell r="V444">
            <v>93.452880594999669</v>
          </cell>
          <cell r="W444">
            <v>95.574598594666156</v>
          </cell>
          <cell r="X444">
            <v>97.696316594332657</v>
          </cell>
          <cell r="Y444">
            <v>99.818034593999158</v>
          </cell>
          <cell r="Z444">
            <v>101.93975259366565</v>
          </cell>
          <cell r="AA444">
            <v>104.06147059333213</v>
          </cell>
          <cell r="AB444">
            <v>106.18318859299868</v>
          </cell>
          <cell r="AC444">
            <v>106.18318859299868</v>
          </cell>
          <cell r="AD444">
            <v>106.18318859299868</v>
          </cell>
          <cell r="AE444">
            <v>106.18318859299868</v>
          </cell>
          <cell r="AF444">
            <v>106.18318859299868</v>
          </cell>
          <cell r="AG444">
            <v>106.18318859299868</v>
          </cell>
          <cell r="AH444">
            <v>106.18318859299868</v>
          </cell>
          <cell r="AI444">
            <v>106.18318859299868</v>
          </cell>
          <cell r="AJ444">
            <v>106.18318859299868</v>
          </cell>
          <cell r="AK444">
            <v>106.18318859299868</v>
          </cell>
          <cell r="AL444">
            <v>106.18318859299868</v>
          </cell>
          <cell r="AM444">
            <v>106.18318859299868</v>
          </cell>
        </row>
        <row r="445">
          <cell r="A445">
            <v>41</v>
          </cell>
          <cell r="B445" t="str">
            <v>transportation</v>
          </cell>
          <cell r="C445">
            <v>149.46948222337627</v>
          </cell>
          <cell r="D445">
            <v>149.46948222337627</v>
          </cell>
          <cell r="E445">
            <v>149.46948222337627</v>
          </cell>
          <cell r="F445">
            <v>149.46948222337627</v>
          </cell>
          <cell r="G445">
            <v>149.46948222337627</v>
          </cell>
          <cell r="H445">
            <v>149.46948222337627</v>
          </cell>
          <cell r="I445">
            <v>149.46948222337627</v>
          </cell>
          <cell r="J445">
            <v>149.46948222337627</v>
          </cell>
          <cell r="K445">
            <v>149.46948222337627</v>
          </cell>
          <cell r="L445">
            <v>149.46948222337627</v>
          </cell>
          <cell r="M445">
            <v>149.46948222337627</v>
          </cell>
          <cell r="N445">
            <v>149.46948222337627</v>
          </cell>
          <cell r="O445">
            <v>149.46948222337627</v>
          </cell>
          <cell r="P445">
            <v>149.46948222337627</v>
          </cell>
          <cell r="Q445">
            <v>142.96336708669608</v>
          </cell>
          <cell r="R445">
            <v>136.45725195001589</v>
          </cell>
          <cell r="S445">
            <v>129.95113681333569</v>
          </cell>
          <cell r="T445">
            <v>123.4450216766555</v>
          </cell>
          <cell r="U445">
            <v>116.93890653997529</v>
          </cell>
          <cell r="V445">
            <v>110.4327914032951</v>
          </cell>
          <cell r="W445">
            <v>103.9266762666149</v>
          </cell>
          <cell r="X445">
            <v>97.420561129934697</v>
          </cell>
          <cell r="Y445">
            <v>90.914445993254503</v>
          </cell>
          <cell r="Z445">
            <v>84.40833085657431</v>
          </cell>
          <cell r="AA445">
            <v>77.902215719894116</v>
          </cell>
          <cell r="AB445">
            <v>71.396100583213894</v>
          </cell>
          <cell r="AC445">
            <v>71.396100583213894</v>
          </cell>
          <cell r="AD445">
            <v>71.396100583213894</v>
          </cell>
          <cell r="AE445">
            <v>71.396100583213894</v>
          </cell>
          <cell r="AF445">
            <v>71.396100583213894</v>
          </cell>
          <cell r="AG445">
            <v>71.396100583213894</v>
          </cell>
          <cell r="AH445">
            <v>71.396100583213894</v>
          </cell>
          <cell r="AI445">
            <v>71.396100583213894</v>
          </cell>
          <cell r="AJ445">
            <v>71.396100583213894</v>
          </cell>
          <cell r="AK445">
            <v>71.396100583213894</v>
          </cell>
          <cell r="AL445">
            <v>71.396100583213894</v>
          </cell>
          <cell r="AM445">
            <v>71.396100583213894</v>
          </cell>
        </row>
        <row r="446">
          <cell r="A446">
            <v>42</v>
          </cell>
          <cell r="B446" t="str">
            <v>agriculture</v>
          </cell>
          <cell r="C446">
            <v>5039.2164231766783</v>
          </cell>
          <cell r="D446">
            <v>5039.2164231766783</v>
          </cell>
          <cell r="E446">
            <v>5039.2164231766783</v>
          </cell>
          <cell r="F446">
            <v>5039.2164231766783</v>
          </cell>
          <cell r="G446">
            <v>5039.2164231766783</v>
          </cell>
          <cell r="H446">
            <v>5039.2164231766783</v>
          </cell>
          <cell r="I446">
            <v>5039.2164231766783</v>
          </cell>
          <cell r="J446">
            <v>5039.2164231766783</v>
          </cell>
          <cell r="K446">
            <v>5039.2164231766783</v>
          </cell>
          <cell r="L446">
            <v>5039.2164231766783</v>
          </cell>
          <cell r="M446">
            <v>5039.2164231766783</v>
          </cell>
          <cell r="N446">
            <v>5039.2164231766783</v>
          </cell>
          <cell r="O446">
            <v>5039.2164231766783</v>
          </cell>
          <cell r="P446">
            <v>5039.2164231766783</v>
          </cell>
          <cell r="Q446">
            <v>4738.2002444749423</v>
          </cell>
          <cell r="R446">
            <v>4437.1840657732073</v>
          </cell>
          <cell r="S446">
            <v>4136.1678870714723</v>
          </cell>
          <cell r="T446">
            <v>3835.1517083697368</v>
          </cell>
          <cell r="U446">
            <v>3534.1355296680017</v>
          </cell>
          <cell r="V446">
            <v>3233.1193509662662</v>
          </cell>
          <cell r="W446">
            <v>2932.1031722645312</v>
          </cell>
          <cell r="X446">
            <v>2631.0869935627961</v>
          </cell>
          <cell r="Y446">
            <v>2330.0708148610606</v>
          </cell>
          <cell r="Z446">
            <v>2029.0546361593254</v>
          </cell>
          <cell r="AA446">
            <v>1728.0384574575901</v>
          </cell>
          <cell r="AB446">
            <v>1427.0222787558546</v>
          </cell>
          <cell r="AC446">
            <v>1427.0222787558546</v>
          </cell>
          <cell r="AD446">
            <v>1427.0222787558546</v>
          </cell>
          <cell r="AE446">
            <v>1427.0222787558546</v>
          </cell>
          <cell r="AF446">
            <v>1427.0222787558546</v>
          </cell>
          <cell r="AG446">
            <v>1427.0222787558546</v>
          </cell>
          <cell r="AH446">
            <v>1427.0222787558546</v>
          </cell>
          <cell r="AI446">
            <v>1427.0222787558546</v>
          </cell>
          <cell r="AJ446">
            <v>1427.0222787558546</v>
          </cell>
          <cell r="AK446">
            <v>1427.0222787558546</v>
          </cell>
          <cell r="AL446">
            <v>1427.0222787558546</v>
          </cell>
          <cell r="AM446">
            <v>1427.0222787558546</v>
          </cell>
        </row>
        <row r="447">
          <cell r="A447">
            <v>42</v>
          </cell>
          <cell r="B447" t="str">
            <v>flooded standing forest</v>
          </cell>
          <cell r="C447">
            <v>0</v>
          </cell>
          <cell r="D447">
            <v>0</v>
          </cell>
          <cell r="E447">
            <v>0</v>
          </cell>
          <cell r="F447">
            <v>0</v>
          </cell>
          <cell r="G447">
            <v>0</v>
          </cell>
          <cell r="H447">
            <v>0</v>
          </cell>
          <cell r="I447">
            <v>11672</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row>
        <row r="448">
          <cell r="A448">
            <v>42</v>
          </cell>
          <cell r="B448" t="str">
            <v>forestry</v>
          </cell>
          <cell r="C448">
            <v>948.47565617734028</v>
          </cell>
          <cell r="D448">
            <v>948.47565617734028</v>
          </cell>
          <cell r="E448">
            <v>948.47565617734028</v>
          </cell>
          <cell r="F448">
            <v>948.47565617734028</v>
          </cell>
          <cell r="G448">
            <v>948.47565617734028</v>
          </cell>
          <cell r="H448">
            <v>948.47565617734028</v>
          </cell>
          <cell r="I448">
            <v>948.47565617734028</v>
          </cell>
          <cell r="J448">
            <v>948.47565617734028</v>
          </cell>
          <cell r="K448">
            <v>948.47565617734028</v>
          </cell>
          <cell r="L448">
            <v>948.47565617734028</v>
          </cell>
          <cell r="M448">
            <v>948.47565617734028</v>
          </cell>
          <cell r="N448">
            <v>948.47565617734028</v>
          </cell>
          <cell r="O448">
            <v>948.47565617734028</v>
          </cell>
          <cell r="P448">
            <v>893.47565617734028</v>
          </cell>
          <cell r="Q448">
            <v>732.68162011943537</v>
          </cell>
          <cell r="R448">
            <v>872.29758406153053</v>
          </cell>
          <cell r="S448">
            <v>969.1435480036256</v>
          </cell>
          <cell r="T448">
            <v>1189.5795119457207</v>
          </cell>
          <cell r="U448">
            <v>970.52547588781567</v>
          </cell>
          <cell r="V448">
            <v>971.41143982991082</v>
          </cell>
          <cell r="W448">
            <v>939.637403772006</v>
          </cell>
          <cell r="X448">
            <v>833.57336771410098</v>
          </cell>
          <cell r="Y448">
            <v>798.41933165619616</v>
          </cell>
          <cell r="Z448">
            <v>966.95529559829129</v>
          </cell>
          <cell r="AA448">
            <v>1344.9412595403862</v>
          </cell>
          <cell r="AB448">
            <v>1108.8972234824812</v>
          </cell>
          <cell r="AC448">
            <v>1256.9572234824814</v>
          </cell>
          <cell r="AD448">
            <v>1030.3072234824813</v>
          </cell>
          <cell r="AE448">
            <v>985.97722348248146</v>
          </cell>
          <cell r="AF448">
            <v>951.82722348248137</v>
          </cell>
          <cell r="AG448">
            <v>606.02722348248142</v>
          </cell>
          <cell r="AH448">
            <v>966.21722348248136</v>
          </cell>
          <cell r="AI448">
            <v>966.21782348248144</v>
          </cell>
          <cell r="AJ448">
            <v>966.21782348248144</v>
          </cell>
          <cell r="AK448">
            <v>966.21782348248144</v>
          </cell>
          <cell r="AL448">
            <v>894.13722348248143</v>
          </cell>
          <cell r="AM448">
            <v>894.13722348248143</v>
          </cell>
        </row>
        <row r="449">
          <cell r="A449">
            <v>42</v>
          </cell>
          <cell r="B449" t="str">
            <v>hydro infrastructure</v>
          </cell>
          <cell r="C449">
            <v>306.60000000000002</v>
          </cell>
          <cell r="D449">
            <v>732.4</v>
          </cell>
          <cell r="E449">
            <v>612.70000000000005</v>
          </cell>
          <cell r="F449">
            <v>1008.7</v>
          </cell>
          <cell r="G449">
            <v>0</v>
          </cell>
          <cell r="H449">
            <v>821.1</v>
          </cell>
          <cell r="I449">
            <v>4498</v>
          </cell>
          <cell r="J449">
            <v>1291.8</v>
          </cell>
          <cell r="K449">
            <v>2829.3</v>
          </cell>
          <cell r="L449">
            <v>2022.4</v>
          </cell>
          <cell r="M449">
            <v>57.8</v>
          </cell>
          <cell r="N449">
            <v>2633.8</v>
          </cell>
          <cell r="O449">
            <v>381.5</v>
          </cell>
          <cell r="P449">
            <v>547.4</v>
          </cell>
          <cell r="Q449">
            <v>883</v>
          </cell>
          <cell r="R449">
            <v>1210.8</v>
          </cell>
          <cell r="S449">
            <v>0</v>
          </cell>
          <cell r="T449">
            <v>0</v>
          </cell>
          <cell r="U449">
            <v>19.3</v>
          </cell>
          <cell r="V449">
            <v>0</v>
          </cell>
          <cell r="W449">
            <v>231.8</v>
          </cell>
          <cell r="X449">
            <v>1662.8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row>
        <row r="450">
          <cell r="A450">
            <v>42</v>
          </cell>
          <cell r="B450" t="str">
            <v>hydro reservoir</v>
          </cell>
          <cell r="C450">
            <v>5603</v>
          </cell>
          <cell r="D450">
            <v>5604</v>
          </cell>
          <cell r="E450">
            <v>5603</v>
          </cell>
          <cell r="F450">
            <v>0</v>
          </cell>
          <cell r="G450">
            <v>0</v>
          </cell>
          <cell r="H450">
            <v>0</v>
          </cell>
          <cell r="I450">
            <v>0</v>
          </cell>
          <cell r="J450">
            <v>0</v>
          </cell>
          <cell r="K450">
            <v>1282.4000000000001</v>
          </cell>
          <cell r="L450">
            <v>1282.4000000000001</v>
          </cell>
          <cell r="M450">
            <v>1282.4000000000001</v>
          </cell>
          <cell r="N450">
            <v>1282.4000000000001</v>
          </cell>
          <cell r="O450">
            <v>1282.4000000000001</v>
          </cell>
          <cell r="P450">
            <v>1282.4000000000001</v>
          </cell>
          <cell r="Q450">
            <v>1282.4000000000001</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row>
        <row r="451">
          <cell r="A451">
            <v>42</v>
          </cell>
          <cell r="B451" t="str">
            <v>industry</v>
          </cell>
          <cell r="C451">
            <v>450.64747726244758</v>
          </cell>
          <cell r="D451">
            <v>450.64747726244758</v>
          </cell>
          <cell r="E451">
            <v>450.64747726244758</v>
          </cell>
          <cell r="F451">
            <v>450.64747726244758</v>
          </cell>
          <cell r="G451">
            <v>450.64747726244758</v>
          </cell>
          <cell r="H451">
            <v>450.64747726244758</v>
          </cell>
          <cell r="I451">
            <v>450.64747726244758</v>
          </cell>
          <cell r="J451">
            <v>450.64747726244758</v>
          </cell>
          <cell r="K451">
            <v>450.64747726244758</v>
          </cell>
          <cell r="L451">
            <v>450.64747726244758</v>
          </cell>
          <cell r="M451">
            <v>450.64747726244758</v>
          </cell>
          <cell r="N451">
            <v>450.64747726244758</v>
          </cell>
          <cell r="O451">
            <v>450.64747726244758</v>
          </cell>
          <cell r="P451">
            <v>450.64747726244758</v>
          </cell>
          <cell r="Q451">
            <v>422.03446315167287</v>
          </cell>
          <cell r="R451">
            <v>393.42144904089815</v>
          </cell>
          <cell r="S451">
            <v>364.80843493012344</v>
          </cell>
          <cell r="T451">
            <v>336.19542081934867</v>
          </cell>
          <cell r="U451">
            <v>307.58240670857396</v>
          </cell>
          <cell r="V451">
            <v>278.96939259779924</v>
          </cell>
          <cell r="W451">
            <v>250.3563784870245</v>
          </cell>
          <cell r="X451">
            <v>221.74336437624979</v>
          </cell>
          <cell r="Y451">
            <v>193.13035026547504</v>
          </cell>
          <cell r="Z451">
            <v>164.51733615470033</v>
          </cell>
          <cell r="AA451">
            <v>135.90432204392562</v>
          </cell>
          <cell r="AB451">
            <v>107.291307933151</v>
          </cell>
          <cell r="AC451">
            <v>107.291307933151</v>
          </cell>
          <cell r="AD451">
            <v>107.291307933151</v>
          </cell>
          <cell r="AE451">
            <v>107.291307933151</v>
          </cell>
          <cell r="AF451">
            <v>107.291307933151</v>
          </cell>
          <cell r="AG451">
            <v>107.291307933151</v>
          </cell>
          <cell r="AH451">
            <v>107.291307933151</v>
          </cell>
          <cell r="AI451">
            <v>107.291307933151</v>
          </cell>
          <cell r="AJ451">
            <v>107.291307933151</v>
          </cell>
          <cell r="AK451">
            <v>107.291307933151</v>
          </cell>
          <cell r="AL451">
            <v>107.291307933151</v>
          </cell>
          <cell r="AM451">
            <v>107.291307933151</v>
          </cell>
        </row>
        <row r="452">
          <cell r="A452">
            <v>42</v>
          </cell>
          <cell r="B452" t="str">
            <v>mining</v>
          </cell>
          <cell r="C452">
            <v>720.11791702097514</v>
          </cell>
          <cell r="D452">
            <v>720.11791702097514</v>
          </cell>
          <cell r="E452">
            <v>720.11791702097514</v>
          </cell>
          <cell r="F452">
            <v>720.11791702097514</v>
          </cell>
          <cell r="G452">
            <v>720.11791702097514</v>
          </cell>
          <cell r="H452">
            <v>720.11791702097514</v>
          </cell>
          <cell r="I452">
            <v>720.11791702097514</v>
          </cell>
          <cell r="J452">
            <v>720.11791702097514</v>
          </cell>
          <cell r="K452">
            <v>720.11791702097514</v>
          </cell>
          <cell r="L452">
            <v>720.11791702097514</v>
          </cell>
          <cell r="M452">
            <v>720.11791702097514</v>
          </cell>
          <cell r="N452">
            <v>720.11791702097514</v>
          </cell>
          <cell r="O452">
            <v>720.11791702097514</v>
          </cell>
          <cell r="P452">
            <v>720.11791702097514</v>
          </cell>
          <cell r="Q452">
            <v>703.92372576652338</v>
          </cell>
          <cell r="R452">
            <v>687.72953451207161</v>
          </cell>
          <cell r="S452">
            <v>671.53534325761973</v>
          </cell>
          <cell r="T452">
            <v>655.34115200316796</v>
          </cell>
          <cell r="U452">
            <v>639.1469607487162</v>
          </cell>
          <cell r="V452">
            <v>622.95276949426443</v>
          </cell>
          <cell r="W452">
            <v>606.75857823981255</v>
          </cell>
          <cell r="X452">
            <v>590.56438698536078</v>
          </cell>
          <cell r="Y452">
            <v>574.37019573090902</v>
          </cell>
          <cell r="Z452">
            <v>558.17600447645725</v>
          </cell>
          <cell r="AA452">
            <v>541.98181322200537</v>
          </cell>
          <cell r="AB452">
            <v>525.78762196755383</v>
          </cell>
          <cell r="AC452">
            <v>525.78762196755383</v>
          </cell>
          <cell r="AD452">
            <v>525.78762196755383</v>
          </cell>
          <cell r="AE452">
            <v>525.78762196755383</v>
          </cell>
          <cell r="AF452">
            <v>525.78762196755383</v>
          </cell>
          <cell r="AG452">
            <v>525.78762196755383</v>
          </cell>
          <cell r="AH452">
            <v>525.78762196755383</v>
          </cell>
          <cell r="AI452">
            <v>525.78762196755383</v>
          </cell>
          <cell r="AJ452">
            <v>525.78762196755383</v>
          </cell>
          <cell r="AK452">
            <v>525.78762196755383</v>
          </cell>
          <cell r="AL452">
            <v>525.78762196755383</v>
          </cell>
          <cell r="AM452">
            <v>525.78762196755383</v>
          </cell>
        </row>
        <row r="453">
          <cell r="A453">
            <v>42</v>
          </cell>
          <cell r="B453" t="str">
            <v>municipal</v>
          </cell>
          <cell r="C453">
            <v>922.60379886559781</v>
          </cell>
          <cell r="D453">
            <v>922.60379886559781</v>
          </cell>
          <cell r="E453">
            <v>922.60379886559781</v>
          </cell>
          <cell r="F453">
            <v>922.60379886559781</v>
          </cell>
          <cell r="G453">
            <v>922.60379886559781</v>
          </cell>
          <cell r="H453">
            <v>922.60379886559781</v>
          </cell>
          <cell r="I453">
            <v>922.60379886559781</v>
          </cell>
          <cell r="J453">
            <v>922.60379886559781</v>
          </cell>
          <cell r="K453">
            <v>922.60379886559781</v>
          </cell>
          <cell r="L453">
            <v>922.60379886559781</v>
          </cell>
          <cell r="M453">
            <v>922.60379886559781</v>
          </cell>
          <cell r="N453">
            <v>922.60379886559781</v>
          </cell>
          <cell r="O453">
            <v>922.60379886559781</v>
          </cell>
          <cell r="P453">
            <v>922.60379886559781</v>
          </cell>
          <cell r="Q453">
            <v>936.08229550693</v>
          </cell>
          <cell r="R453">
            <v>949.56079214826184</v>
          </cell>
          <cell r="S453">
            <v>963.03928878959402</v>
          </cell>
          <cell r="T453">
            <v>976.51778543092598</v>
          </cell>
          <cell r="U453">
            <v>989.99628207225794</v>
          </cell>
          <cell r="V453">
            <v>1003.4747787135899</v>
          </cell>
          <cell r="W453">
            <v>1016.953275354922</v>
          </cell>
          <cell r="X453">
            <v>1030.4317719962539</v>
          </cell>
          <cell r="Y453">
            <v>1043.9102686375859</v>
          </cell>
          <cell r="Z453">
            <v>1057.3887652789178</v>
          </cell>
          <cell r="AA453">
            <v>1070.86726192025</v>
          </cell>
          <cell r="AB453">
            <v>1084.345758561582</v>
          </cell>
          <cell r="AC453">
            <v>1084.345758561582</v>
          </cell>
          <cell r="AD453">
            <v>1084.345758561582</v>
          </cell>
          <cell r="AE453">
            <v>1084.345758561582</v>
          </cell>
          <cell r="AF453">
            <v>1084.345758561582</v>
          </cell>
          <cell r="AG453">
            <v>1084.345758561582</v>
          </cell>
          <cell r="AH453">
            <v>1084.345758561582</v>
          </cell>
          <cell r="AI453">
            <v>1084.345758561582</v>
          </cell>
          <cell r="AJ453">
            <v>1084.345758561582</v>
          </cell>
          <cell r="AK453">
            <v>1084.345758561582</v>
          </cell>
          <cell r="AL453">
            <v>1084.345758561582</v>
          </cell>
          <cell r="AM453">
            <v>1084.345758561582</v>
          </cell>
        </row>
        <row r="454">
          <cell r="A454">
            <v>42</v>
          </cell>
          <cell r="B454" t="str">
            <v>oil and gas</v>
          </cell>
          <cell r="C454">
            <v>3.4</v>
          </cell>
          <cell r="D454">
            <v>3.4</v>
          </cell>
          <cell r="E454">
            <v>3.4</v>
          </cell>
          <cell r="F454">
            <v>3.4</v>
          </cell>
          <cell r="G454">
            <v>3.4</v>
          </cell>
          <cell r="H454">
            <v>3.4</v>
          </cell>
          <cell r="I454">
            <v>3.4</v>
          </cell>
          <cell r="J454">
            <v>3.4</v>
          </cell>
          <cell r="K454">
            <v>3.4</v>
          </cell>
          <cell r="L454">
            <v>3.4</v>
          </cell>
          <cell r="M454">
            <v>3.4</v>
          </cell>
          <cell r="N454">
            <v>3.4</v>
          </cell>
          <cell r="O454">
            <v>5.6</v>
          </cell>
          <cell r="P454">
            <v>3.4</v>
          </cell>
          <cell r="Q454">
            <v>3.4</v>
          </cell>
          <cell r="R454">
            <v>3.4</v>
          </cell>
          <cell r="S454">
            <v>3.4</v>
          </cell>
          <cell r="T454">
            <v>3.4</v>
          </cell>
          <cell r="U454">
            <v>3.4</v>
          </cell>
          <cell r="V454">
            <v>6</v>
          </cell>
          <cell r="W454">
            <v>3.4</v>
          </cell>
          <cell r="X454">
            <v>4.2</v>
          </cell>
          <cell r="Y454">
            <v>4.4000000000000004</v>
          </cell>
          <cell r="Z454">
            <v>5.7</v>
          </cell>
          <cell r="AA454">
            <v>7.3</v>
          </cell>
          <cell r="AB454">
            <v>6.5</v>
          </cell>
          <cell r="AC454">
            <v>7.3</v>
          </cell>
          <cell r="AD454">
            <v>3.5</v>
          </cell>
          <cell r="AE454">
            <v>3.8</v>
          </cell>
          <cell r="AF454">
            <v>5.8</v>
          </cell>
          <cell r="AG454">
            <v>4.4000000000000004</v>
          </cell>
          <cell r="AH454">
            <v>6.8</v>
          </cell>
          <cell r="AI454">
            <v>6.6</v>
          </cell>
          <cell r="AJ454">
            <v>6.4</v>
          </cell>
          <cell r="AK454">
            <v>6.5</v>
          </cell>
          <cell r="AL454">
            <v>6.1</v>
          </cell>
          <cell r="AM454">
            <v>6.1</v>
          </cell>
        </row>
        <row r="455">
          <cell r="A455">
            <v>42</v>
          </cell>
          <cell r="B455" t="str">
            <v>peat mining</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3.4528926320803129E-2</v>
          </cell>
          <cell r="R455">
            <v>6.9057852641606257E-2</v>
          </cell>
          <cell r="S455">
            <v>0.10358677896240939</v>
          </cell>
          <cell r="T455">
            <v>0.13811570528321251</v>
          </cell>
          <cell r="U455">
            <v>0.17264463160401564</v>
          </cell>
          <cell r="V455">
            <v>0.20717355792481876</v>
          </cell>
          <cell r="W455">
            <v>0.24170248424562188</v>
          </cell>
          <cell r="X455">
            <v>0.27623141056642503</v>
          </cell>
          <cell r="Y455">
            <v>0.31076033688722815</v>
          </cell>
          <cell r="Z455">
            <v>0.34528926320803127</v>
          </cell>
          <cell r="AA455">
            <v>0.37981818952883439</v>
          </cell>
          <cell r="AB455">
            <v>0.41434711584963757</v>
          </cell>
          <cell r="AC455">
            <v>0.41434711584963757</v>
          </cell>
          <cell r="AD455">
            <v>0.41434711584963757</v>
          </cell>
          <cell r="AE455">
            <v>0.41434711584963757</v>
          </cell>
          <cell r="AF455">
            <v>0.41434711584963757</v>
          </cell>
          <cell r="AG455">
            <v>0.41434711584963757</v>
          </cell>
          <cell r="AH455">
            <v>0.41434711584963757</v>
          </cell>
          <cell r="AI455">
            <v>0.41434711584963757</v>
          </cell>
          <cell r="AJ455">
            <v>0.41434711584963757</v>
          </cell>
          <cell r="AK455">
            <v>0.41434711584963757</v>
          </cell>
          <cell r="AL455">
            <v>0.41434711584963757</v>
          </cell>
          <cell r="AM455">
            <v>0.41434711584963757</v>
          </cell>
        </row>
        <row r="456">
          <cell r="A456">
            <v>42</v>
          </cell>
          <cell r="B456" t="str">
            <v>recreation</v>
          </cell>
          <cell r="C456">
            <v>91.908892551151709</v>
          </cell>
          <cell r="D456">
            <v>91.908892551151709</v>
          </cell>
          <cell r="E456">
            <v>91.908892551151709</v>
          </cell>
          <cell r="F456">
            <v>91.908892551151709</v>
          </cell>
          <cell r="G456">
            <v>91.908892551151709</v>
          </cell>
          <cell r="H456">
            <v>91.908892551151709</v>
          </cell>
          <cell r="I456">
            <v>91.908892551151709</v>
          </cell>
          <cell r="J456">
            <v>91.908892551151709</v>
          </cell>
          <cell r="K456">
            <v>91.908892551151709</v>
          </cell>
          <cell r="L456">
            <v>91.908892551151709</v>
          </cell>
          <cell r="M456">
            <v>91.908892551151709</v>
          </cell>
          <cell r="N456">
            <v>91.908892551151709</v>
          </cell>
          <cell r="O456">
            <v>91.908892551151709</v>
          </cell>
          <cell r="P456">
            <v>91.908892551151709</v>
          </cell>
          <cell r="Q456">
            <v>94.068739699468438</v>
          </cell>
          <cell r="R456">
            <v>96.228586847785181</v>
          </cell>
          <cell r="S456">
            <v>98.388433996101909</v>
          </cell>
          <cell r="T456">
            <v>100.54828114441864</v>
          </cell>
          <cell r="U456">
            <v>102.70812829273538</v>
          </cell>
          <cell r="V456">
            <v>104.86797544105212</v>
          </cell>
          <cell r="W456">
            <v>107.02782258936884</v>
          </cell>
          <cell r="X456">
            <v>109.18766973768558</v>
          </cell>
          <cell r="Y456">
            <v>111.34751688600232</v>
          </cell>
          <cell r="Z456">
            <v>113.50736403431905</v>
          </cell>
          <cell r="AA456">
            <v>115.66721118263578</v>
          </cell>
          <cell r="AB456">
            <v>117.82705833095255</v>
          </cell>
          <cell r="AC456">
            <v>117.82705833095255</v>
          </cell>
          <cell r="AD456">
            <v>117.82705833095255</v>
          </cell>
          <cell r="AE456">
            <v>117.82705833095255</v>
          </cell>
          <cell r="AF456">
            <v>117.82705833095255</v>
          </cell>
          <cell r="AG456">
            <v>117.82705833095255</v>
          </cell>
          <cell r="AH456">
            <v>117.82705833095255</v>
          </cell>
          <cell r="AI456">
            <v>117.82705833095255</v>
          </cell>
          <cell r="AJ456">
            <v>117.82705833095255</v>
          </cell>
          <cell r="AK456">
            <v>117.82705833095255</v>
          </cell>
          <cell r="AL456">
            <v>117.82705833095255</v>
          </cell>
          <cell r="AM456">
            <v>117.82705833095255</v>
          </cell>
        </row>
        <row r="457">
          <cell r="A457">
            <v>42</v>
          </cell>
          <cell r="B457" t="str">
            <v>transportation</v>
          </cell>
          <cell r="C457">
            <v>296.91191800908194</v>
          </cell>
          <cell r="D457">
            <v>296.91191800908194</v>
          </cell>
          <cell r="E457">
            <v>296.91191800908194</v>
          </cell>
          <cell r="F457">
            <v>296.91191800908194</v>
          </cell>
          <cell r="G457">
            <v>296.91191800908194</v>
          </cell>
          <cell r="H457">
            <v>296.91191800908194</v>
          </cell>
          <cell r="I457">
            <v>296.91191800908194</v>
          </cell>
          <cell r="J457">
            <v>296.91191800908194</v>
          </cell>
          <cell r="K457">
            <v>296.91191800908194</v>
          </cell>
          <cell r="L457">
            <v>296.91191800908194</v>
          </cell>
          <cell r="M457">
            <v>296.91191800908194</v>
          </cell>
          <cell r="N457">
            <v>296.91191800908194</v>
          </cell>
          <cell r="O457">
            <v>296.91191800908194</v>
          </cell>
          <cell r="P457">
            <v>296.91191800908194</v>
          </cell>
          <cell r="Q457">
            <v>277.39888709580106</v>
          </cell>
          <cell r="R457">
            <v>257.88585618252017</v>
          </cell>
          <cell r="S457">
            <v>238.37282526923926</v>
          </cell>
          <cell r="T457">
            <v>218.85979435595837</v>
          </cell>
          <cell r="U457">
            <v>199.34676344267749</v>
          </cell>
          <cell r="V457">
            <v>179.83373252939657</v>
          </cell>
          <cell r="W457">
            <v>160.32070161611568</v>
          </cell>
          <cell r="X457">
            <v>140.8076707028348</v>
          </cell>
          <cell r="Y457">
            <v>121.29463978955391</v>
          </cell>
          <cell r="Z457">
            <v>101.78160887627303</v>
          </cell>
          <cell r="AA457">
            <v>82.26857796299214</v>
          </cell>
          <cell r="AB457">
            <v>62.755547049711367</v>
          </cell>
          <cell r="AC457">
            <v>62.755547049711367</v>
          </cell>
          <cell r="AD457">
            <v>62.755547049711367</v>
          </cell>
          <cell r="AE457">
            <v>62.755547049711367</v>
          </cell>
          <cell r="AF457">
            <v>62.755547049711367</v>
          </cell>
          <cell r="AG457">
            <v>62.755547049711367</v>
          </cell>
          <cell r="AH457">
            <v>62.755547049711367</v>
          </cell>
          <cell r="AI457">
            <v>62.755547049711367</v>
          </cell>
          <cell r="AJ457">
            <v>62.755547049711367</v>
          </cell>
          <cell r="AK457">
            <v>62.755547049711367</v>
          </cell>
          <cell r="AL457">
            <v>62.755547049711367</v>
          </cell>
          <cell r="AM457">
            <v>62.755547049711367</v>
          </cell>
        </row>
        <row r="458">
          <cell r="A458">
            <v>44</v>
          </cell>
          <cell r="B458" t="str">
            <v>agriculture</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row>
        <row r="459">
          <cell r="A459">
            <v>44</v>
          </cell>
          <cell r="B459" t="str">
            <v>flooded standing forest</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row>
        <row r="460">
          <cell r="A460">
            <v>44</v>
          </cell>
          <cell r="B460" t="str">
            <v>forestry</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row>
        <row r="461">
          <cell r="A461">
            <v>44</v>
          </cell>
          <cell r="B461" t="str">
            <v>hydro infrastructure</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row>
        <row r="462">
          <cell r="A462">
            <v>44</v>
          </cell>
          <cell r="B462" t="str">
            <v>hydro reservoir</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row>
        <row r="463">
          <cell r="A463">
            <v>44</v>
          </cell>
          <cell r="B463" t="str">
            <v>industry</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row>
        <row r="464">
          <cell r="A464">
            <v>44</v>
          </cell>
          <cell r="B464" t="str">
            <v>mining</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row>
        <row r="465">
          <cell r="A465">
            <v>44</v>
          </cell>
          <cell r="B465" t="str">
            <v>municipal</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row>
        <row r="466">
          <cell r="A466">
            <v>44</v>
          </cell>
          <cell r="B466" t="str">
            <v>oil and gas</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row>
        <row r="467">
          <cell r="A467">
            <v>44</v>
          </cell>
          <cell r="B467" t="str">
            <v>peat mining</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row>
        <row r="468">
          <cell r="A468">
            <v>44</v>
          </cell>
          <cell r="B468" t="str">
            <v>recreation</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row>
        <row r="469">
          <cell r="A469">
            <v>44</v>
          </cell>
          <cell r="B469" t="str">
            <v>transportation</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row>
        <row r="470">
          <cell r="A470">
            <v>45</v>
          </cell>
          <cell r="B470" t="str">
            <v>agriculture</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row>
        <row r="471">
          <cell r="A471">
            <v>45</v>
          </cell>
          <cell r="B471" t="str">
            <v>flooded standing forest</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row>
        <row r="472">
          <cell r="A472">
            <v>45</v>
          </cell>
          <cell r="B472" t="str">
            <v>forestry</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row>
        <row r="473">
          <cell r="A473">
            <v>45</v>
          </cell>
          <cell r="B473" t="str">
            <v>hydro infrastructure</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row>
        <row r="474">
          <cell r="A474">
            <v>45</v>
          </cell>
          <cell r="B474" t="str">
            <v>hydro reservoir</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row>
        <row r="475">
          <cell r="A475">
            <v>45</v>
          </cell>
          <cell r="B475" t="str">
            <v>industry</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row>
        <row r="476">
          <cell r="A476">
            <v>45</v>
          </cell>
          <cell r="B476" t="str">
            <v>mining</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row>
        <row r="477">
          <cell r="A477">
            <v>45</v>
          </cell>
          <cell r="B477" t="str">
            <v>municipal</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row>
        <row r="478">
          <cell r="A478">
            <v>45</v>
          </cell>
          <cell r="B478" t="str">
            <v>oil and gas</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row>
        <row r="479">
          <cell r="A479">
            <v>45</v>
          </cell>
          <cell r="B479" t="str">
            <v>peat mining</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row>
        <row r="480">
          <cell r="A480">
            <v>45</v>
          </cell>
          <cell r="B480" t="str">
            <v>recreation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row>
        <row r="481">
          <cell r="A481">
            <v>45</v>
          </cell>
          <cell r="B481" t="str">
            <v>transportation</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row>
        <row r="482">
          <cell r="A482">
            <v>46</v>
          </cell>
          <cell r="B482" t="str">
            <v>agriculture</v>
          </cell>
          <cell r="C482">
            <v>18.554290000000002</v>
          </cell>
          <cell r="D482">
            <v>18.554290000000002</v>
          </cell>
          <cell r="E482">
            <v>18.554290000000002</v>
          </cell>
          <cell r="F482">
            <v>18.554290000000002</v>
          </cell>
          <cell r="G482">
            <v>18.554290000000002</v>
          </cell>
          <cell r="H482">
            <v>18.554290000000002</v>
          </cell>
          <cell r="I482">
            <v>18.554290000000002</v>
          </cell>
          <cell r="J482">
            <v>18.554290000000002</v>
          </cell>
          <cell r="K482">
            <v>18.554290000000002</v>
          </cell>
          <cell r="L482">
            <v>18.554290000000002</v>
          </cell>
          <cell r="M482">
            <v>18.554290000000002</v>
          </cell>
          <cell r="N482">
            <v>18.554290000000002</v>
          </cell>
          <cell r="O482">
            <v>18.554290000000002</v>
          </cell>
          <cell r="P482">
            <v>18.554290000000002</v>
          </cell>
          <cell r="Q482">
            <v>18.554290099585764</v>
          </cell>
          <cell r="R482">
            <v>18.554290199171525</v>
          </cell>
          <cell r="S482">
            <v>18.554290298757287</v>
          </cell>
          <cell r="T482">
            <v>18.554290398343049</v>
          </cell>
          <cell r="U482">
            <v>18.554290497928811</v>
          </cell>
          <cell r="V482">
            <v>18.554290597514573</v>
          </cell>
          <cell r="W482">
            <v>18.554290697100335</v>
          </cell>
          <cell r="X482">
            <v>18.554290796686097</v>
          </cell>
          <cell r="Y482">
            <v>18.554290896271858</v>
          </cell>
          <cell r="Z482">
            <v>18.55429099585762</v>
          </cell>
          <cell r="AA482">
            <v>18.554291095443382</v>
          </cell>
          <cell r="AB482">
            <v>18.554291195029144</v>
          </cell>
          <cell r="AC482">
            <v>18.554291195029144</v>
          </cell>
          <cell r="AD482">
            <v>18.554291195029144</v>
          </cell>
          <cell r="AE482">
            <v>18.554291195029144</v>
          </cell>
          <cell r="AF482">
            <v>18.554291195029144</v>
          </cell>
          <cell r="AG482">
            <v>18.554291195029144</v>
          </cell>
          <cell r="AH482">
            <v>18.554291195029144</v>
          </cell>
          <cell r="AI482">
            <v>18.554291195029144</v>
          </cell>
          <cell r="AJ482">
            <v>18.554291195029144</v>
          </cell>
          <cell r="AK482">
            <v>18.554291195029144</v>
          </cell>
          <cell r="AL482">
            <v>18.554291195029144</v>
          </cell>
          <cell r="AM482">
            <v>18.554291195029144</v>
          </cell>
        </row>
        <row r="483">
          <cell r="A483">
            <v>46</v>
          </cell>
          <cell r="B483" t="str">
            <v>flooded standing forest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row>
        <row r="484">
          <cell r="A484">
            <v>46</v>
          </cell>
          <cell r="B484" t="str">
            <v>forestry</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row>
        <row r="485">
          <cell r="A485">
            <v>46</v>
          </cell>
          <cell r="B485" t="str">
            <v>hydro infrastructure</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row>
        <row r="486">
          <cell r="A486">
            <v>46</v>
          </cell>
          <cell r="B486" t="str">
            <v>hydro reservoir</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row>
        <row r="487">
          <cell r="A487">
            <v>46</v>
          </cell>
          <cell r="B487" t="str">
            <v>industry</v>
          </cell>
          <cell r="C487">
            <v>8.4955700000000007</v>
          </cell>
          <cell r="D487">
            <v>8.4955700000000007</v>
          </cell>
          <cell r="E487">
            <v>8.4955700000000007</v>
          </cell>
          <cell r="F487">
            <v>8.4955700000000007</v>
          </cell>
          <cell r="G487">
            <v>8.4955700000000007</v>
          </cell>
          <cell r="H487">
            <v>8.4955700000000007</v>
          </cell>
          <cell r="I487">
            <v>8.4955700000000007</v>
          </cell>
          <cell r="J487">
            <v>8.4955700000000007</v>
          </cell>
          <cell r="K487">
            <v>8.4955700000000007</v>
          </cell>
          <cell r="L487">
            <v>8.4955700000000007</v>
          </cell>
          <cell r="M487">
            <v>8.4955700000000007</v>
          </cell>
          <cell r="N487">
            <v>8.4955700000000007</v>
          </cell>
          <cell r="O487">
            <v>8.4955700000000007</v>
          </cell>
          <cell r="P487">
            <v>8.4955700000000007</v>
          </cell>
          <cell r="Q487">
            <v>8.4955699013615771</v>
          </cell>
          <cell r="R487">
            <v>8.4955698027231534</v>
          </cell>
          <cell r="S487">
            <v>8.4955697040847298</v>
          </cell>
          <cell r="T487">
            <v>8.4955696054463061</v>
          </cell>
          <cell r="U487">
            <v>8.4955695068078825</v>
          </cell>
          <cell r="V487">
            <v>8.4955694081694588</v>
          </cell>
          <cell r="W487">
            <v>8.4955693095310352</v>
          </cell>
          <cell r="X487">
            <v>8.4955692108926115</v>
          </cell>
          <cell r="Y487">
            <v>8.4955691122541879</v>
          </cell>
          <cell r="Z487">
            <v>8.4955690136157642</v>
          </cell>
          <cell r="AA487">
            <v>8.4955689149773406</v>
          </cell>
          <cell r="AB487">
            <v>8.4955688163389063</v>
          </cell>
          <cell r="AC487">
            <v>8.4955688163389063</v>
          </cell>
          <cell r="AD487">
            <v>8.4955688163389063</v>
          </cell>
          <cell r="AE487">
            <v>8.4955688163389063</v>
          </cell>
          <cell r="AF487">
            <v>8.4955688163389063</v>
          </cell>
          <cell r="AG487">
            <v>8.4955688163389063</v>
          </cell>
          <cell r="AH487">
            <v>8.4955688163389063</v>
          </cell>
          <cell r="AI487">
            <v>8.4955688163389063</v>
          </cell>
          <cell r="AJ487">
            <v>8.4955688163389063</v>
          </cell>
          <cell r="AK487">
            <v>8.4955688163389063</v>
          </cell>
          <cell r="AL487">
            <v>8.4955688163389063</v>
          </cell>
          <cell r="AM487">
            <v>8.4955688163389063</v>
          </cell>
        </row>
        <row r="488">
          <cell r="A488">
            <v>46</v>
          </cell>
          <cell r="B488" t="str">
            <v>mining</v>
          </cell>
          <cell r="C488">
            <v>0.99812999999999996</v>
          </cell>
          <cell r="D488">
            <v>0.99812999999999996</v>
          </cell>
          <cell r="E488">
            <v>0.99812999999999996</v>
          </cell>
          <cell r="F488">
            <v>0.99812999999999996</v>
          </cell>
          <cell r="G488">
            <v>0.99812999999999996</v>
          </cell>
          <cell r="H488">
            <v>0.99812999999999996</v>
          </cell>
          <cell r="I488">
            <v>0.99812999999999996</v>
          </cell>
          <cell r="J488">
            <v>0.99812999999999996</v>
          </cell>
          <cell r="K488">
            <v>0.99812999999999996</v>
          </cell>
          <cell r="L488">
            <v>0.99812999999999996</v>
          </cell>
          <cell r="M488">
            <v>0.99812999999999996</v>
          </cell>
          <cell r="N488">
            <v>0.99812999999999996</v>
          </cell>
          <cell r="O488">
            <v>0.99812999999999996</v>
          </cell>
          <cell r="P488">
            <v>0.99812999999999996</v>
          </cell>
          <cell r="Q488">
            <v>0.99812994969489477</v>
          </cell>
          <cell r="R488">
            <v>0.99812989938978958</v>
          </cell>
          <cell r="S488">
            <v>0.99812984908468438</v>
          </cell>
          <cell r="T488">
            <v>0.99812979877957919</v>
          </cell>
          <cell r="U488">
            <v>0.998129748474474</v>
          </cell>
          <cell r="V488">
            <v>0.99812969816936881</v>
          </cell>
          <cell r="W488">
            <v>0.99812964786426361</v>
          </cell>
          <cell r="X488">
            <v>0.99812959755915842</v>
          </cell>
          <cell r="Y488">
            <v>0.99812954725405323</v>
          </cell>
          <cell r="Z488">
            <v>0.99812949694894804</v>
          </cell>
          <cell r="AA488">
            <v>0.99812944664384284</v>
          </cell>
          <cell r="AB488">
            <v>0.99812939633873821</v>
          </cell>
          <cell r="AC488">
            <v>0.99812939633873821</v>
          </cell>
          <cell r="AD488">
            <v>0.99812939633873821</v>
          </cell>
          <cell r="AE488">
            <v>0.99812939633873821</v>
          </cell>
          <cell r="AF488">
            <v>0.99812939633873821</v>
          </cell>
          <cell r="AG488">
            <v>0.99812939633873821</v>
          </cell>
          <cell r="AH488">
            <v>0.99812939633873821</v>
          </cell>
          <cell r="AI488">
            <v>0.99812939633873821</v>
          </cell>
          <cell r="AJ488">
            <v>0.99812939633873821</v>
          </cell>
          <cell r="AK488">
            <v>0.99812939633873821</v>
          </cell>
          <cell r="AL488">
            <v>0.99812939633873821</v>
          </cell>
          <cell r="AM488">
            <v>0.99812939633873821</v>
          </cell>
        </row>
        <row r="489">
          <cell r="A489">
            <v>46</v>
          </cell>
          <cell r="B489" t="str">
            <v>municipal</v>
          </cell>
          <cell r="C489">
            <v>11.057369999999999</v>
          </cell>
          <cell r="D489">
            <v>11.057369999999999</v>
          </cell>
          <cell r="E489">
            <v>11.057369999999999</v>
          </cell>
          <cell r="F489">
            <v>11.057369999999999</v>
          </cell>
          <cell r="G489">
            <v>11.057369999999999</v>
          </cell>
          <cell r="H489">
            <v>11.057369999999999</v>
          </cell>
          <cell r="I489">
            <v>11.057369999999999</v>
          </cell>
          <cell r="J489">
            <v>11.057369999999999</v>
          </cell>
          <cell r="K489">
            <v>11.057369999999999</v>
          </cell>
          <cell r="L489">
            <v>11.057369999999999</v>
          </cell>
          <cell r="M489">
            <v>11.057369999999999</v>
          </cell>
          <cell r="N489">
            <v>11.057369999999999</v>
          </cell>
          <cell r="O489">
            <v>11.057369999999999</v>
          </cell>
          <cell r="P489">
            <v>11.057369999999999</v>
          </cell>
          <cell r="Q489">
            <v>11.057370480278541</v>
          </cell>
          <cell r="R489">
            <v>11.057370960557083</v>
          </cell>
          <cell r="S489">
            <v>11.057371440835624</v>
          </cell>
          <cell r="T489">
            <v>11.057371921114164</v>
          </cell>
          <cell r="U489">
            <v>11.057372401392705</v>
          </cell>
          <cell r="V489">
            <v>11.057372881671247</v>
          </cell>
          <cell r="W489">
            <v>11.057373361949788</v>
          </cell>
          <cell r="X489">
            <v>11.05737384222833</v>
          </cell>
          <cell r="Y489">
            <v>11.05737432250687</v>
          </cell>
          <cell r="Z489">
            <v>11.057374802785411</v>
          </cell>
          <cell r="AA489">
            <v>11.057375283063953</v>
          </cell>
          <cell r="AB489">
            <v>11.057375763342495</v>
          </cell>
          <cell r="AC489">
            <v>11.057375763342495</v>
          </cell>
          <cell r="AD489">
            <v>11.057375763342495</v>
          </cell>
          <cell r="AE489">
            <v>11.057375763342495</v>
          </cell>
          <cell r="AF489">
            <v>11.057375763342495</v>
          </cell>
          <cell r="AG489">
            <v>11.057375763342495</v>
          </cell>
          <cell r="AH489">
            <v>11.057375763342495</v>
          </cell>
          <cell r="AI489">
            <v>11.057375763342495</v>
          </cell>
          <cell r="AJ489">
            <v>11.057375763342495</v>
          </cell>
          <cell r="AK489">
            <v>11.057375763342495</v>
          </cell>
          <cell r="AL489">
            <v>11.057375763342495</v>
          </cell>
          <cell r="AM489">
            <v>11.057375763342495</v>
          </cell>
        </row>
        <row r="490">
          <cell r="A490">
            <v>46</v>
          </cell>
          <cell r="B490" t="str">
            <v>oil and gas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row>
        <row r="491">
          <cell r="A491">
            <v>46</v>
          </cell>
          <cell r="B491" t="str">
            <v>peat mining</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row>
        <row r="492">
          <cell r="A492">
            <v>46</v>
          </cell>
          <cell r="B492" t="str">
            <v>recreation</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row>
        <row r="493">
          <cell r="A493">
            <v>46</v>
          </cell>
          <cell r="B493" t="str">
            <v>transportation</v>
          </cell>
          <cell r="C493">
            <v>1.63862</v>
          </cell>
          <cell r="D493">
            <v>1.63862</v>
          </cell>
          <cell r="E493">
            <v>1.63862</v>
          </cell>
          <cell r="F493">
            <v>1.63862</v>
          </cell>
          <cell r="G493">
            <v>1.63862</v>
          </cell>
          <cell r="H493">
            <v>1.63862</v>
          </cell>
          <cell r="I493">
            <v>1.63862</v>
          </cell>
          <cell r="J493">
            <v>1.63862</v>
          </cell>
          <cell r="K493">
            <v>1.63862</v>
          </cell>
          <cell r="L493">
            <v>1.63862</v>
          </cell>
          <cell r="M493">
            <v>1.63862</v>
          </cell>
          <cell r="N493">
            <v>1.63862</v>
          </cell>
          <cell r="O493">
            <v>1.63862</v>
          </cell>
          <cell r="P493">
            <v>1.63862</v>
          </cell>
          <cell r="Q493">
            <v>1.6386203188841137</v>
          </cell>
          <cell r="R493">
            <v>1.6386206377682275</v>
          </cell>
          <cell r="S493">
            <v>1.6386209566523413</v>
          </cell>
          <cell r="T493">
            <v>1.6386212755364551</v>
          </cell>
          <cell r="U493">
            <v>1.6386215944205689</v>
          </cell>
          <cell r="V493">
            <v>1.6386219133046827</v>
          </cell>
          <cell r="W493">
            <v>1.6386222321887964</v>
          </cell>
          <cell r="X493">
            <v>1.6386225510729102</v>
          </cell>
          <cell r="Y493">
            <v>1.638622869957024</v>
          </cell>
          <cell r="Z493">
            <v>1.6386231888411378</v>
          </cell>
          <cell r="AA493">
            <v>1.6386235077252516</v>
          </cell>
          <cell r="AB493">
            <v>81.538623826609367</v>
          </cell>
          <cell r="AC493">
            <v>81.538623826609367</v>
          </cell>
          <cell r="AD493">
            <v>81.538623826609367</v>
          </cell>
          <cell r="AE493">
            <v>81.538623826609367</v>
          </cell>
          <cell r="AF493">
            <v>81.538623826609367</v>
          </cell>
          <cell r="AG493">
            <v>1.6386238266093647</v>
          </cell>
          <cell r="AH493">
            <v>1.6386238266093647</v>
          </cell>
          <cell r="AI493">
            <v>1.6386238266093647</v>
          </cell>
          <cell r="AJ493">
            <v>1.6386238266093647</v>
          </cell>
          <cell r="AK493">
            <v>1.6386238266093647</v>
          </cell>
          <cell r="AL493">
            <v>1.6386238266093647</v>
          </cell>
          <cell r="AM493">
            <v>1.6386238266093647</v>
          </cell>
        </row>
        <row r="494">
          <cell r="A494">
            <v>47</v>
          </cell>
          <cell r="B494" t="str">
            <v>agriculture</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row>
        <row r="495">
          <cell r="A495">
            <v>47</v>
          </cell>
          <cell r="B495" t="str">
            <v>flooded standing forest</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row>
        <row r="496">
          <cell r="A496">
            <v>47</v>
          </cell>
          <cell r="B496" t="str">
            <v>forestry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row>
        <row r="497">
          <cell r="A497">
            <v>47</v>
          </cell>
          <cell r="B497" t="str">
            <v>hydro infrastructure</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row>
        <row r="498">
          <cell r="A498">
            <v>47</v>
          </cell>
          <cell r="B498" t="str">
            <v>hydro reservoir</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row>
        <row r="499">
          <cell r="A499">
            <v>47</v>
          </cell>
          <cell r="B499" t="str">
            <v>industry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row>
        <row r="500">
          <cell r="A500">
            <v>47</v>
          </cell>
          <cell r="B500" t="str">
            <v>mining</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row>
        <row r="501">
          <cell r="A501">
            <v>47</v>
          </cell>
          <cell r="B501" t="str">
            <v>municipal</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row>
        <row r="502">
          <cell r="A502">
            <v>47</v>
          </cell>
          <cell r="B502" t="str">
            <v>oil and gas</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row>
        <row r="503">
          <cell r="A503">
            <v>47</v>
          </cell>
          <cell r="B503" t="str">
            <v>peat mining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row>
        <row r="504">
          <cell r="A504">
            <v>47</v>
          </cell>
          <cell r="B504" t="str">
            <v>recreation</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row>
        <row r="505">
          <cell r="A505">
            <v>47</v>
          </cell>
          <cell r="B505" t="str">
            <v>transportation</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row>
        <row r="506">
          <cell r="A506">
            <v>50</v>
          </cell>
          <cell r="B506" t="str">
            <v>agriculture</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row>
        <row r="507">
          <cell r="A507">
            <v>50</v>
          </cell>
          <cell r="B507" t="str">
            <v>flooded standing forest</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row>
        <row r="508">
          <cell r="A508">
            <v>50</v>
          </cell>
          <cell r="B508" t="str">
            <v>forestry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row>
        <row r="509">
          <cell r="A509">
            <v>50</v>
          </cell>
          <cell r="B509" t="str">
            <v>hydro infrastructure</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row>
        <row r="510">
          <cell r="A510">
            <v>50</v>
          </cell>
          <cell r="B510" t="str">
            <v>hydro reservoir</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row>
        <row r="511">
          <cell r="A511">
            <v>50</v>
          </cell>
          <cell r="B511" t="str">
            <v>industry</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row>
        <row r="512">
          <cell r="A512">
            <v>50</v>
          </cell>
          <cell r="B512" t="str">
            <v>mining</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row>
        <row r="513">
          <cell r="A513">
            <v>50</v>
          </cell>
          <cell r="B513" t="str">
            <v>municipal</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row>
        <row r="514">
          <cell r="A514">
            <v>50</v>
          </cell>
          <cell r="B514" t="str">
            <v>oil and gas</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row>
        <row r="515">
          <cell r="A515">
            <v>50</v>
          </cell>
          <cell r="B515" t="str">
            <v>peat mining</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row>
        <row r="516">
          <cell r="A516">
            <v>50</v>
          </cell>
          <cell r="B516" t="str">
            <v>recreation</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row>
        <row r="517">
          <cell r="A517">
            <v>50</v>
          </cell>
          <cell r="B517" t="str">
            <v>transportation</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row>
        <row r="518">
          <cell r="A518">
            <v>51</v>
          </cell>
          <cell r="B518" t="str">
            <v>agriculture</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row>
        <row r="519">
          <cell r="A519">
            <v>51</v>
          </cell>
          <cell r="B519" t="str">
            <v>flooded standing forest</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row>
        <row r="520">
          <cell r="A520">
            <v>51</v>
          </cell>
          <cell r="B520" t="str">
            <v>forestry</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row>
        <row r="521">
          <cell r="A521">
            <v>51</v>
          </cell>
          <cell r="B521" t="str">
            <v>hydro infrastructure</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row>
        <row r="522">
          <cell r="A522">
            <v>51</v>
          </cell>
          <cell r="B522" t="str">
            <v>hydro reservoir</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row>
        <row r="523">
          <cell r="A523">
            <v>51</v>
          </cell>
          <cell r="B523" t="str">
            <v>industry</v>
          </cell>
          <cell r="C523">
            <v>0.62282999999999999</v>
          </cell>
          <cell r="D523">
            <v>0.62282999999999999</v>
          </cell>
          <cell r="E523">
            <v>0.62282999999999999</v>
          </cell>
          <cell r="F523">
            <v>0.62282999999999999</v>
          </cell>
          <cell r="G523">
            <v>0.62282999999999999</v>
          </cell>
          <cell r="H523">
            <v>0.62282999999999999</v>
          </cell>
          <cell r="I523">
            <v>0.62282999999999999</v>
          </cell>
          <cell r="J523">
            <v>0.62282999999999999</v>
          </cell>
          <cell r="K523">
            <v>0.62282999999999999</v>
          </cell>
          <cell r="L523">
            <v>0.62282999999999999</v>
          </cell>
          <cell r="M523">
            <v>0.62282999999999999</v>
          </cell>
          <cell r="N523">
            <v>0.62282999999999999</v>
          </cell>
          <cell r="O523">
            <v>0.62282999999999999</v>
          </cell>
          <cell r="P523">
            <v>0.62282999999999999</v>
          </cell>
          <cell r="Q523">
            <v>0.62283041407550954</v>
          </cell>
          <cell r="R523">
            <v>0.62283082815101909</v>
          </cell>
          <cell r="S523">
            <v>0.62283124222652864</v>
          </cell>
          <cell r="T523">
            <v>0.62283165630203818</v>
          </cell>
          <cell r="U523">
            <v>0.62283207037754773</v>
          </cell>
          <cell r="V523">
            <v>0.62283248445305728</v>
          </cell>
          <cell r="W523">
            <v>0.62283289852856683</v>
          </cell>
          <cell r="X523">
            <v>0.62283331260407637</v>
          </cell>
          <cell r="Y523">
            <v>0.62283372667958592</v>
          </cell>
          <cell r="Z523">
            <v>0.62283414075509547</v>
          </cell>
          <cell r="AA523">
            <v>0.62283455483060501</v>
          </cell>
          <cell r="AB523">
            <v>0.62283496890611512</v>
          </cell>
          <cell r="AC523">
            <v>0.62283496890611512</v>
          </cell>
          <cell r="AD523">
            <v>0.62283496890611512</v>
          </cell>
          <cell r="AE523">
            <v>0.62283496890611512</v>
          </cell>
          <cell r="AF523">
            <v>0.62283496890611512</v>
          </cell>
          <cell r="AG523">
            <v>0.62283496890611512</v>
          </cell>
          <cell r="AH523">
            <v>0.62283496890611512</v>
          </cell>
          <cell r="AI523">
            <v>0.62283496890611512</v>
          </cell>
          <cell r="AJ523">
            <v>0.62283496890611512</v>
          </cell>
          <cell r="AK523">
            <v>0.62283496890611512</v>
          </cell>
          <cell r="AL523">
            <v>0.62283496890611512</v>
          </cell>
          <cell r="AM523">
            <v>0.62283496890611512</v>
          </cell>
        </row>
        <row r="524">
          <cell r="A524">
            <v>51</v>
          </cell>
          <cell r="B524" t="str">
            <v>mining</v>
          </cell>
          <cell r="C524">
            <v>1.12975</v>
          </cell>
          <cell r="D524">
            <v>1.12975</v>
          </cell>
          <cell r="E524">
            <v>1.12975</v>
          </cell>
          <cell r="F524">
            <v>1.12975</v>
          </cell>
          <cell r="G524">
            <v>1.12975</v>
          </cell>
          <cell r="H524">
            <v>1.12975</v>
          </cell>
          <cell r="I524">
            <v>1.12975</v>
          </cell>
          <cell r="J524">
            <v>1.12975</v>
          </cell>
          <cell r="K524">
            <v>1.12975</v>
          </cell>
          <cell r="L524">
            <v>1.12975</v>
          </cell>
          <cell r="M524">
            <v>1.12975</v>
          </cell>
          <cell r="N524">
            <v>1.12975</v>
          </cell>
          <cell r="O524">
            <v>1.12975</v>
          </cell>
          <cell r="P524">
            <v>1.12975</v>
          </cell>
          <cell r="Q524">
            <v>1.1297502466422629</v>
          </cell>
          <cell r="R524">
            <v>1.1297504932845257</v>
          </cell>
          <cell r="S524">
            <v>1.1297507399267885</v>
          </cell>
          <cell r="T524">
            <v>1.1297509865690514</v>
          </cell>
          <cell r="U524">
            <v>1.1297512332113142</v>
          </cell>
          <cell r="V524">
            <v>1.129751479853577</v>
          </cell>
          <cell r="W524">
            <v>1.1297517264958399</v>
          </cell>
          <cell r="X524">
            <v>1.1297519731381027</v>
          </cell>
          <cell r="Y524">
            <v>1.1297522197803656</v>
          </cell>
          <cell r="Z524">
            <v>1.1297524664226284</v>
          </cell>
          <cell r="AA524">
            <v>1.1297527130648912</v>
          </cell>
          <cell r="AB524">
            <v>1.1297529597071549</v>
          </cell>
          <cell r="AC524">
            <v>1.1297529597071549</v>
          </cell>
          <cell r="AD524">
            <v>1.1297529597071549</v>
          </cell>
          <cell r="AE524">
            <v>1.1297529597071549</v>
          </cell>
          <cell r="AF524">
            <v>1.1297529597071549</v>
          </cell>
          <cell r="AG524">
            <v>1.1297529597071549</v>
          </cell>
          <cell r="AH524">
            <v>1.1297529597071549</v>
          </cell>
          <cell r="AI524">
            <v>1.1297529597071549</v>
          </cell>
          <cell r="AJ524">
            <v>1.1297529597071549</v>
          </cell>
          <cell r="AK524">
            <v>1.1297529597071549</v>
          </cell>
          <cell r="AL524">
            <v>1.1297529597071549</v>
          </cell>
          <cell r="AM524">
            <v>1.1297529597071549</v>
          </cell>
        </row>
        <row r="525">
          <cell r="A525">
            <v>51</v>
          </cell>
          <cell r="B525" t="str">
            <v>municipal</v>
          </cell>
          <cell r="C525">
            <v>5.3505500000000001</v>
          </cell>
          <cell r="D525">
            <v>5.3505500000000001</v>
          </cell>
          <cell r="E525">
            <v>5.3505500000000001</v>
          </cell>
          <cell r="F525">
            <v>5.3505500000000001</v>
          </cell>
          <cell r="G525">
            <v>5.3505500000000001</v>
          </cell>
          <cell r="H525">
            <v>5.3505500000000001</v>
          </cell>
          <cell r="I525">
            <v>5.3505500000000001</v>
          </cell>
          <cell r="J525">
            <v>5.3505500000000001</v>
          </cell>
          <cell r="K525">
            <v>5.3505500000000001</v>
          </cell>
          <cell r="L525">
            <v>5.3505500000000001</v>
          </cell>
          <cell r="M525">
            <v>5.3505500000000001</v>
          </cell>
          <cell r="N525">
            <v>5.3505500000000001</v>
          </cell>
          <cell r="O525">
            <v>5.3505500000000001</v>
          </cell>
          <cell r="P525">
            <v>5.3505500000000001</v>
          </cell>
          <cell r="Q525">
            <v>5.3505496387966058</v>
          </cell>
          <cell r="R525">
            <v>5.3505492775932115</v>
          </cell>
          <cell r="S525">
            <v>5.3505489163898172</v>
          </cell>
          <cell r="T525">
            <v>5.3505485551864229</v>
          </cell>
          <cell r="U525">
            <v>5.3505481939830286</v>
          </cell>
          <cell r="V525">
            <v>5.3505478327796343</v>
          </cell>
          <cell r="W525">
            <v>5.35054747157624</v>
          </cell>
          <cell r="X525">
            <v>5.3505471103728457</v>
          </cell>
          <cell r="Y525">
            <v>5.3505467491694514</v>
          </cell>
          <cell r="Z525">
            <v>5.3505463879660571</v>
          </cell>
          <cell r="AA525">
            <v>5.3505460267626628</v>
          </cell>
          <cell r="AB525">
            <v>5.350545665559272</v>
          </cell>
          <cell r="AC525">
            <v>5.350545665559272</v>
          </cell>
          <cell r="AD525">
            <v>5.350545665559272</v>
          </cell>
          <cell r="AE525">
            <v>5.350545665559272</v>
          </cell>
          <cell r="AF525">
            <v>5.350545665559272</v>
          </cell>
          <cell r="AG525">
            <v>5.350545665559272</v>
          </cell>
          <cell r="AH525">
            <v>5.350545665559272</v>
          </cell>
          <cell r="AI525">
            <v>5.350545665559272</v>
          </cell>
          <cell r="AJ525">
            <v>5.350545665559272</v>
          </cell>
          <cell r="AK525">
            <v>5.350545665559272</v>
          </cell>
          <cell r="AL525">
            <v>5.350545665559272</v>
          </cell>
          <cell r="AM525">
            <v>5.350545665559272</v>
          </cell>
        </row>
        <row r="526">
          <cell r="A526">
            <v>51</v>
          </cell>
          <cell r="B526" t="str">
            <v>oil and gas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row>
        <row r="527">
          <cell r="A527">
            <v>51</v>
          </cell>
          <cell r="B527" t="str">
            <v>peat mining</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row>
        <row r="528">
          <cell r="A528">
            <v>51</v>
          </cell>
          <cell r="B528" t="str">
            <v>recreation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row>
        <row r="529">
          <cell r="A529">
            <v>51</v>
          </cell>
          <cell r="B529" t="str">
            <v>transportation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13.6</v>
          </cell>
          <cell r="AG529">
            <v>13.6</v>
          </cell>
          <cell r="AH529">
            <v>13.6</v>
          </cell>
          <cell r="AI529">
            <v>13.6</v>
          </cell>
          <cell r="AJ529">
            <v>13.6</v>
          </cell>
          <cell r="AK529">
            <v>13.6</v>
          </cell>
          <cell r="AL529">
            <v>13.6</v>
          </cell>
          <cell r="AM529">
            <v>0</v>
          </cell>
        </row>
        <row r="530">
          <cell r="A530">
            <v>52</v>
          </cell>
          <cell r="B530" t="str">
            <v>agriculture</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row>
        <row r="531">
          <cell r="A531">
            <v>52</v>
          </cell>
          <cell r="B531" t="str">
            <v>flooded standing forest</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row>
        <row r="532">
          <cell r="A532">
            <v>52</v>
          </cell>
          <cell r="B532" t="str">
            <v>forestry</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row>
        <row r="533">
          <cell r="A533">
            <v>52</v>
          </cell>
          <cell r="B533" t="str">
            <v>hydro infrastructure</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row>
        <row r="534">
          <cell r="A534">
            <v>52</v>
          </cell>
          <cell r="B534" t="str">
            <v>hydro reservoir</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row>
        <row r="535">
          <cell r="A535">
            <v>52</v>
          </cell>
          <cell r="B535" t="str">
            <v>industry</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row>
        <row r="536">
          <cell r="A536">
            <v>52</v>
          </cell>
          <cell r="B536" t="str">
            <v>mining</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row>
        <row r="537">
          <cell r="A537">
            <v>52</v>
          </cell>
          <cell r="B537" t="str">
            <v>municipal</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row>
        <row r="538">
          <cell r="A538">
            <v>52</v>
          </cell>
          <cell r="B538" t="str">
            <v>oil and gas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row>
        <row r="539">
          <cell r="A539">
            <v>52</v>
          </cell>
          <cell r="B539" t="str">
            <v>peat mining</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row>
        <row r="540">
          <cell r="A540">
            <v>52</v>
          </cell>
          <cell r="B540" t="str">
            <v>recreation</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row>
        <row r="541">
          <cell r="A541">
            <v>52</v>
          </cell>
          <cell r="B541" t="str">
            <v>transportation</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row>
        <row r="542">
          <cell r="A542">
            <v>53</v>
          </cell>
          <cell r="B542" t="str">
            <v>agriculture</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row>
        <row r="543">
          <cell r="A543">
            <v>53</v>
          </cell>
          <cell r="B543" t="str">
            <v>flooded standing forest</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row>
        <row r="544">
          <cell r="A544">
            <v>53</v>
          </cell>
          <cell r="B544" t="str">
            <v>forestry</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row>
        <row r="545">
          <cell r="A545">
            <v>53</v>
          </cell>
          <cell r="B545" t="str">
            <v>hydro infrastructure</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row>
        <row r="546">
          <cell r="A546">
            <v>53</v>
          </cell>
          <cell r="B546" t="str">
            <v>hydro reservoir</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row>
        <row r="547">
          <cell r="A547">
            <v>53</v>
          </cell>
          <cell r="B547" t="str">
            <v>industry</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row>
        <row r="548">
          <cell r="A548">
            <v>53</v>
          </cell>
          <cell r="B548" t="str">
            <v>mining</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row>
        <row r="549">
          <cell r="A549">
            <v>53</v>
          </cell>
          <cell r="B549" t="str">
            <v>municipal</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row>
        <row r="550">
          <cell r="A550">
            <v>53</v>
          </cell>
          <cell r="B550" t="str">
            <v>oil and gas</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row>
        <row r="551">
          <cell r="A551">
            <v>53</v>
          </cell>
          <cell r="B551" t="str">
            <v>peat mining</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row>
        <row r="552">
          <cell r="A552">
            <v>53</v>
          </cell>
          <cell r="B552" t="str">
            <v>recreation</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row>
        <row r="553">
          <cell r="A553">
            <v>53</v>
          </cell>
          <cell r="B553" t="str">
            <v>transportation</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row>
        <row r="554">
          <cell r="A554">
            <v>54</v>
          </cell>
          <cell r="B554" t="str">
            <v>agriculture</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row>
        <row r="555">
          <cell r="A555">
            <v>54</v>
          </cell>
          <cell r="B555" t="str">
            <v>flooded standing forest</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row>
        <row r="556">
          <cell r="A556">
            <v>54</v>
          </cell>
          <cell r="B556" t="str">
            <v>forestry</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row>
        <row r="557">
          <cell r="A557">
            <v>54</v>
          </cell>
          <cell r="B557" t="str">
            <v>hydro infrastructure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row>
        <row r="558">
          <cell r="A558">
            <v>54</v>
          </cell>
          <cell r="B558" t="str">
            <v>hydro reservoir</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row>
        <row r="559">
          <cell r="A559">
            <v>54</v>
          </cell>
          <cell r="B559" t="str">
            <v>industry</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row>
        <row r="560">
          <cell r="A560">
            <v>54</v>
          </cell>
          <cell r="B560" t="str">
            <v>mining</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row>
        <row r="561">
          <cell r="A561">
            <v>54</v>
          </cell>
          <cell r="B561" t="str">
            <v>municipal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row>
        <row r="562">
          <cell r="A562">
            <v>54</v>
          </cell>
          <cell r="B562" t="str">
            <v>oil and gas</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row>
        <row r="563">
          <cell r="A563">
            <v>54</v>
          </cell>
          <cell r="B563" t="str">
            <v>peat mining</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row>
        <row r="564">
          <cell r="A564">
            <v>54</v>
          </cell>
          <cell r="B564" t="str">
            <v>recreation</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row>
        <row r="565">
          <cell r="A565">
            <v>54</v>
          </cell>
          <cell r="B565" t="str">
            <v>transportation</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row>
      </sheetData>
      <sheetData sheetId="2">
        <row r="3">
          <cell r="A3" t="str">
            <v>unit_id</v>
          </cell>
          <cell r="B3" t="str">
            <v>PRE_TYPE</v>
          </cell>
          <cell r="C3" t="str">
            <v>PRE_DENS</v>
          </cell>
          <cell r="D3" t="str">
            <v>PRE_MAT</v>
          </cell>
          <cell r="E3" t="str">
            <v>pro_rated_percent_pre_type</v>
          </cell>
        </row>
        <row r="4">
          <cell r="A4">
            <v>1</v>
          </cell>
          <cell r="B4" t="str">
            <v>B</v>
          </cell>
          <cell r="C4" t="str">
            <v>D</v>
          </cell>
          <cell r="D4" t="str">
            <v>M</v>
          </cell>
          <cell r="E4">
            <v>6.8166933541849852</v>
          </cell>
        </row>
        <row r="5">
          <cell r="A5">
            <v>1</v>
          </cell>
          <cell r="B5" t="str">
            <v>C</v>
          </cell>
          <cell r="C5" t="str">
            <v>D</v>
          </cell>
          <cell r="D5" t="str">
            <v>I</v>
          </cell>
          <cell r="E5">
            <v>0.66541061072758401</v>
          </cell>
        </row>
        <row r="6">
          <cell r="A6">
            <v>1</v>
          </cell>
          <cell r="B6" t="str">
            <v>C</v>
          </cell>
          <cell r="C6" t="str">
            <v>D</v>
          </cell>
          <cell r="D6" t="str">
            <v>M</v>
          </cell>
          <cell r="E6">
            <v>46.541427090800894</v>
          </cell>
        </row>
        <row r="7">
          <cell r="A7">
            <v>1</v>
          </cell>
          <cell r="B7" t="str">
            <v>C</v>
          </cell>
          <cell r="C7" t="str">
            <v>D</v>
          </cell>
          <cell r="D7" t="str">
            <v>R</v>
          </cell>
          <cell r="E7">
            <v>0.53540616508704753</v>
          </cell>
        </row>
        <row r="8">
          <cell r="A8">
            <v>1</v>
          </cell>
          <cell r="B8" t="str">
            <v>C</v>
          </cell>
          <cell r="C8" t="str">
            <v>O</v>
          </cell>
          <cell r="D8" t="str">
            <v>I</v>
          </cell>
          <cell r="E8">
            <v>0.27841280131349494</v>
          </cell>
        </row>
        <row r="9">
          <cell r="A9">
            <v>1</v>
          </cell>
          <cell r="B9" t="str">
            <v>C</v>
          </cell>
          <cell r="C9" t="str">
            <v>O</v>
          </cell>
          <cell r="D9" t="str">
            <v>M</v>
          </cell>
          <cell r="E9">
            <v>0.64566784034815461</v>
          </cell>
        </row>
        <row r="10">
          <cell r="A10">
            <v>1</v>
          </cell>
          <cell r="B10" t="str">
            <v>C</v>
          </cell>
          <cell r="C10" t="str">
            <v>O</v>
          </cell>
          <cell r="D10" t="str">
            <v>R</v>
          </cell>
          <cell r="E10">
            <v>0.8284839241726436</v>
          </cell>
        </row>
        <row r="11">
          <cell r="A11">
            <v>1</v>
          </cell>
          <cell r="B11" t="str">
            <v>M</v>
          </cell>
          <cell r="C11" t="str">
            <v>D</v>
          </cell>
          <cell r="D11" t="str">
            <v>M</v>
          </cell>
          <cell r="E11">
            <v>42.759438760204944</v>
          </cell>
        </row>
        <row r="12">
          <cell r="A12">
            <v>1</v>
          </cell>
          <cell r="B12" t="str">
            <v>M</v>
          </cell>
          <cell r="C12" t="str">
            <v>D</v>
          </cell>
          <cell r="D12" t="str">
            <v>R</v>
          </cell>
          <cell r="E12">
            <v>0.26656806982589487</v>
          </cell>
        </row>
        <row r="13">
          <cell r="A13">
            <v>1</v>
          </cell>
          <cell r="B13" t="str">
            <v>M</v>
          </cell>
          <cell r="C13" t="str">
            <v>D</v>
          </cell>
          <cell r="D13" t="str">
            <v>Y</v>
          </cell>
          <cell r="E13">
            <v>8.1292974782187985E-3</v>
          </cell>
        </row>
        <row r="14">
          <cell r="A14">
            <v>1</v>
          </cell>
          <cell r="B14" t="str">
            <v>M</v>
          </cell>
          <cell r="C14" t="str">
            <v>O</v>
          </cell>
          <cell r="D14" t="str">
            <v>M</v>
          </cell>
          <cell r="E14">
            <v>0.46075009658998189</v>
          </cell>
        </row>
        <row r="15">
          <cell r="A15">
            <v>1</v>
          </cell>
          <cell r="B15" t="str">
            <v>M</v>
          </cell>
          <cell r="C15" t="str">
            <v>O</v>
          </cell>
          <cell r="D15" t="str">
            <v>R</v>
          </cell>
          <cell r="E15">
            <v>7.8534788204020128E-2</v>
          </cell>
        </row>
        <row r="16">
          <cell r="A16">
            <v>1</v>
          </cell>
          <cell r="B16" t="str">
            <v>M</v>
          </cell>
          <cell r="C16" t="str">
            <v>O</v>
          </cell>
          <cell r="D16" t="str">
            <v>Y</v>
          </cell>
          <cell r="E16">
            <v>0.11507720106238045</v>
          </cell>
        </row>
        <row r="17">
          <cell r="A17">
            <v>5</v>
          </cell>
          <cell r="B17" t="str">
            <v>B</v>
          </cell>
          <cell r="C17" t="str">
            <v>D</v>
          </cell>
          <cell r="D17" t="str">
            <v>I</v>
          </cell>
          <cell r="E17">
            <v>0.16347668793256934</v>
          </cell>
        </row>
        <row r="18">
          <cell r="A18">
            <v>5</v>
          </cell>
          <cell r="B18" t="str">
            <v>B</v>
          </cell>
          <cell r="C18" t="str">
            <v>D</v>
          </cell>
          <cell r="D18" t="str">
            <v>M</v>
          </cell>
          <cell r="E18">
            <v>6.3199442980053808</v>
          </cell>
        </row>
        <row r="19">
          <cell r="A19">
            <v>5</v>
          </cell>
          <cell r="B19" t="str">
            <v>B</v>
          </cell>
          <cell r="C19" t="str">
            <v>D</v>
          </cell>
          <cell r="D19" t="str">
            <v>O</v>
          </cell>
          <cell r="E19">
            <v>0.61844401431589724</v>
          </cell>
        </row>
        <row r="20">
          <cell r="A20">
            <v>5</v>
          </cell>
          <cell r="B20" t="str">
            <v>B</v>
          </cell>
          <cell r="C20" t="str">
            <v>D</v>
          </cell>
          <cell r="D20" t="str">
            <v>Y</v>
          </cell>
          <cell r="E20">
            <v>0.17720993265671026</v>
          </cell>
        </row>
        <row r="21">
          <cell r="A21">
            <v>5</v>
          </cell>
          <cell r="B21" t="str">
            <v>B</v>
          </cell>
          <cell r="C21" t="str">
            <v>O</v>
          </cell>
          <cell r="D21" t="str">
            <v>I</v>
          </cell>
          <cell r="E21">
            <v>0.10654016646874676</v>
          </cell>
        </row>
        <row r="22">
          <cell r="A22">
            <v>5</v>
          </cell>
          <cell r="B22" t="str">
            <v>B</v>
          </cell>
          <cell r="C22" t="str">
            <v>O</v>
          </cell>
          <cell r="D22" t="str">
            <v>M</v>
          </cell>
          <cell r="E22">
            <v>0.30084449980941258</v>
          </cell>
        </row>
        <row r="23">
          <cell r="A23">
            <v>5</v>
          </cell>
          <cell r="B23" t="str">
            <v>B</v>
          </cell>
          <cell r="C23" t="str">
            <v>O</v>
          </cell>
          <cell r="D23" t="str">
            <v>R</v>
          </cell>
          <cell r="E23">
            <v>0.15429471424414704</v>
          </cell>
        </row>
        <row r="24">
          <cell r="A24">
            <v>5</v>
          </cell>
          <cell r="B24" t="str">
            <v>B</v>
          </cell>
          <cell r="C24" t="str">
            <v>O</v>
          </cell>
          <cell r="D24" t="str">
            <v>Y</v>
          </cell>
          <cell r="E24">
            <v>8.6128552171978054E-2</v>
          </cell>
        </row>
        <row r="25">
          <cell r="A25">
            <v>5</v>
          </cell>
          <cell r="B25" t="str">
            <v>C</v>
          </cell>
          <cell r="C25" t="str">
            <v>D</v>
          </cell>
          <cell r="D25" t="str">
            <v>I</v>
          </cell>
          <cell r="E25">
            <v>0.6805862635411446</v>
          </cell>
        </row>
        <row r="26">
          <cell r="A26">
            <v>5</v>
          </cell>
          <cell r="B26" t="str">
            <v>C</v>
          </cell>
          <cell r="C26" t="str">
            <v>D</v>
          </cell>
          <cell r="D26" t="str">
            <v>M</v>
          </cell>
          <cell r="E26">
            <v>25.307058104853674</v>
          </cell>
        </row>
        <row r="27">
          <cell r="A27">
            <v>5</v>
          </cell>
          <cell r="B27" t="str">
            <v>C</v>
          </cell>
          <cell r="C27" t="str">
            <v>D</v>
          </cell>
          <cell r="D27" t="str">
            <v>O</v>
          </cell>
          <cell r="E27">
            <v>4.6302936859107229</v>
          </cell>
        </row>
        <row r="28">
          <cell r="A28">
            <v>5</v>
          </cell>
          <cell r="B28" t="str">
            <v>C</v>
          </cell>
          <cell r="C28" t="str">
            <v>D</v>
          </cell>
          <cell r="D28" t="str">
            <v>R</v>
          </cell>
          <cell r="E28">
            <v>0.24701662787916362</v>
          </cell>
        </row>
        <row r="29">
          <cell r="A29">
            <v>5</v>
          </cell>
          <cell r="B29" t="str">
            <v>C</v>
          </cell>
          <cell r="C29" t="str">
            <v>O</v>
          </cell>
          <cell r="D29" t="str">
            <v>I</v>
          </cell>
          <cell r="E29">
            <v>6.9233894488748435E-2</v>
          </cell>
        </row>
        <row r="30">
          <cell r="A30">
            <v>5</v>
          </cell>
          <cell r="B30" t="str">
            <v>C</v>
          </cell>
          <cell r="C30" t="str">
            <v>O</v>
          </cell>
          <cell r="D30" t="str">
            <v>M</v>
          </cell>
          <cell r="E30">
            <v>0.10723354202510059</v>
          </cell>
        </row>
        <row r="31">
          <cell r="A31">
            <v>5</v>
          </cell>
          <cell r="B31" t="str">
            <v>C</v>
          </cell>
          <cell r="C31" t="str">
            <v>O</v>
          </cell>
          <cell r="D31" t="str">
            <v>O</v>
          </cell>
          <cell r="E31">
            <v>0.16945976973124929</v>
          </cell>
        </row>
        <row r="32">
          <cell r="A32">
            <v>5</v>
          </cell>
          <cell r="B32" t="str">
            <v>M</v>
          </cell>
          <cell r="C32" t="str">
            <v>D</v>
          </cell>
          <cell r="D32" t="str">
            <v>I</v>
          </cell>
          <cell r="E32">
            <v>0.49822320751921489</v>
          </cell>
        </row>
        <row r="33">
          <cell r="A33">
            <v>5</v>
          </cell>
          <cell r="B33" t="str">
            <v>M</v>
          </cell>
          <cell r="C33" t="str">
            <v>D</v>
          </cell>
          <cell r="D33" t="str">
            <v>M</v>
          </cell>
          <cell r="E33">
            <v>48.260730611298754</v>
          </cell>
        </row>
        <row r="34">
          <cell r="A34">
            <v>5</v>
          </cell>
          <cell r="B34" t="str">
            <v>M</v>
          </cell>
          <cell r="C34" t="str">
            <v>D</v>
          </cell>
          <cell r="D34" t="str">
            <v>O</v>
          </cell>
          <cell r="E34">
            <v>5.3984094377399456</v>
          </cell>
        </row>
        <row r="35">
          <cell r="A35">
            <v>5</v>
          </cell>
          <cell r="B35" t="str">
            <v>M</v>
          </cell>
          <cell r="C35" t="str">
            <v>D</v>
          </cell>
          <cell r="D35" t="str">
            <v>R</v>
          </cell>
          <cell r="E35">
            <v>0.36660614902385391</v>
          </cell>
        </row>
        <row r="36">
          <cell r="A36">
            <v>5</v>
          </cell>
          <cell r="B36" t="str">
            <v>M</v>
          </cell>
          <cell r="C36" t="str">
            <v>D</v>
          </cell>
          <cell r="D36" t="str">
            <v>Y</v>
          </cell>
          <cell r="E36">
            <v>7.5581678408206857E-2</v>
          </cell>
        </row>
        <row r="37">
          <cell r="A37">
            <v>5</v>
          </cell>
          <cell r="B37" t="str">
            <v>M</v>
          </cell>
          <cell r="C37" t="str">
            <v>O</v>
          </cell>
          <cell r="D37" t="str">
            <v>I</v>
          </cell>
          <cell r="E37">
            <v>0.63433742993285769</v>
          </cell>
        </row>
        <row r="38">
          <cell r="A38">
            <v>5</v>
          </cell>
          <cell r="B38" t="str">
            <v>M</v>
          </cell>
          <cell r="C38" t="str">
            <v>O</v>
          </cell>
          <cell r="D38" t="str">
            <v>M</v>
          </cell>
          <cell r="E38">
            <v>2.9712011033336294</v>
          </cell>
        </row>
        <row r="39">
          <cell r="A39">
            <v>5</v>
          </cell>
          <cell r="B39" t="str">
            <v>M</v>
          </cell>
          <cell r="C39" t="str">
            <v>O</v>
          </cell>
          <cell r="D39" t="str">
            <v>O</v>
          </cell>
          <cell r="E39">
            <v>2.3373052095761069</v>
          </cell>
        </row>
        <row r="40">
          <cell r="A40">
            <v>5</v>
          </cell>
          <cell r="B40" t="str">
            <v>M</v>
          </cell>
          <cell r="C40" t="str">
            <v>O</v>
          </cell>
          <cell r="D40" t="str">
            <v>R</v>
          </cell>
          <cell r="E40">
            <v>0.13962275934849078</v>
          </cell>
        </row>
        <row r="41">
          <cell r="A41">
            <v>5</v>
          </cell>
          <cell r="B41" t="str">
            <v>M</v>
          </cell>
          <cell r="C41" t="str">
            <v>O</v>
          </cell>
          <cell r="D41" t="str">
            <v>Y</v>
          </cell>
          <cell r="E41">
            <v>0.18021765978433008</v>
          </cell>
        </row>
        <row r="42">
          <cell r="A42">
            <v>6</v>
          </cell>
          <cell r="B42" t="str">
            <v>B</v>
          </cell>
          <cell r="C42" t="str">
            <v>D</v>
          </cell>
          <cell r="D42" t="str">
            <v>I</v>
          </cell>
          <cell r="E42">
            <v>2.5414152680100792</v>
          </cell>
        </row>
        <row r="43">
          <cell r="A43">
            <v>6</v>
          </cell>
          <cell r="B43" t="str">
            <v>B</v>
          </cell>
          <cell r="C43" t="str">
            <v>D</v>
          </cell>
          <cell r="D43" t="str">
            <v>M</v>
          </cell>
          <cell r="E43">
            <v>14.733117379600785</v>
          </cell>
        </row>
        <row r="44">
          <cell r="A44">
            <v>6</v>
          </cell>
          <cell r="B44" t="str">
            <v>B</v>
          </cell>
          <cell r="C44" t="str">
            <v>D</v>
          </cell>
          <cell r="D44" t="str">
            <v>O</v>
          </cell>
          <cell r="E44">
            <v>0.64789672795344044</v>
          </cell>
        </row>
        <row r="45">
          <cell r="A45">
            <v>6</v>
          </cell>
          <cell r="B45" t="str">
            <v>B</v>
          </cell>
          <cell r="C45" t="str">
            <v>D</v>
          </cell>
          <cell r="D45" t="str">
            <v>R</v>
          </cell>
          <cell r="E45">
            <v>3.7532560631086009</v>
          </cell>
        </row>
        <row r="46">
          <cell r="A46">
            <v>6</v>
          </cell>
          <cell r="B46" t="str">
            <v>B</v>
          </cell>
          <cell r="C46" t="str">
            <v>D</v>
          </cell>
          <cell r="D46" t="str">
            <v>Y</v>
          </cell>
          <cell r="E46">
            <v>5.3366710244428486</v>
          </cell>
        </row>
        <row r="47">
          <cell r="A47">
            <v>6</v>
          </cell>
          <cell r="B47" t="str">
            <v>B</v>
          </cell>
          <cell r="C47" t="str">
            <v>O</v>
          </cell>
          <cell r="D47" t="str">
            <v>I</v>
          </cell>
          <cell r="E47">
            <v>0.96772729467157392</v>
          </cell>
        </row>
        <row r="48">
          <cell r="A48">
            <v>6</v>
          </cell>
          <cell r="B48" t="str">
            <v>B</v>
          </cell>
          <cell r="C48" t="str">
            <v>O</v>
          </cell>
          <cell r="D48" t="str">
            <v>M</v>
          </cell>
          <cell r="E48">
            <v>1.911156486373121</v>
          </cell>
        </row>
        <row r="49">
          <cell r="A49">
            <v>6</v>
          </cell>
          <cell r="B49" t="str">
            <v>B</v>
          </cell>
          <cell r="C49" t="str">
            <v>O</v>
          </cell>
          <cell r="D49" t="str">
            <v>O</v>
          </cell>
          <cell r="E49">
            <v>2.1426459543865389E-3</v>
          </cell>
        </row>
        <row r="50">
          <cell r="A50">
            <v>6</v>
          </cell>
          <cell r="B50" t="str">
            <v>B</v>
          </cell>
          <cell r="C50" t="str">
            <v>O</v>
          </cell>
          <cell r="D50" t="str">
            <v>R</v>
          </cell>
          <cell r="E50">
            <v>6.6920751639828042</v>
          </cell>
        </row>
        <row r="51">
          <cell r="A51">
            <v>6</v>
          </cell>
          <cell r="B51" t="str">
            <v>B</v>
          </cell>
          <cell r="C51" t="str">
            <v>O</v>
          </cell>
          <cell r="D51" t="str">
            <v>Y</v>
          </cell>
          <cell r="E51">
            <v>4.6874875507778526</v>
          </cell>
        </row>
        <row r="52">
          <cell r="A52">
            <v>6</v>
          </cell>
          <cell r="B52" t="str">
            <v>C</v>
          </cell>
          <cell r="C52" t="str">
            <v>D</v>
          </cell>
          <cell r="D52" t="str">
            <v>I</v>
          </cell>
          <cell r="E52">
            <v>4.3626025958240042</v>
          </cell>
        </row>
        <row r="53">
          <cell r="A53">
            <v>6</v>
          </cell>
          <cell r="B53" t="str">
            <v>C</v>
          </cell>
          <cell r="C53" t="str">
            <v>D</v>
          </cell>
          <cell r="D53" t="str">
            <v>M</v>
          </cell>
          <cell r="E53">
            <v>10.268934010387438</v>
          </cell>
        </row>
        <row r="54">
          <cell r="A54">
            <v>6</v>
          </cell>
          <cell r="B54" t="str">
            <v>C</v>
          </cell>
          <cell r="C54" t="str">
            <v>D</v>
          </cell>
          <cell r="D54" t="str">
            <v>O</v>
          </cell>
          <cell r="E54">
            <v>0.84652904969126386</v>
          </cell>
        </row>
        <row r="55">
          <cell r="A55">
            <v>6</v>
          </cell>
          <cell r="B55" t="str">
            <v>C</v>
          </cell>
          <cell r="C55" t="str">
            <v>D</v>
          </cell>
          <cell r="D55" t="str">
            <v>R</v>
          </cell>
          <cell r="E55">
            <v>2.1108570472611419E-2</v>
          </cell>
        </row>
        <row r="56">
          <cell r="A56">
            <v>6</v>
          </cell>
          <cell r="B56" t="str">
            <v>C</v>
          </cell>
          <cell r="C56" t="str">
            <v>D</v>
          </cell>
          <cell r="D56" t="str">
            <v>Y</v>
          </cell>
          <cell r="E56">
            <v>1.5576136816490846</v>
          </cell>
        </row>
        <row r="57">
          <cell r="A57">
            <v>6</v>
          </cell>
          <cell r="B57" t="str">
            <v>C</v>
          </cell>
          <cell r="C57" t="str">
            <v>O</v>
          </cell>
          <cell r="D57" t="str">
            <v>I</v>
          </cell>
          <cell r="E57">
            <v>1.1005261129421879</v>
          </cell>
        </row>
        <row r="58">
          <cell r="A58">
            <v>6</v>
          </cell>
          <cell r="B58" t="str">
            <v>C</v>
          </cell>
          <cell r="C58" t="str">
            <v>O</v>
          </cell>
          <cell r="D58" t="str">
            <v>M</v>
          </cell>
          <cell r="E58">
            <v>1.8763366798158143</v>
          </cell>
        </row>
        <row r="59">
          <cell r="A59">
            <v>6</v>
          </cell>
          <cell r="B59" t="str">
            <v>C</v>
          </cell>
          <cell r="C59" t="str">
            <v>O</v>
          </cell>
          <cell r="D59" t="str">
            <v>O</v>
          </cell>
          <cell r="E59">
            <v>0.24250167397055913</v>
          </cell>
        </row>
        <row r="60">
          <cell r="A60">
            <v>6</v>
          </cell>
          <cell r="B60" t="str">
            <v>C</v>
          </cell>
          <cell r="C60" t="str">
            <v>O</v>
          </cell>
          <cell r="D60" t="str">
            <v>R</v>
          </cell>
          <cell r="E60">
            <v>0.13271126661587895</v>
          </cell>
        </row>
        <row r="61">
          <cell r="A61">
            <v>6</v>
          </cell>
          <cell r="B61" t="str">
            <v>C</v>
          </cell>
          <cell r="C61" t="str">
            <v>O</v>
          </cell>
          <cell r="D61" t="str">
            <v>Y</v>
          </cell>
          <cell r="E61">
            <v>1.1192334952728791</v>
          </cell>
        </row>
        <row r="62">
          <cell r="A62">
            <v>6</v>
          </cell>
          <cell r="B62" t="str">
            <v>M</v>
          </cell>
          <cell r="C62" t="str">
            <v>D</v>
          </cell>
          <cell r="D62" t="str">
            <v>I</v>
          </cell>
          <cell r="E62">
            <v>4.4395036310988605</v>
          </cell>
        </row>
        <row r="63">
          <cell r="A63">
            <v>6</v>
          </cell>
          <cell r="B63" t="str">
            <v>M</v>
          </cell>
          <cell r="C63" t="str">
            <v>D</v>
          </cell>
          <cell r="D63" t="str">
            <v>M</v>
          </cell>
          <cell r="E63">
            <v>21.790070070561026</v>
          </cell>
        </row>
        <row r="64">
          <cell r="A64">
            <v>6</v>
          </cell>
          <cell r="B64" t="str">
            <v>M</v>
          </cell>
          <cell r="C64" t="str">
            <v>D</v>
          </cell>
          <cell r="D64" t="str">
            <v>O</v>
          </cell>
          <cell r="E64">
            <v>1.763771740091256</v>
          </cell>
        </row>
        <row r="65">
          <cell r="A65">
            <v>6</v>
          </cell>
          <cell r="B65" t="str">
            <v>M</v>
          </cell>
          <cell r="C65" t="str">
            <v>D</v>
          </cell>
          <cell r="D65" t="str">
            <v>R</v>
          </cell>
          <cell r="E65">
            <v>0.77193134654820927</v>
          </cell>
        </row>
        <row r="66">
          <cell r="A66">
            <v>6</v>
          </cell>
          <cell r="B66" t="str">
            <v>M</v>
          </cell>
          <cell r="C66" t="str">
            <v>D</v>
          </cell>
          <cell r="D66" t="str">
            <v>Y</v>
          </cell>
          <cell r="E66">
            <v>1.6688685592484123</v>
          </cell>
        </row>
        <row r="67">
          <cell r="A67">
            <v>6</v>
          </cell>
          <cell r="B67" t="str">
            <v>M</v>
          </cell>
          <cell r="C67" t="str">
            <v>O</v>
          </cell>
          <cell r="D67" t="str">
            <v>I</v>
          </cell>
          <cell r="E67">
            <v>1.1872604075472544</v>
          </cell>
        </row>
        <row r="68">
          <cell r="A68">
            <v>6</v>
          </cell>
          <cell r="B68" t="str">
            <v>M</v>
          </cell>
          <cell r="C68" t="str">
            <v>O</v>
          </cell>
          <cell r="D68" t="str">
            <v>M</v>
          </cell>
          <cell r="E68">
            <v>3.1102793874453578</v>
          </cell>
        </row>
        <row r="69">
          <cell r="A69">
            <v>6</v>
          </cell>
          <cell r="B69" t="str">
            <v>M</v>
          </cell>
          <cell r="C69" t="str">
            <v>O</v>
          </cell>
          <cell r="D69" t="str">
            <v>O</v>
          </cell>
          <cell r="E69">
            <v>0.32080740237797911</v>
          </cell>
        </row>
        <row r="70">
          <cell r="A70">
            <v>6</v>
          </cell>
          <cell r="B70" t="str">
            <v>M</v>
          </cell>
          <cell r="C70" t="str">
            <v>O</v>
          </cell>
          <cell r="D70" t="str">
            <v>R</v>
          </cell>
          <cell r="E70">
            <v>0.31829825951499802</v>
          </cell>
        </row>
        <row r="71">
          <cell r="A71">
            <v>6</v>
          </cell>
          <cell r="B71" t="str">
            <v>M</v>
          </cell>
          <cell r="C71" t="str">
            <v>O</v>
          </cell>
          <cell r="D71" t="str">
            <v>Y</v>
          </cell>
          <cell r="E71">
            <v>1.8281664540492821</v>
          </cell>
        </row>
        <row r="72">
          <cell r="A72">
            <v>7</v>
          </cell>
          <cell r="B72" t="str">
            <v>B</v>
          </cell>
          <cell r="C72" t="str">
            <v>D</v>
          </cell>
          <cell r="D72" t="str">
            <v>I</v>
          </cell>
          <cell r="E72">
            <v>2.173716041622413E-2</v>
          </cell>
        </row>
        <row r="73">
          <cell r="A73">
            <v>7</v>
          </cell>
          <cell r="B73" t="str">
            <v>B</v>
          </cell>
          <cell r="C73" t="str">
            <v>D</v>
          </cell>
          <cell r="D73" t="str">
            <v>M</v>
          </cell>
          <cell r="E73">
            <v>9.0148855569600119</v>
          </cell>
        </row>
        <row r="74">
          <cell r="A74">
            <v>7</v>
          </cell>
          <cell r="B74" t="str">
            <v>B</v>
          </cell>
          <cell r="C74" t="str">
            <v>O</v>
          </cell>
          <cell r="D74" t="str">
            <v>I</v>
          </cell>
          <cell r="E74">
            <v>5.6082858258068281E-2</v>
          </cell>
        </row>
        <row r="75">
          <cell r="A75">
            <v>7</v>
          </cell>
          <cell r="B75" t="str">
            <v>B</v>
          </cell>
          <cell r="C75" t="str">
            <v>O</v>
          </cell>
          <cell r="D75" t="str">
            <v>M</v>
          </cell>
          <cell r="E75">
            <v>5.9059757468345943E-2</v>
          </cell>
        </row>
        <row r="76">
          <cell r="A76">
            <v>7</v>
          </cell>
          <cell r="B76" t="str">
            <v>B</v>
          </cell>
          <cell r="C76" t="str">
            <v>O</v>
          </cell>
          <cell r="D76" t="str">
            <v>R</v>
          </cell>
          <cell r="E76">
            <v>0.39516492990156737</v>
          </cell>
        </row>
        <row r="77">
          <cell r="A77">
            <v>7</v>
          </cell>
          <cell r="B77" t="str">
            <v>B</v>
          </cell>
          <cell r="C77" t="str">
            <v>O</v>
          </cell>
          <cell r="D77" t="str">
            <v>Y</v>
          </cell>
          <cell r="E77">
            <v>1.2107266847907047E-2</v>
          </cell>
        </row>
        <row r="78">
          <cell r="A78">
            <v>7</v>
          </cell>
          <cell r="B78" t="str">
            <v>C</v>
          </cell>
          <cell r="C78" t="str">
            <v>D</v>
          </cell>
          <cell r="D78" t="str">
            <v>M</v>
          </cell>
          <cell r="E78">
            <v>15.229788514320106</v>
          </cell>
        </row>
        <row r="79">
          <cell r="A79">
            <v>7</v>
          </cell>
          <cell r="B79" t="str">
            <v>C</v>
          </cell>
          <cell r="C79" t="str">
            <v>D</v>
          </cell>
          <cell r="D79" t="str">
            <v>O</v>
          </cell>
          <cell r="E79">
            <v>0.91296395584862744</v>
          </cell>
        </row>
        <row r="80">
          <cell r="A80">
            <v>7</v>
          </cell>
          <cell r="B80" t="str">
            <v>C</v>
          </cell>
          <cell r="C80" t="str">
            <v>D</v>
          </cell>
          <cell r="D80" t="str">
            <v>R</v>
          </cell>
          <cell r="E80">
            <v>7.1719768403069845E-2</v>
          </cell>
        </row>
        <row r="81">
          <cell r="A81">
            <v>7</v>
          </cell>
          <cell r="B81" t="str">
            <v>C</v>
          </cell>
          <cell r="C81" t="str">
            <v>O</v>
          </cell>
          <cell r="D81" t="str">
            <v>M</v>
          </cell>
          <cell r="E81">
            <v>0.37145318259774263</v>
          </cell>
        </row>
        <row r="82">
          <cell r="A82">
            <v>7</v>
          </cell>
          <cell r="B82" t="str">
            <v>M</v>
          </cell>
          <cell r="C82" t="str">
            <v>D</v>
          </cell>
          <cell r="D82" t="str">
            <v>I</v>
          </cell>
          <cell r="E82">
            <v>0.286318666325108</v>
          </cell>
        </row>
        <row r="83">
          <cell r="A83">
            <v>7</v>
          </cell>
          <cell r="B83" t="str">
            <v>M</v>
          </cell>
          <cell r="C83" t="str">
            <v>D</v>
          </cell>
          <cell r="D83" t="str">
            <v>M</v>
          </cell>
          <cell r="E83">
            <v>71.674295408946605</v>
          </cell>
        </row>
        <row r="84">
          <cell r="A84">
            <v>7</v>
          </cell>
          <cell r="B84" t="str">
            <v>M</v>
          </cell>
          <cell r="C84" t="str">
            <v>D</v>
          </cell>
          <cell r="D84" t="str">
            <v>O</v>
          </cell>
          <cell r="E84">
            <v>0.18862910762590715</v>
          </cell>
        </row>
        <row r="85">
          <cell r="A85">
            <v>7</v>
          </cell>
          <cell r="B85" t="str">
            <v>M</v>
          </cell>
          <cell r="C85" t="str">
            <v>D</v>
          </cell>
          <cell r="D85" t="str">
            <v>R</v>
          </cell>
          <cell r="E85">
            <v>5.1386589215055532E-3</v>
          </cell>
        </row>
        <row r="86">
          <cell r="A86">
            <v>7</v>
          </cell>
          <cell r="B86" t="str">
            <v>M</v>
          </cell>
          <cell r="C86" t="str">
            <v>D</v>
          </cell>
          <cell r="D86" t="str">
            <v>Y</v>
          </cell>
          <cell r="E86">
            <v>0.16170348818068755</v>
          </cell>
        </row>
        <row r="87">
          <cell r="A87">
            <v>7</v>
          </cell>
          <cell r="B87" t="str">
            <v>M</v>
          </cell>
          <cell r="C87" t="str">
            <v>O</v>
          </cell>
          <cell r="D87" t="str">
            <v>I</v>
          </cell>
          <cell r="E87">
            <v>0.16461144926988941</v>
          </cell>
        </row>
        <row r="88">
          <cell r="A88">
            <v>7</v>
          </cell>
          <cell r="B88" t="str">
            <v>M</v>
          </cell>
          <cell r="C88" t="str">
            <v>O</v>
          </cell>
          <cell r="D88" t="str">
            <v>M</v>
          </cell>
          <cell r="E88">
            <v>1.2560950571193967</v>
          </cell>
        </row>
        <row r="89">
          <cell r="A89">
            <v>7</v>
          </cell>
          <cell r="B89" t="str">
            <v>M</v>
          </cell>
          <cell r="C89" t="str">
            <v>O</v>
          </cell>
          <cell r="D89" t="str">
            <v>R</v>
          </cell>
          <cell r="E89">
            <v>7.1333284088292648E-2</v>
          </cell>
        </row>
        <row r="90">
          <cell r="A90">
            <v>7</v>
          </cell>
          <cell r="B90" t="str">
            <v>M</v>
          </cell>
          <cell r="C90" t="str">
            <v>O</v>
          </cell>
          <cell r="D90" t="str">
            <v>Y</v>
          </cell>
          <cell r="E90">
            <v>4.6911928501255737E-2</v>
          </cell>
        </row>
        <row r="91">
          <cell r="A91">
            <v>11</v>
          </cell>
          <cell r="B91" t="str">
            <v>B</v>
          </cell>
          <cell r="C91" t="str">
            <v>D</v>
          </cell>
          <cell r="D91" t="str">
            <v>I</v>
          </cell>
          <cell r="E91">
            <v>0.36557137001403045</v>
          </cell>
        </row>
        <row r="92">
          <cell r="A92">
            <v>11</v>
          </cell>
          <cell r="B92" t="str">
            <v>B</v>
          </cell>
          <cell r="C92" t="str">
            <v>D</v>
          </cell>
          <cell r="D92" t="str">
            <v>M</v>
          </cell>
          <cell r="E92">
            <v>12.402470886605466</v>
          </cell>
        </row>
        <row r="93">
          <cell r="A93">
            <v>11</v>
          </cell>
          <cell r="B93" t="str">
            <v>B</v>
          </cell>
          <cell r="C93" t="str">
            <v>D</v>
          </cell>
          <cell r="D93" t="str">
            <v>O</v>
          </cell>
          <cell r="E93">
            <v>0.33077125130643437</v>
          </cell>
        </row>
        <row r="94">
          <cell r="A94">
            <v>11</v>
          </cell>
          <cell r="B94" t="str">
            <v>B</v>
          </cell>
          <cell r="C94" t="str">
            <v>D</v>
          </cell>
          <cell r="D94" t="str">
            <v>Y</v>
          </cell>
          <cell r="E94">
            <v>0.17843015103131532</v>
          </cell>
        </row>
        <row r="95">
          <cell r="A95">
            <v>11</v>
          </cell>
          <cell r="B95" t="str">
            <v>B</v>
          </cell>
          <cell r="C95" t="str">
            <v>O</v>
          </cell>
          <cell r="D95" t="str">
            <v>M</v>
          </cell>
          <cell r="E95">
            <v>1.4773327961048728</v>
          </cell>
        </row>
        <row r="96">
          <cell r="A96">
            <v>11</v>
          </cell>
          <cell r="B96" t="str">
            <v>C</v>
          </cell>
          <cell r="C96" t="str">
            <v>D</v>
          </cell>
          <cell r="D96" t="str">
            <v>M</v>
          </cell>
          <cell r="E96">
            <v>13.20942508382775</v>
          </cell>
        </row>
        <row r="97">
          <cell r="A97">
            <v>11</v>
          </cell>
          <cell r="B97" t="str">
            <v>C</v>
          </cell>
          <cell r="C97" t="str">
            <v>D</v>
          </cell>
          <cell r="D97" t="str">
            <v>O</v>
          </cell>
          <cell r="E97">
            <v>1.7856476265332364</v>
          </cell>
        </row>
        <row r="98">
          <cell r="A98">
            <v>11</v>
          </cell>
          <cell r="B98" t="str">
            <v>C</v>
          </cell>
          <cell r="C98" t="str">
            <v>O</v>
          </cell>
          <cell r="D98" t="str">
            <v>M</v>
          </cell>
          <cell r="E98">
            <v>0.64661048718401082</v>
          </cell>
        </row>
        <row r="99">
          <cell r="A99">
            <v>11</v>
          </cell>
          <cell r="B99" t="str">
            <v>C</v>
          </cell>
          <cell r="C99" t="str">
            <v>O</v>
          </cell>
          <cell r="D99" t="str">
            <v>R</v>
          </cell>
          <cell r="E99">
            <v>0.33113231669502574</v>
          </cell>
        </row>
        <row r="100">
          <cell r="A100">
            <v>11</v>
          </cell>
          <cell r="B100" t="str">
            <v>M</v>
          </cell>
          <cell r="C100" t="str">
            <v>D</v>
          </cell>
          <cell r="D100" t="str">
            <v>I</v>
          </cell>
          <cell r="E100">
            <v>2.7587998792525943E-2</v>
          </cell>
        </row>
        <row r="101">
          <cell r="A101">
            <v>11</v>
          </cell>
          <cell r="B101" t="str">
            <v>M</v>
          </cell>
          <cell r="C101" t="str">
            <v>D</v>
          </cell>
          <cell r="D101" t="str">
            <v>M</v>
          </cell>
          <cell r="E101">
            <v>62.957414133729102</v>
          </cell>
        </row>
        <row r="102">
          <cell r="A102">
            <v>11</v>
          </cell>
          <cell r="B102" t="str">
            <v>M</v>
          </cell>
          <cell r="C102" t="str">
            <v>D</v>
          </cell>
          <cell r="D102" t="str">
            <v>O</v>
          </cell>
          <cell r="E102">
            <v>1.5113689449726864</v>
          </cell>
        </row>
        <row r="103">
          <cell r="A103">
            <v>11</v>
          </cell>
          <cell r="B103" t="str">
            <v>M</v>
          </cell>
          <cell r="C103" t="str">
            <v>D</v>
          </cell>
          <cell r="D103" t="str">
            <v>R</v>
          </cell>
          <cell r="E103">
            <v>2.8710815487826391E-2</v>
          </cell>
        </row>
        <row r="104">
          <cell r="A104">
            <v>11</v>
          </cell>
          <cell r="B104" t="str">
            <v>M</v>
          </cell>
          <cell r="C104" t="str">
            <v>O</v>
          </cell>
          <cell r="D104" t="str">
            <v>M</v>
          </cell>
          <cell r="E104">
            <v>4.7239178725433355</v>
          </cell>
        </row>
        <row r="105">
          <cell r="A105">
            <v>11</v>
          </cell>
          <cell r="B105" t="str">
            <v>M</v>
          </cell>
          <cell r="C105" t="str">
            <v>O</v>
          </cell>
          <cell r="D105" t="str">
            <v>R</v>
          </cell>
          <cell r="E105">
            <v>2.3608265172461149E-2</v>
          </cell>
        </row>
        <row r="106">
          <cell r="A106">
            <v>12</v>
          </cell>
          <cell r="B106" t="str">
            <v>B</v>
          </cell>
          <cell r="C106" t="str">
            <v>D</v>
          </cell>
          <cell r="D106" t="str">
            <v>I</v>
          </cell>
          <cell r="E106">
            <v>1.1793967418135201</v>
          </cell>
        </row>
        <row r="107">
          <cell r="A107">
            <v>12</v>
          </cell>
          <cell r="B107" t="str">
            <v>B</v>
          </cell>
          <cell r="C107" t="str">
            <v>D</v>
          </cell>
          <cell r="D107" t="str">
            <v>M</v>
          </cell>
          <cell r="E107">
            <v>23.274081649571908</v>
          </cell>
        </row>
        <row r="108">
          <cell r="A108">
            <v>12</v>
          </cell>
          <cell r="B108" t="str">
            <v>B</v>
          </cell>
          <cell r="C108" t="str">
            <v>D</v>
          </cell>
          <cell r="D108" t="str">
            <v>O</v>
          </cell>
          <cell r="E108">
            <v>7.3273457854253349E-2</v>
          </cell>
        </row>
        <row r="109">
          <cell r="A109">
            <v>12</v>
          </cell>
          <cell r="B109" t="str">
            <v>B</v>
          </cell>
          <cell r="C109" t="str">
            <v>D</v>
          </cell>
          <cell r="D109" t="str">
            <v>Y</v>
          </cell>
          <cell r="E109">
            <v>0.35630212693239244</v>
          </cell>
        </row>
        <row r="110">
          <cell r="A110">
            <v>12</v>
          </cell>
          <cell r="B110" t="str">
            <v>B</v>
          </cell>
          <cell r="C110" t="str">
            <v>O</v>
          </cell>
          <cell r="D110" t="str">
            <v>I</v>
          </cell>
          <cell r="E110">
            <v>1.0680728106061603</v>
          </cell>
        </row>
        <row r="111">
          <cell r="A111">
            <v>12</v>
          </cell>
          <cell r="B111" t="str">
            <v>B</v>
          </cell>
          <cell r="C111" t="str">
            <v>O</v>
          </cell>
          <cell r="D111" t="str">
            <v>M</v>
          </cell>
          <cell r="E111">
            <v>3.9413691158225337</v>
          </cell>
        </row>
        <row r="112">
          <cell r="A112">
            <v>12</v>
          </cell>
          <cell r="B112" t="str">
            <v>B</v>
          </cell>
          <cell r="C112" t="str">
            <v>O</v>
          </cell>
          <cell r="D112" t="str">
            <v>Y</v>
          </cell>
          <cell r="E112">
            <v>0.1649431540756108</v>
          </cell>
        </row>
        <row r="113">
          <cell r="A113">
            <v>12</v>
          </cell>
          <cell r="B113" t="str">
            <v>C</v>
          </cell>
          <cell r="C113" t="str">
            <v>D</v>
          </cell>
          <cell r="D113" t="str">
            <v>I</v>
          </cell>
          <cell r="E113">
            <v>7.3802512935860945E-2</v>
          </cell>
        </row>
        <row r="114">
          <cell r="A114">
            <v>12</v>
          </cell>
          <cell r="B114" t="str">
            <v>C</v>
          </cell>
          <cell r="C114" t="str">
            <v>D</v>
          </cell>
          <cell r="D114" t="str">
            <v>M</v>
          </cell>
          <cell r="E114">
            <v>12.807723057359222</v>
          </cell>
        </row>
        <row r="115">
          <cell r="A115">
            <v>12</v>
          </cell>
          <cell r="B115" t="str">
            <v>C</v>
          </cell>
          <cell r="C115" t="str">
            <v>D</v>
          </cell>
          <cell r="D115" t="str">
            <v>O</v>
          </cell>
          <cell r="E115">
            <v>0.5553708747539513</v>
          </cell>
        </row>
        <row r="116">
          <cell r="A116">
            <v>12</v>
          </cell>
          <cell r="B116" t="str">
            <v>C</v>
          </cell>
          <cell r="C116" t="str">
            <v>D</v>
          </cell>
          <cell r="D116" t="str">
            <v>Y</v>
          </cell>
          <cell r="E116">
            <v>5.2074825865101489E-2</v>
          </cell>
        </row>
        <row r="117">
          <cell r="A117">
            <v>12</v>
          </cell>
          <cell r="B117" t="str">
            <v>C</v>
          </cell>
          <cell r="C117" t="str">
            <v>O</v>
          </cell>
          <cell r="D117" t="str">
            <v>I</v>
          </cell>
          <cell r="E117">
            <v>1.7038528358036022E-2</v>
          </cell>
        </row>
        <row r="118">
          <cell r="A118">
            <v>12</v>
          </cell>
          <cell r="B118" t="str">
            <v>C</v>
          </cell>
          <cell r="C118" t="str">
            <v>O</v>
          </cell>
          <cell r="D118" t="str">
            <v>M</v>
          </cell>
          <cell r="E118">
            <v>0.34342043066580619</v>
          </cell>
        </row>
        <row r="119">
          <cell r="A119">
            <v>12</v>
          </cell>
          <cell r="B119" t="str">
            <v>M</v>
          </cell>
          <cell r="C119" t="str">
            <v>D</v>
          </cell>
          <cell r="D119" t="str">
            <v>I</v>
          </cell>
          <cell r="E119">
            <v>2.2899107558416816</v>
          </cell>
        </row>
        <row r="120">
          <cell r="A120">
            <v>12</v>
          </cell>
          <cell r="B120" t="str">
            <v>M</v>
          </cell>
          <cell r="C120" t="str">
            <v>D</v>
          </cell>
          <cell r="D120" t="str">
            <v>M</v>
          </cell>
          <cell r="E120">
            <v>50.141535602701971</v>
          </cell>
        </row>
        <row r="121">
          <cell r="A121">
            <v>12</v>
          </cell>
          <cell r="B121" t="str">
            <v>M</v>
          </cell>
          <cell r="C121" t="str">
            <v>D</v>
          </cell>
          <cell r="D121" t="str">
            <v>O</v>
          </cell>
          <cell r="E121">
            <v>0.20820279327487851</v>
          </cell>
        </row>
        <row r="122">
          <cell r="A122">
            <v>12</v>
          </cell>
          <cell r="B122" t="str">
            <v>M</v>
          </cell>
          <cell r="C122" t="str">
            <v>D</v>
          </cell>
          <cell r="D122" t="str">
            <v>Y</v>
          </cell>
          <cell r="E122">
            <v>0.15795352363180148</v>
          </cell>
        </row>
        <row r="123">
          <cell r="A123">
            <v>12</v>
          </cell>
          <cell r="B123" t="str">
            <v>M</v>
          </cell>
          <cell r="C123" t="str">
            <v>O</v>
          </cell>
          <cell r="D123" t="str">
            <v>I</v>
          </cell>
          <cell r="E123">
            <v>0.43267291613860448</v>
          </cell>
        </row>
        <row r="124">
          <cell r="A124">
            <v>12</v>
          </cell>
          <cell r="B124" t="str">
            <v>M</v>
          </cell>
          <cell r="C124" t="str">
            <v>O</v>
          </cell>
          <cell r="D124" t="str">
            <v>M</v>
          </cell>
          <cell r="E124">
            <v>2.8001637871019724</v>
          </cell>
        </row>
        <row r="125">
          <cell r="A125">
            <v>12</v>
          </cell>
          <cell r="B125" t="str">
            <v>M</v>
          </cell>
          <cell r="C125" t="str">
            <v>O</v>
          </cell>
          <cell r="D125" t="str">
            <v>Y</v>
          </cell>
          <cell r="E125">
            <v>6.2691334694827822E-2</v>
          </cell>
        </row>
        <row r="126">
          <cell r="A126">
            <v>15</v>
          </cell>
          <cell r="B126" t="str">
            <v>B</v>
          </cell>
          <cell r="C126" t="str">
            <v>D</v>
          </cell>
          <cell r="D126" t="str">
            <v>I</v>
          </cell>
          <cell r="E126">
            <v>2.0645119592002987</v>
          </cell>
        </row>
        <row r="127">
          <cell r="A127">
            <v>15</v>
          </cell>
          <cell r="B127" t="str">
            <v>B</v>
          </cell>
          <cell r="C127" t="str">
            <v>D</v>
          </cell>
          <cell r="D127" t="str">
            <v>M</v>
          </cell>
          <cell r="E127">
            <v>4.6420032322755826</v>
          </cell>
        </row>
        <row r="128">
          <cell r="A128">
            <v>15</v>
          </cell>
          <cell r="B128" t="str">
            <v>B</v>
          </cell>
          <cell r="C128" t="str">
            <v>D</v>
          </cell>
          <cell r="D128" t="str">
            <v>O</v>
          </cell>
          <cell r="E128">
            <v>6.9076431265453445E-2</v>
          </cell>
        </row>
        <row r="129">
          <cell r="A129">
            <v>15</v>
          </cell>
          <cell r="B129" t="str">
            <v>B</v>
          </cell>
          <cell r="C129" t="str">
            <v>D</v>
          </cell>
          <cell r="D129" t="str">
            <v>Y</v>
          </cell>
          <cell r="E129">
            <v>2.7242983167337278E-2</v>
          </cell>
        </row>
        <row r="130">
          <cell r="A130">
            <v>15</v>
          </cell>
          <cell r="B130" t="str">
            <v>B</v>
          </cell>
          <cell r="C130" t="str">
            <v>O</v>
          </cell>
          <cell r="D130" t="str">
            <v>I</v>
          </cell>
          <cell r="E130">
            <v>0.19033977940935534</v>
          </cell>
        </row>
        <row r="131">
          <cell r="A131">
            <v>15</v>
          </cell>
          <cell r="B131" t="str">
            <v>B</v>
          </cell>
          <cell r="C131" t="str">
            <v>O</v>
          </cell>
          <cell r="D131" t="str">
            <v>M</v>
          </cell>
          <cell r="E131">
            <v>0.32324161215592928</v>
          </cell>
        </row>
        <row r="132">
          <cell r="A132">
            <v>15</v>
          </cell>
          <cell r="B132" t="str">
            <v>B</v>
          </cell>
          <cell r="C132" t="str">
            <v>O</v>
          </cell>
          <cell r="D132" t="str">
            <v>O</v>
          </cell>
          <cell r="E132">
            <v>0.78674122636813226</v>
          </cell>
        </row>
        <row r="133">
          <cell r="A133">
            <v>15</v>
          </cell>
          <cell r="B133" t="str">
            <v>B</v>
          </cell>
          <cell r="C133" t="str">
            <v>O</v>
          </cell>
          <cell r="D133" t="str">
            <v>Y</v>
          </cell>
          <cell r="E133">
            <v>6.9544245188638984E-2</v>
          </cell>
        </row>
        <row r="134">
          <cell r="A134">
            <v>15</v>
          </cell>
          <cell r="B134" t="str">
            <v>C</v>
          </cell>
          <cell r="C134" t="str">
            <v>D</v>
          </cell>
          <cell r="D134" t="str">
            <v>I</v>
          </cell>
          <cell r="E134">
            <v>0.13538734874167252</v>
          </cell>
        </row>
        <row r="135">
          <cell r="A135">
            <v>15</v>
          </cell>
          <cell r="B135" t="str">
            <v>C</v>
          </cell>
          <cell r="C135" t="str">
            <v>D</v>
          </cell>
          <cell r="D135" t="str">
            <v>M</v>
          </cell>
          <cell r="E135">
            <v>23.305247014856963</v>
          </cell>
        </row>
        <row r="136">
          <cell r="A136">
            <v>15</v>
          </cell>
          <cell r="B136" t="str">
            <v>C</v>
          </cell>
          <cell r="C136" t="str">
            <v>D</v>
          </cell>
          <cell r="D136" t="str">
            <v>O</v>
          </cell>
          <cell r="E136">
            <v>5.0648937971852828</v>
          </cell>
        </row>
        <row r="137">
          <cell r="A137">
            <v>15</v>
          </cell>
          <cell r="B137" t="str">
            <v>C</v>
          </cell>
          <cell r="C137" t="str">
            <v>O</v>
          </cell>
          <cell r="D137" t="str">
            <v>I</v>
          </cell>
          <cell r="E137">
            <v>6.1939258976442292E-2</v>
          </cell>
        </row>
        <row r="138">
          <cell r="A138">
            <v>15</v>
          </cell>
          <cell r="B138" t="str">
            <v>C</v>
          </cell>
          <cell r="C138" t="str">
            <v>O</v>
          </cell>
          <cell r="D138" t="str">
            <v>M</v>
          </cell>
          <cell r="E138">
            <v>0.39726996026420347</v>
          </cell>
        </row>
        <row r="139">
          <cell r="A139">
            <v>15</v>
          </cell>
          <cell r="B139" t="str">
            <v>C</v>
          </cell>
          <cell r="C139" t="str">
            <v>O</v>
          </cell>
          <cell r="D139" t="str">
            <v>O</v>
          </cell>
          <cell r="E139">
            <v>1.8142421774672017</v>
          </cell>
        </row>
        <row r="140">
          <cell r="A140">
            <v>15</v>
          </cell>
          <cell r="B140" t="str">
            <v>M</v>
          </cell>
          <cell r="C140" t="str">
            <v>D</v>
          </cell>
          <cell r="D140" t="str">
            <v>I</v>
          </cell>
          <cell r="E140">
            <v>0.53649575519654069</v>
          </cell>
        </row>
        <row r="141">
          <cell r="A141">
            <v>15</v>
          </cell>
          <cell r="B141" t="str">
            <v>M</v>
          </cell>
          <cell r="C141" t="str">
            <v>D</v>
          </cell>
          <cell r="D141" t="str">
            <v>M</v>
          </cell>
          <cell r="E141">
            <v>46.293119855030653</v>
          </cell>
        </row>
        <row r="142">
          <cell r="A142">
            <v>15</v>
          </cell>
          <cell r="B142" t="str">
            <v>M</v>
          </cell>
          <cell r="C142" t="str">
            <v>D</v>
          </cell>
          <cell r="D142" t="str">
            <v>O</v>
          </cell>
          <cell r="E142">
            <v>9.3977594152900732</v>
          </cell>
        </row>
        <row r="143">
          <cell r="A143">
            <v>15</v>
          </cell>
          <cell r="B143" t="str">
            <v>M</v>
          </cell>
          <cell r="C143" t="str">
            <v>D</v>
          </cell>
          <cell r="D143" t="str">
            <v>Y</v>
          </cell>
          <cell r="E143">
            <v>6.3505364577019358E-2</v>
          </cell>
        </row>
        <row r="144">
          <cell r="A144">
            <v>15</v>
          </cell>
          <cell r="B144" t="str">
            <v>M</v>
          </cell>
          <cell r="C144" t="str">
            <v>O</v>
          </cell>
          <cell r="D144" t="str">
            <v>I</v>
          </cell>
          <cell r="E144">
            <v>1.6677023820740637</v>
          </cell>
        </row>
        <row r="145">
          <cell r="A145">
            <v>15</v>
          </cell>
          <cell r="B145" t="str">
            <v>M</v>
          </cell>
          <cell r="C145" t="str">
            <v>O</v>
          </cell>
          <cell r="D145" t="str">
            <v>M</v>
          </cell>
          <cell r="E145">
            <v>1.687592489045677</v>
          </cell>
        </row>
        <row r="146">
          <cell r="A146">
            <v>15</v>
          </cell>
          <cell r="B146" t="str">
            <v>M</v>
          </cell>
          <cell r="C146" t="str">
            <v>O</v>
          </cell>
          <cell r="D146" t="str">
            <v>O</v>
          </cell>
          <cell r="E146">
            <v>1.3492413714169849</v>
          </cell>
        </row>
        <row r="147">
          <cell r="A147">
            <v>15</v>
          </cell>
          <cell r="B147" t="str">
            <v>M</v>
          </cell>
          <cell r="C147" t="str">
            <v>O</v>
          </cell>
          <cell r="D147" t="str">
            <v>R</v>
          </cell>
          <cell r="E147">
            <v>5.2902340846696774E-2</v>
          </cell>
        </row>
        <row r="148">
          <cell r="A148">
            <v>16</v>
          </cell>
          <cell r="B148" t="str">
            <v>B</v>
          </cell>
          <cell r="C148" t="str">
            <v>D</v>
          </cell>
          <cell r="D148" t="str">
            <v>I</v>
          </cell>
          <cell r="E148">
            <v>0.27805172004474565</v>
          </cell>
        </row>
        <row r="149">
          <cell r="A149">
            <v>16</v>
          </cell>
          <cell r="B149" t="str">
            <v>B</v>
          </cell>
          <cell r="C149" t="str">
            <v>D</v>
          </cell>
          <cell r="D149" t="str">
            <v>M</v>
          </cell>
          <cell r="E149">
            <v>8.0879143016340631</v>
          </cell>
        </row>
        <row r="150">
          <cell r="A150">
            <v>16</v>
          </cell>
          <cell r="B150" t="str">
            <v>B</v>
          </cell>
          <cell r="C150" t="str">
            <v>D</v>
          </cell>
          <cell r="D150" t="str">
            <v>O</v>
          </cell>
          <cell r="E150">
            <v>0.21759848234829335</v>
          </cell>
        </row>
        <row r="151">
          <cell r="A151">
            <v>16</v>
          </cell>
          <cell r="B151" t="str">
            <v>B</v>
          </cell>
          <cell r="C151" t="str">
            <v>D</v>
          </cell>
          <cell r="D151" t="str">
            <v>R</v>
          </cell>
          <cell r="E151">
            <v>0.15936909792935625</v>
          </cell>
        </row>
        <row r="152">
          <cell r="A152">
            <v>16</v>
          </cell>
          <cell r="B152" t="str">
            <v>B</v>
          </cell>
          <cell r="C152" t="str">
            <v>D</v>
          </cell>
          <cell r="D152" t="str">
            <v>Y</v>
          </cell>
          <cell r="E152">
            <v>7.7956531695984571E-2</v>
          </cell>
        </row>
        <row r="153">
          <cell r="A153">
            <v>16</v>
          </cell>
          <cell r="B153" t="str">
            <v>B</v>
          </cell>
          <cell r="C153" t="str">
            <v>O</v>
          </cell>
          <cell r="D153" t="str">
            <v>I</v>
          </cell>
          <cell r="E153">
            <v>0.38191082359586848</v>
          </cell>
        </row>
        <row r="154">
          <cell r="A154">
            <v>16</v>
          </cell>
          <cell r="B154" t="str">
            <v>B</v>
          </cell>
          <cell r="C154" t="str">
            <v>O</v>
          </cell>
          <cell r="D154" t="str">
            <v>M</v>
          </cell>
          <cell r="E154">
            <v>0.27982075091035419</v>
          </cell>
        </row>
        <row r="155">
          <cell r="A155">
            <v>16</v>
          </cell>
          <cell r="B155" t="str">
            <v>B</v>
          </cell>
          <cell r="C155" t="str">
            <v>O</v>
          </cell>
          <cell r="D155" t="str">
            <v>R</v>
          </cell>
          <cell r="E155">
            <v>0.13366894386867301</v>
          </cell>
        </row>
        <row r="156">
          <cell r="A156">
            <v>16</v>
          </cell>
          <cell r="B156" t="str">
            <v>C</v>
          </cell>
          <cell r="C156" t="str">
            <v>D</v>
          </cell>
          <cell r="D156" t="str">
            <v>I</v>
          </cell>
          <cell r="E156">
            <v>0.20968797959333346</v>
          </cell>
        </row>
        <row r="157">
          <cell r="A157">
            <v>16</v>
          </cell>
          <cell r="B157" t="str">
            <v>C</v>
          </cell>
          <cell r="C157" t="str">
            <v>D</v>
          </cell>
          <cell r="D157" t="str">
            <v>M</v>
          </cell>
          <cell r="E157">
            <v>35.189333106604444</v>
          </cell>
        </row>
        <row r="158">
          <cell r="A158">
            <v>16</v>
          </cell>
          <cell r="B158" t="str">
            <v>C</v>
          </cell>
          <cell r="C158" t="str">
            <v>D</v>
          </cell>
          <cell r="D158" t="str">
            <v>O</v>
          </cell>
          <cell r="E158">
            <v>6.8099694332370939</v>
          </cell>
        </row>
        <row r="159">
          <cell r="A159">
            <v>16</v>
          </cell>
          <cell r="B159" t="str">
            <v>C</v>
          </cell>
          <cell r="C159" t="str">
            <v>D</v>
          </cell>
          <cell r="D159" t="str">
            <v>R</v>
          </cell>
          <cell r="E159">
            <v>0.81947313243032915</v>
          </cell>
        </row>
        <row r="160">
          <cell r="A160">
            <v>16</v>
          </cell>
          <cell r="B160" t="str">
            <v>C</v>
          </cell>
          <cell r="C160" t="str">
            <v>O</v>
          </cell>
          <cell r="D160" t="str">
            <v>M</v>
          </cell>
          <cell r="E160">
            <v>0.38547078853458683</v>
          </cell>
        </row>
        <row r="161">
          <cell r="A161">
            <v>16</v>
          </cell>
          <cell r="B161" t="str">
            <v>M</v>
          </cell>
          <cell r="C161" t="str">
            <v>D</v>
          </cell>
          <cell r="D161" t="str">
            <v>I</v>
          </cell>
          <cell r="E161">
            <v>0.4819834701533447</v>
          </cell>
        </row>
        <row r="162">
          <cell r="A162">
            <v>16</v>
          </cell>
          <cell r="B162" t="str">
            <v>M</v>
          </cell>
          <cell r="C162" t="str">
            <v>D</v>
          </cell>
          <cell r="D162" t="str">
            <v>M</v>
          </cell>
          <cell r="E162">
            <v>36.791993138264509</v>
          </cell>
        </row>
        <row r="163">
          <cell r="A163">
            <v>16</v>
          </cell>
          <cell r="B163" t="str">
            <v>M</v>
          </cell>
          <cell r="C163" t="str">
            <v>D</v>
          </cell>
          <cell r="D163" t="str">
            <v>O</v>
          </cell>
          <cell r="E163">
            <v>7.1731409941042354</v>
          </cell>
        </row>
        <row r="164">
          <cell r="A164">
            <v>16</v>
          </cell>
          <cell r="B164" t="str">
            <v>M</v>
          </cell>
          <cell r="C164" t="str">
            <v>D</v>
          </cell>
          <cell r="D164" t="str">
            <v>R</v>
          </cell>
          <cell r="E164">
            <v>0.32159803436345752</v>
          </cell>
        </row>
        <row r="165">
          <cell r="A165">
            <v>16</v>
          </cell>
          <cell r="B165" t="str">
            <v>M</v>
          </cell>
          <cell r="C165" t="str">
            <v>D</v>
          </cell>
          <cell r="D165" t="str">
            <v>Y</v>
          </cell>
          <cell r="E165">
            <v>0.47999419749459099</v>
          </cell>
        </row>
        <row r="166">
          <cell r="A166">
            <v>16</v>
          </cell>
          <cell r="B166" t="str">
            <v>M</v>
          </cell>
          <cell r="C166" t="str">
            <v>O</v>
          </cell>
          <cell r="D166" t="str">
            <v>I</v>
          </cell>
          <cell r="E166">
            <v>0.15386802462293722</v>
          </cell>
        </row>
        <row r="167">
          <cell r="A167">
            <v>16</v>
          </cell>
          <cell r="B167" t="str">
            <v>M</v>
          </cell>
          <cell r="C167" t="str">
            <v>O</v>
          </cell>
          <cell r="D167" t="str">
            <v>M</v>
          </cell>
          <cell r="E167">
            <v>1.4403708539852991</v>
          </cell>
        </row>
        <row r="168">
          <cell r="A168">
            <v>16</v>
          </cell>
          <cell r="B168" t="str">
            <v>M</v>
          </cell>
          <cell r="C168" t="str">
            <v>O</v>
          </cell>
          <cell r="D168" t="str">
            <v>O</v>
          </cell>
          <cell r="E168">
            <v>0.12682619458437711</v>
          </cell>
        </row>
        <row r="169">
          <cell r="A169">
            <v>17</v>
          </cell>
          <cell r="B169" t="str">
            <v>B</v>
          </cell>
          <cell r="C169" t="str">
            <v>D</v>
          </cell>
          <cell r="D169" t="str">
            <v>I</v>
          </cell>
          <cell r="E169">
            <v>2.1914077423962506</v>
          </cell>
        </row>
        <row r="170">
          <cell r="A170">
            <v>17</v>
          </cell>
          <cell r="B170" t="str">
            <v>B</v>
          </cell>
          <cell r="C170" t="str">
            <v>D</v>
          </cell>
          <cell r="D170" t="str">
            <v>M</v>
          </cell>
          <cell r="E170">
            <v>25.156716944027401</v>
          </cell>
        </row>
        <row r="171">
          <cell r="A171">
            <v>17</v>
          </cell>
          <cell r="B171" t="str">
            <v>B</v>
          </cell>
          <cell r="C171" t="str">
            <v>D</v>
          </cell>
          <cell r="D171" t="str">
            <v>O</v>
          </cell>
          <cell r="E171">
            <v>9.3710475526220485E-2</v>
          </cell>
        </row>
        <row r="172">
          <cell r="A172">
            <v>17</v>
          </cell>
          <cell r="B172" t="str">
            <v>B</v>
          </cell>
          <cell r="C172" t="str">
            <v>D</v>
          </cell>
          <cell r="D172" t="str">
            <v>Y</v>
          </cell>
          <cell r="E172">
            <v>0.47773753888875925</v>
          </cell>
        </row>
        <row r="173">
          <cell r="A173">
            <v>17</v>
          </cell>
          <cell r="B173" t="str">
            <v>B</v>
          </cell>
          <cell r="C173" t="str">
            <v>O</v>
          </cell>
          <cell r="D173" t="str">
            <v>G</v>
          </cell>
          <cell r="E173">
            <v>3.9579889931335484E-3</v>
          </cell>
        </row>
        <row r="174">
          <cell r="A174">
            <v>17</v>
          </cell>
          <cell r="B174" t="str">
            <v>B</v>
          </cell>
          <cell r="C174" t="str">
            <v>O</v>
          </cell>
          <cell r="D174" t="str">
            <v>I</v>
          </cell>
          <cell r="E174">
            <v>3.1218527776464557</v>
          </cell>
        </row>
        <row r="175">
          <cell r="A175">
            <v>17</v>
          </cell>
          <cell r="B175" t="str">
            <v>B</v>
          </cell>
          <cell r="C175" t="str">
            <v>O</v>
          </cell>
          <cell r="D175" t="str">
            <v>M</v>
          </cell>
          <cell r="E175">
            <v>16.526453259273104</v>
          </cell>
        </row>
        <row r="176">
          <cell r="A176">
            <v>17</v>
          </cell>
          <cell r="B176" t="str">
            <v>B</v>
          </cell>
          <cell r="C176" t="str">
            <v>O</v>
          </cell>
          <cell r="D176" t="str">
            <v>O</v>
          </cell>
          <cell r="E176">
            <v>9.6632863079438597E-3</v>
          </cell>
        </row>
        <row r="177">
          <cell r="A177">
            <v>17</v>
          </cell>
          <cell r="B177" t="str">
            <v>B</v>
          </cell>
          <cell r="C177" t="str">
            <v>O</v>
          </cell>
          <cell r="D177" t="str">
            <v>R</v>
          </cell>
          <cell r="E177">
            <v>0.20505199086122039</v>
          </cell>
        </row>
        <row r="178">
          <cell r="A178">
            <v>17</v>
          </cell>
          <cell r="B178" t="str">
            <v>B</v>
          </cell>
          <cell r="C178" t="str">
            <v>O</v>
          </cell>
          <cell r="D178" t="str">
            <v>Y</v>
          </cell>
          <cell r="E178">
            <v>0.74001799683779657</v>
          </cell>
        </row>
        <row r="179">
          <cell r="A179">
            <v>17</v>
          </cell>
          <cell r="B179" t="str">
            <v>C</v>
          </cell>
          <cell r="C179" t="str">
            <v>D</v>
          </cell>
          <cell r="D179" t="str">
            <v>I</v>
          </cell>
          <cell r="E179">
            <v>0.2709771996523847</v>
          </cell>
        </row>
        <row r="180">
          <cell r="A180">
            <v>17</v>
          </cell>
          <cell r="B180" t="str">
            <v>C</v>
          </cell>
          <cell r="C180" t="str">
            <v>D</v>
          </cell>
          <cell r="D180" t="str">
            <v>M</v>
          </cell>
          <cell r="E180">
            <v>4.8888086336715366</v>
          </cell>
        </row>
        <row r="181">
          <cell r="A181">
            <v>17</v>
          </cell>
          <cell r="B181" t="str">
            <v>C</v>
          </cell>
          <cell r="C181" t="str">
            <v>D</v>
          </cell>
          <cell r="D181" t="str">
            <v>O</v>
          </cell>
          <cell r="E181">
            <v>0.11233875178398157</v>
          </cell>
        </row>
        <row r="182">
          <cell r="A182">
            <v>17</v>
          </cell>
          <cell r="B182" t="str">
            <v>C</v>
          </cell>
          <cell r="C182" t="str">
            <v>D</v>
          </cell>
          <cell r="D182" t="str">
            <v>Y</v>
          </cell>
          <cell r="E182">
            <v>0.3223001847286342</v>
          </cell>
        </row>
        <row r="183">
          <cell r="A183">
            <v>17</v>
          </cell>
          <cell r="B183" t="str">
            <v>C</v>
          </cell>
          <cell r="C183" t="str">
            <v>O</v>
          </cell>
          <cell r="D183" t="str">
            <v>I</v>
          </cell>
          <cell r="E183">
            <v>0.24340912053250169</v>
          </cell>
        </row>
        <row r="184">
          <cell r="A184">
            <v>17</v>
          </cell>
          <cell r="B184" t="str">
            <v>C</v>
          </cell>
          <cell r="C184" t="str">
            <v>O</v>
          </cell>
          <cell r="D184" t="str">
            <v>M</v>
          </cell>
          <cell r="E184">
            <v>9.0065669819069321</v>
          </cell>
        </row>
        <row r="185">
          <cell r="A185">
            <v>17</v>
          </cell>
          <cell r="B185" t="str">
            <v>C</v>
          </cell>
          <cell r="C185" t="str">
            <v>O</v>
          </cell>
          <cell r="D185" t="str">
            <v>O</v>
          </cell>
          <cell r="E185">
            <v>7.8462987796617367E-2</v>
          </cell>
        </row>
        <row r="186">
          <cell r="A186">
            <v>17</v>
          </cell>
          <cell r="B186" t="str">
            <v>C</v>
          </cell>
          <cell r="C186" t="str">
            <v>O</v>
          </cell>
          <cell r="D186" t="str">
            <v>Y</v>
          </cell>
          <cell r="E186">
            <v>0.14468741225602877</v>
          </cell>
        </row>
        <row r="187">
          <cell r="A187">
            <v>17</v>
          </cell>
          <cell r="B187" t="str">
            <v>M</v>
          </cell>
          <cell r="C187" t="str">
            <v>D</v>
          </cell>
          <cell r="D187" t="str">
            <v>I</v>
          </cell>
          <cell r="E187">
            <v>0.94150729300987168</v>
          </cell>
        </row>
        <row r="188">
          <cell r="A188">
            <v>17</v>
          </cell>
          <cell r="B188" t="str">
            <v>M</v>
          </cell>
          <cell r="C188" t="str">
            <v>D</v>
          </cell>
          <cell r="D188" t="str">
            <v>M</v>
          </cell>
          <cell r="E188">
            <v>20.393656108213726</v>
          </cell>
        </row>
        <row r="189">
          <cell r="A189">
            <v>17</v>
          </cell>
          <cell r="B189" t="str">
            <v>M</v>
          </cell>
          <cell r="C189" t="str">
            <v>D</v>
          </cell>
          <cell r="D189" t="str">
            <v>O</v>
          </cell>
          <cell r="E189">
            <v>0.11607818243150338</v>
          </cell>
        </row>
        <row r="190">
          <cell r="A190">
            <v>17</v>
          </cell>
          <cell r="B190" t="str">
            <v>M</v>
          </cell>
          <cell r="C190" t="str">
            <v>D</v>
          </cell>
          <cell r="D190" t="str">
            <v>R</v>
          </cell>
          <cell r="E190">
            <v>7.3472363400303789E-3</v>
          </cell>
        </row>
        <row r="191">
          <cell r="A191">
            <v>17</v>
          </cell>
          <cell r="B191" t="str">
            <v>M</v>
          </cell>
          <cell r="C191" t="str">
            <v>D</v>
          </cell>
          <cell r="D191" t="str">
            <v>Y</v>
          </cell>
          <cell r="E191">
            <v>8.6594807297141918E-2</v>
          </cell>
        </row>
        <row r="192">
          <cell r="A192">
            <v>17</v>
          </cell>
          <cell r="B192" t="str">
            <v>M</v>
          </cell>
          <cell r="C192" t="str">
            <v>O</v>
          </cell>
          <cell r="D192" t="str">
            <v>I</v>
          </cell>
          <cell r="E192">
            <v>0.90949030407943021</v>
          </cell>
        </row>
        <row r="193">
          <cell r="A193">
            <v>17</v>
          </cell>
          <cell r="B193" t="str">
            <v>M</v>
          </cell>
          <cell r="C193" t="str">
            <v>O</v>
          </cell>
          <cell r="D193" t="str">
            <v>M</v>
          </cell>
          <cell r="E193">
            <v>13.759221393329108</v>
          </cell>
        </row>
        <row r="194">
          <cell r="A194">
            <v>17</v>
          </cell>
          <cell r="B194" t="str">
            <v>M</v>
          </cell>
          <cell r="C194" t="str">
            <v>O</v>
          </cell>
          <cell r="D194" t="str">
            <v>R</v>
          </cell>
          <cell r="E194">
            <v>1.8213659573372776E-2</v>
          </cell>
        </row>
        <row r="195">
          <cell r="A195">
            <v>17</v>
          </cell>
          <cell r="B195" t="str">
            <v>M</v>
          </cell>
          <cell r="C195" t="str">
            <v>O</v>
          </cell>
          <cell r="D195" t="str">
            <v>Y</v>
          </cell>
          <cell r="E195">
            <v>0.1737697426389736</v>
          </cell>
        </row>
        <row r="196">
          <cell r="A196">
            <v>19</v>
          </cell>
          <cell r="B196" t="str">
            <v>B</v>
          </cell>
          <cell r="C196" t="str">
            <v>D</v>
          </cell>
          <cell r="D196" t="str">
            <v>I</v>
          </cell>
          <cell r="E196">
            <v>0.73294270726864852</v>
          </cell>
        </row>
        <row r="197">
          <cell r="A197">
            <v>19</v>
          </cell>
          <cell r="B197" t="str">
            <v>B</v>
          </cell>
          <cell r="C197" t="str">
            <v>D</v>
          </cell>
          <cell r="D197" t="str">
            <v>M</v>
          </cell>
          <cell r="E197">
            <v>17.998415958047541</v>
          </cell>
        </row>
        <row r="198">
          <cell r="A198">
            <v>19</v>
          </cell>
          <cell r="B198" t="str">
            <v>B</v>
          </cell>
          <cell r="C198" t="str">
            <v>D</v>
          </cell>
          <cell r="D198" t="str">
            <v>O</v>
          </cell>
          <cell r="E198">
            <v>0.25840058676133593</v>
          </cell>
        </row>
        <row r="199">
          <cell r="A199">
            <v>19</v>
          </cell>
          <cell r="B199" t="str">
            <v>B</v>
          </cell>
          <cell r="C199" t="str">
            <v>D</v>
          </cell>
          <cell r="D199" t="str">
            <v>Y</v>
          </cell>
          <cell r="E199">
            <v>0.36440921325667003</v>
          </cell>
        </row>
        <row r="200">
          <cell r="A200">
            <v>19</v>
          </cell>
          <cell r="B200" t="str">
            <v>B</v>
          </cell>
          <cell r="C200" t="str">
            <v>O</v>
          </cell>
          <cell r="D200" t="str">
            <v>I</v>
          </cell>
          <cell r="E200">
            <v>2.0532949778407534</v>
          </cell>
        </row>
        <row r="201">
          <cell r="A201">
            <v>19</v>
          </cell>
          <cell r="B201" t="str">
            <v>B</v>
          </cell>
          <cell r="C201" t="str">
            <v>O</v>
          </cell>
          <cell r="D201" t="str">
            <v>M</v>
          </cell>
          <cell r="E201">
            <v>4.2613371835879352</v>
          </cell>
        </row>
        <row r="202">
          <cell r="A202">
            <v>19</v>
          </cell>
          <cell r="B202" t="str">
            <v>B</v>
          </cell>
          <cell r="C202" t="str">
            <v>O</v>
          </cell>
          <cell r="D202" t="str">
            <v>Y</v>
          </cell>
          <cell r="E202">
            <v>0.11817099452772423</v>
          </cell>
        </row>
        <row r="203">
          <cell r="A203">
            <v>19</v>
          </cell>
          <cell r="B203" t="str">
            <v>C</v>
          </cell>
          <cell r="C203" t="str">
            <v>D</v>
          </cell>
          <cell r="D203" t="str">
            <v>I</v>
          </cell>
          <cell r="E203">
            <v>0.69822140362872054</v>
          </cell>
        </row>
        <row r="204">
          <cell r="A204">
            <v>19</v>
          </cell>
          <cell r="B204" t="str">
            <v>C</v>
          </cell>
          <cell r="C204" t="str">
            <v>D</v>
          </cell>
          <cell r="D204" t="str">
            <v>M</v>
          </cell>
          <cell r="E204">
            <v>19.67826107623311</v>
          </cell>
        </row>
        <row r="205">
          <cell r="A205">
            <v>19</v>
          </cell>
          <cell r="B205" t="str">
            <v>C</v>
          </cell>
          <cell r="C205" t="str">
            <v>D</v>
          </cell>
          <cell r="D205" t="str">
            <v>O</v>
          </cell>
          <cell r="E205">
            <v>3.084295089622604</v>
          </cell>
        </row>
        <row r="206">
          <cell r="A206">
            <v>19</v>
          </cell>
          <cell r="B206" t="str">
            <v>C</v>
          </cell>
          <cell r="C206" t="str">
            <v>D</v>
          </cell>
          <cell r="D206" t="str">
            <v>R</v>
          </cell>
          <cell r="E206">
            <v>8.5465777666955789E-2</v>
          </cell>
        </row>
        <row r="207">
          <cell r="A207">
            <v>19</v>
          </cell>
          <cell r="B207" t="str">
            <v>C</v>
          </cell>
          <cell r="C207" t="str">
            <v>D</v>
          </cell>
          <cell r="D207" t="str">
            <v>Y</v>
          </cell>
          <cell r="E207">
            <v>0.12818250421060892</v>
          </cell>
        </row>
        <row r="208">
          <cell r="A208">
            <v>19</v>
          </cell>
          <cell r="B208" t="str">
            <v>C</v>
          </cell>
          <cell r="C208" t="str">
            <v>O</v>
          </cell>
          <cell r="D208" t="str">
            <v>I</v>
          </cell>
          <cell r="E208">
            <v>4.297673573937464E-2</v>
          </cell>
        </row>
        <row r="209">
          <cell r="A209">
            <v>19</v>
          </cell>
          <cell r="B209" t="str">
            <v>C</v>
          </cell>
          <cell r="C209" t="str">
            <v>O</v>
          </cell>
          <cell r="D209" t="str">
            <v>M</v>
          </cell>
          <cell r="E209">
            <v>2.5113639259437637</v>
          </cell>
        </row>
        <row r="210">
          <cell r="A210">
            <v>19</v>
          </cell>
          <cell r="B210" t="str">
            <v>C</v>
          </cell>
          <cell r="C210" t="str">
            <v>O</v>
          </cell>
          <cell r="D210" t="str">
            <v>Y</v>
          </cell>
          <cell r="E210">
            <v>0.33615369370085418</v>
          </cell>
        </row>
        <row r="211">
          <cell r="A211">
            <v>19</v>
          </cell>
          <cell r="B211" t="str">
            <v>M</v>
          </cell>
          <cell r="C211" t="str">
            <v>D</v>
          </cell>
          <cell r="D211" t="str">
            <v>I</v>
          </cell>
          <cell r="E211">
            <v>0.46720512143944232</v>
          </cell>
        </row>
        <row r="212">
          <cell r="A212">
            <v>19</v>
          </cell>
          <cell r="B212" t="str">
            <v>M</v>
          </cell>
          <cell r="C212" t="str">
            <v>D</v>
          </cell>
          <cell r="D212" t="str">
            <v>M</v>
          </cell>
          <cell r="E212">
            <v>34.15345657790018</v>
          </cell>
        </row>
        <row r="213">
          <cell r="A213">
            <v>19</v>
          </cell>
          <cell r="B213" t="str">
            <v>M</v>
          </cell>
          <cell r="C213" t="str">
            <v>D</v>
          </cell>
          <cell r="D213" t="str">
            <v>O</v>
          </cell>
          <cell r="E213">
            <v>1.5831685853455686</v>
          </cell>
        </row>
        <row r="214">
          <cell r="A214">
            <v>19</v>
          </cell>
          <cell r="B214" t="str">
            <v>M</v>
          </cell>
          <cell r="C214" t="str">
            <v>D</v>
          </cell>
          <cell r="D214" t="str">
            <v>R</v>
          </cell>
          <cell r="E214">
            <v>0.84624715113571747</v>
          </cell>
        </row>
        <row r="215">
          <cell r="A215">
            <v>19</v>
          </cell>
          <cell r="B215" t="str">
            <v>M</v>
          </cell>
          <cell r="C215" t="str">
            <v>D</v>
          </cell>
          <cell r="D215" t="str">
            <v>Y</v>
          </cell>
          <cell r="E215">
            <v>0.7177600260026461</v>
          </cell>
        </row>
        <row r="216">
          <cell r="A216">
            <v>19</v>
          </cell>
          <cell r="B216" t="str">
            <v>M</v>
          </cell>
          <cell r="C216" t="str">
            <v>O</v>
          </cell>
          <cell r="D216" t="str">
            <v>I</v>
          </cell>
          <cell r="E216">
            <v>4.6858086204185101</v>
          </cell>
        </row>
        <row r="217">
          <cell r="A217">
            <v>19</v>
          </cell>
          <cell r="B217" t="str">
            <v>M</v>
          </cell>
          <cell r="C217" t="str">
            <v>O</v>
          </cell>
          <cell r="D217" t="str">
            <v>M</v>
          </cell>
          <cell r="E217">
            <v>4.5859127489156775</v>
          </cell>
        </row>
        <row r="218">
          <cell r="A218">
            <v>19</v>
          </cell>
          <cell r="B218" t="str">
            <v>M</v>
          </cell>
          <cell r="C218" t="str">
            <v>O</v>
          </cell>
          <cell r="D218" t="str">
            <v>R</v>
          </cell>
          <cell r="E218">
            <v>0.35091568357205877</v>
          </cell>
        </row>
        <row r="219">
          <cell r="A219">
            <v>19</v>
          </cell>
          <cell r="B219" t="str">
            <v>M</v>
          </cell>
          <cell r="C219" t="str">
            <v>O</v>
          </cell>
          <cell r="D219" t="str">
            <v>Y</v>
          </cell>
          <cell r="E219">
            <v>0.25763365723366527</v>
          </cell>
        </row>
        <row r="220">
          <cell r="A220">
            <v>22</v>
          </cell>
          <cell r="B220" t="str">
            <v>B</v>
          </cell>
          <cell r="C220" t="str">
            <v>D</v>
          </cell>
          <cell r="D220" t="str">
            <v>M</v>
          </cell>
          <cell r="E220">
            <v>4.0779224367908711</v>
          </cell>
        </row>
        <row r="221">
          <cell r="A221">
            <v>22</v>
          </cell>
          <cell r="B221" t="str">
            <v>B</v>
          </cell>
          <cell r="C221" t="str">
            <v>O</v>
          </cell>
          <cell r="D221" t="str">
            <v>M</v>
          </cell>
          <cell r="E221">
            <v>1.1148178045588002</v>
          </cell>
        </row>
        <row r="222">
          <cell r="A222">
            <v>22</v>
          </cell>
          <cell r="B222" t="str">
            <v>B</v>
          </cell>
          <cell r="C222" t="str">
            <v>O</v>
          </cell>
          <cell r="D222" t="str">
            <v>Y</v>
          </cell>
          <cell r="E222">
            <v>1.5027902431152194</v>
          </cell>
        </row>
        <row r="223">
          <cell r="A223">
            <v>22</v>
          </cell>
          <cell r="B223" t="str">
            <v>C</v>
          </cell>
          <cell r="C223" t="str">
            <v>D</v>
          </cell>
          <cell r="D223" t="str">
            <v>M</v>
          </cell>
          <cell r="E223">
            <v>19.336585239216596</v>
          </cell>
        </row>
        <row r="224">
          <cell r="A224">
            <v>22</v>
          </cell>
          <cell r="B224" t="str">
            <v>C</v>
          </cell>
          <cell r="C224" t="str">
            <v>O</v>
          </cell>
          <cell r="D224" t="str">
            <v>M</v>
          </cell>
          <cell r="E224">
            <v>46.36396529989478</v>
          </cell>
        </row>
        <row r="225">
          <cell r="A225">
            <v>22</v>
          </cell>
          <cell r="B225" t="str">
            <v>C</v>
          </cell>
          <cell r="C225" t="str">
            <v>O</v>
          </cell>
          <cell r="D225" t="str">
            <v>R</v>
          </cell>
          <cell r="E225">
            <v>0.20449779812313024</v>
          </cell>
        </row>
        <row r="226">
          <cell r="A226">
            <v>22</v>
          </cell>
          <cell r="B226" t="str">
            <v>M</v>
          </cell>
          <cell r="C226" t="str">
            <v>D</v>
          </cell>
          <cell r="D226" t="str">
            <v>M</v>
          </cell>
          <cell r="E226">
            <v>21.256166509519716</v>
          </cell>
        </row>
        <row r="227">
          <cell r="A227">
            <v>22</v>
          </cell>
          <cell r="B227" t="str">
            <v>M</v>
          </cell>
          <cell r="C227" t="str">
            <v>O</v>
          </cell>
          <cell r="D227" t="str">
            <v>M</v>
          </cell>
          <cell r="E227">
            <v>2.617142135443868</v>
          </cell>
        </row>
        <row r="228">
          <cell r="A228">
            <v>22</v>
          </cell>
          <cell r="B228" t="str">
            <v>M</v>
          </cell>
          <cell r="C228" t="str">
            <v>O</v>
          </cell>
          <cell r="D228" t="str">
            <v>R</v>
          </cell>
          <cell r="E228">
            <v>3.5261125333370078</v>
          </cell>
        </row>
        <row r="229">
          <cell r="A229">
            <v>23</v>
          </cell>
          <cell r="B229" t="str">
            <v>B</v>
          </cell>
          <cell r="C229" t="str">
            <v>D</v>
          </cell>
          <cell r="D229" t="str">
            <v>I</v>
          </cell>
          <cell r="E229">
            <v>0.13239702373938891</v>
          </cell>
        </row>
        <row r="230">
          <cell r="A230">
            <v>23</v>
          </cell>
          <cell r="B230" t="str">
            <v>B</v>
          </cell>
          <cell r="C230" t="str">
            <v>D</v>
          </cell>
          <cell r="D230" t="str">
            <v>M</v>
          </cell>
          <cell r="E230">
            <v>49.466148285659678</v>
          </cell>
        </row>
        <row r="231">
          <cell r="A231">
            <v>23</v>
          </cell>
          <cell r="B231" t="str">
            <v>B</v>
          </cell>
          <cell r="C231" t="str">
            <v>D</v>
          </cell>
          <cell r="D231" t="str">
            <v>Y</v>
          </cell>
          <cell r="E231">
            <v>9.6601543779729959E-2</v>
          </cell>
        </row>
        <row r="232">
          <cell r="A232">
            <v>23</v>
          </cell>
          <cell r="B232" t="str">
            <v>B</v>
          </cell>
          <cell r="C232" t="str">
            <v>O</v>
          </cell>
          <cell r="D232" t="str">
            <v>I</v>
          </cell>
          <cell r="E232">
            <v>1.3707728242972161</v>
          </cell>
        </row>
        <row r="233">
          <cell r="A233">
            <v>23</v>
          </cell>
          <cell r="B233" t="str">
            <v>B</v>
          </cell>
          <cell r="C233" t="str">
            <v>O</v>
          </cell>
          <cell r="D233" t="str">
            <v>M</v>
          </cell>
          <cell r="E233">
            <v>13.602139170734176</v>
          </cell>
        </row>
        <row r="234">
          <cell r="A234">
            <v>23</v>
          </cell>
          <cell r="B234" t="str">
            <v>B</v>
          </cell>
          <cell r="C234" t="str">
            <v>O</v>
          </cell>
          <cell r="D234" t="str">
            <v>Y</v>
          </cell>
          <cell r="E234">
            <v>0.16837451066816109</v>
          </cell>
        </row>
        <row r="235">
          <cell r="A235">
            <v>23</v>
          </cell>
          <cell r="B235" t="str">
            <v>C</v>
          </cell>
          <cell r="C235" t="str">
            <v>D</v>
          </cell>
          <cell r="D235" t="str">
            <v>M</v>
          </cell>
          <cell r="E235">
            <v>2.2029190244051398</v>
          </cell>
        </row>
        <row r="236">
          <cell r="A236">
            <v>23</v>
          </cell>
          <cell r="B236" t="str">
            <v>C</v>
          </cell>
          <cell r="C236" t="str">
            <v>D</v>
          </cell>
          <cell r="D236" t="str">
            <v>R</v>
          </cell>
          <cell r="E236">
            <v>8.2094359776400672E-3</v>
          </cell>
        </row>
        <row r="237">
          <cell r="A237">
            <v>23</v>
          </cell>
          <cell r="B237" t="str">
            <v>C</v>
          </cell>
          <cell r="C237" t="str">
            <v>O</v>
          </cell>
          <cell r="D237" t="str">
            <v>M</v>
          </cell>
          <cell r="E237">
            <v>0.38580711360901676</v>
          </cell>
        </row>
        <row r="238">
          <cell r="A238">
            <v>23</v>
          </cell>
          <cell r="B238" t="str">
            <v>C</v>
          </cell>
          <cell r="C238" t="str">
            <v>O</v>
          </cell>
          <cell r="D238" t="str">
            <v>R</v>
          </cell>
          <cell r="E238">
            <v>1.0139961213556299E-2</v>
          </cell>
        </row>
        <row r="239">
          <cell r="A239">
            <v>23</v>
          </cell>
          <cell r="B239" t="str">
            <v>M</v>
          </cell>
          <cell r="C239" t="str">
            <v>D</v>
          </cell>
          <cell r="D239" t="str">
            <v>I</v>
          </cell>
          <cell r="E239">
            <v>0.19869981956787794</v>
          </cell>
        </row>
        <row r="240">
          <cell r="A240">
            <v>23</v>
          </cell>
          <cell r="B240" t="str">
            <v>M</v>
          </cell>
          <cell r="C240" t="str">
            <v>D</v>
          </cell>
          <cell r="D240" t="str">
            <v>M</v>
          </cell>
          <cell r="E240">
            <v>26.765005741441261</v>
          </cell>
        </row>
        <row r="241">
          <cell r="A241">
            <v>23</v>
          </cell>
          <cell r="B241" t="str">
            <v>M</v>
          </cell>
          <cell r="C241" t="str">
            <v>D</v>
          </cell>
          <cell r="D241" t="str">
            <v>Y</v>
          </cell>
          <cell r="E241">
            <v>0.12870572735465149</v>
          </cell>
        </row>
        <row r="242">
          <cell r="A242">
            <v>23</v>
          </cell>
          <cell r="B242" t="str">
            <v>M</v>
          </cell>
          <cell r="C242" t="str">
            <v>O</v>
          </cell>
          <cell r="D242" t="str">
            <v>I</v>
          </cell>
          <cell r="E242">
            <v>1.5810571850732005</v>
          </cell>
        </row>
        <row r="243">
          <cell r="A243">
            <v>23</v>
          </cell>
          <cell r="B243" t="str">
            <v>M</v>
          </cell>
          <cell r="C243" t="str">
            <v>O</v>
          </cell>
          <cell r="D243" t="str">
            <v>M</v>
          </cell>
          <cell r="E243">
            <v>3.6758336336790762</v>
          </cell>
        </row>
        <row r="244">
          <cell r="A244">
            <v>23</v>
          </cell>
          <cell r="B244" t="str">
            <v>M</v>
          </cell>
          <cell r="C244" t="str">
            <v>O</v>
          </cell>
          <cell r="D244" t="str">
            <v>R</v>
          </cell>
          <cell r="E244">
            <v>0.1390316965719694</v>
          </cell>
        </row>
        <row r="245">
          <cell r="A245">
            <v>23</v>
          </cell>
          <cell r="B245" t="str">
            <v>M</v>
          </cell>
          <cell r="C245" t="str">
            <v>O</v>
          </cell>
          <cell r="D245" t="str">
            <v>Y</v>
          </cell>
          <cell r="E245">
            <v>6.8157302228183322E-2</v>
          </cell>
        </row>
        <row r="246">
          <cell r="A246">
            <v>24</v>
          </cell>
          <cell r="B246" t="str">
            <v>B</v>
          </cell>
          <cell r="C246" t="str">
            <v>D</v>
          </cell>
          <cell r="D246" t="str">
            <v>I</v>
          </cell>
          <cell r="E246">
            <v>4.3990170548974294</v>
          </cell>
        </row>
        <row r="247">
          <cell r="A247">
            <v>24</v>
          </cell>
          <cell r="B247" t="str">
            <v>B</v>
          </cell>
          <cell r="C247" t="str">
            <v>D</v>
          </cell>
          <cell r="D247" t="str">
            <v>M</v>
          </cell>
          <cell r="E247">
            <v>36.565015550064551</v>
          </cell>
        </row>
        <row r="248">
          <cell r="A248">
            <v>24</v>
          </cell>
          <cell r="B248" t="str">
            <v>B</v>
          </cell>
          <cell r="C248" t="str">
            <v>D</v>
          </cell>
          <cell r="D248" t="str">
            <v>Y</v>
          </cell>
          <cell r="E248">
            <v>0.19656446896686566</v>
          </cell>
        </row>
        <row r="249">
          <cell r="A249">
            <v>24</v>
          </cell>
          <cell r="B249" t="str">
            <v>B</v>
          </cell>
          <cell r="C249" t="str">
            <v>O</v>
          </cell>
          <cell r="D249" t="str">
            <v>I</v>
          </cell>
          <cell r="E249">
            <v>1.5496094207079616</v>
          </cell>
        </row>
        <row r="250">
          <cell r="A250">
            <v>24</v>
          </cell>
          <cell r="B250" t="str">
            <v>B</v>
          </cell>
          <cell r="C250" t="str">
            <v>O</v>
          </cell>
          <cell r="D250" t="str">
            <v>M</v>
          </cell>
          <cell r="E250">
            <v>19.10086286751714</v>
          </cell>
        </row>
        <row r="251">
          <cell r="A251">
            <v>24</v>
          </cell>
          <cell r="B251" t="str">
            <v>B</v>
          </cell>
          <cell r="C251" t="str">
            <v>O</v>
          </cell>
          <cell r="D251" t="str">
            <v>Y</v>
          </cell>
          <cell r="E251">
            <v>0.3514594141586968</v>
          </cell>
        </row>
        <row r="252">
          <cell r="A252">
            <v>24</v>
          </cell>
          <cell r="B252" t="str">
            <v>C</v>
          </cell>
          <cell r="C252" t="str">
            <v>D</v>
          </cell>
          <cell r="D252" t="str">
            <v>M</v>
          </cell>
          <cell r="E252">
            <v>0.54179478789189828</v>
          </cell>
        </row>
        <row r="253">
          <cell r="A253">
            <v>24</v>
          </cell>
          <cell r="B253" t="str">
            <v>C</v>
          </cell>
          <cell r="C253" t="str">
            <v>O</v>
          </cell>
          <cell r="D253" t="str">
            <v>M</v>
          </cell>
          <cell r="E253">
            <v>0.27276497806069294</v>
          </cell>
        </row>
        <row r="254">
          <cell r="A254">
            <v>24</v>
          </cell>
          <cell r="B254" t="str">
            <v>C</v>
          </cell>
          <cell r="C254" t="str">
            <v>O</v>
          </cell>
          <cell r="D254" t="str">
            <v>Y</v>
          </cell>
          <cell r="E254">
            <v>1.7693268656149151E-3</v>
          </cell>
        </row>
        <row r="255">
          <cell r="A255">
            <v>24</v>
          </cell>
          <cell r="B255" t="str">
            <v>M</v>
          </cell>
          <cell r="C255" t="str">
            <v>D</v>
          </cell>
          <cell r="D255" t="str">
            <v>M</v>
          </cell>
          <cell r="E255">
            <v>33.603402065266557</v>
          </cell>
        </row>
        <row r="256">
          <cell r="A256">
            <v>24</v>
          </cell>
          <cell r="B256" t="str">
            <v>M</v>
          </cell>
          <cell r="C256" t="str">
            <v>O</v>
          </cell>
          <cell r="D256" t="str">
            <v>I</v>
          </cell>
          <cell r="E256">
            <v>1.5733255764569107E-2</v>
          </cell>
        </row>
        <row r="257">
          <cell r="A257">
            <v>24</v>
          </cell>
          <cell r="B257" t="str">
            <v>M</v>
          </cell>
          <cell r="C257" t="str">
            <v>O</v>
          </cell>
          <cell r="D257" t="str">
            <v>M</v>
          </cell>
          <cell r="E257">
            <v>3.4020068098380514</v>
          </cell>
        </row>
        <row r="258">
          <cell r="A258">
            <v>27</v>
          </cell>
          <cell r="B258" t="str">
            <v>M</v>
          </cell>
          <cell r="C258" t="str">
            <v>O</v>
          </cell>
          <cell r="D258" t="str">
            <v>Y</v>
          </cell>
          <cell r="E258">
            <v>5</v>
          </cell>
        </row>
        <row r="259">
          <cell r="A259">
            <v>27</v>
          </cell>
          <cell r="B259" t="str">
            <v>C</v>
          </cell>
          <cell r="C259" t="str">
            <v>O</v>
          </cell>
          <cell r="D259" t="str">
            <v>Y</v>
          </cell>
          <cell r="E259">
            <v>15</v>
          </cell>
        </row>
        <row r="260">
          <cell r="A260">
            <v>27</v>
          </cell>
          <cell r="B260" t="str">
            <v>C</v>
          </cell>
          <cell r="C260" t="str">
            <v>D</v>
          </cell>
          <cell r="D260" t="str">
            <v>M</v>
          </cell>
          <cell r="E260">
            <v>15</v>
          </cell>
        </row>
        <row r="261">
          <cell r="A261">
            <v>27</v>
          </cell>
          <cell r="B261" t="str">
            <v>M</v>
          </cell>
          <cell r="C261" t="str">
            <v>O</v>
          </cell>
          <cell r="D261" t="str">
            <v>M</v>
          </cell>
          <cell r="E261">
            <v>25</v>
          </cell>
        </row>
        <row r="262">
          <cell r="A262">
            <v>27</v>
          </cell>
          <cell r="B262" t="str">
            <v>C</v>
          </cell>
          <cell r="C262" t="str">
            <v>O</v>
          </cell>
          <cell r="D262" t="str">
            <v>M</v>
          </cell>
          <cell r="E262">
            <v>40</v>
          </cell>
        </row>
        <row r="263">
          <cell r="A263">
            <v>28</v>
          </cell>
          <cell r="B263" t="str">
            <v>B</v>
          </cell>
          <cell r="C263" t="str">
            <v>D</v>
          </cell>
          <cell r="D263" t="str">
            <v>I</v>
          </cell>
          <cell r="E263">
            <v>0.59182792312559118</v>
          </cell>
        </row>
        <row r="264">
          <cell r="A264">
            <v>28</v>
          </cell>
          <cell r="B264" t="str">
            <v>B</v>
          </cell>
          <cell r="C264" t="str">
            <v>D</v>
          </cell>
          <cell r="D264" t="str">
            <v>M</v>
          </cell>
          <cell r="E264">
            <v>49.681563187497282</v>
          </cell>
        </row>
        <row r="265">
          <cell r="A265">
            <v>28</v>
          </cell>
          <cell r="B265" t="str">
            <v>B</v>
          </cell>
          <cell r="C265" t="str">
            <v>D</v>
          </cell>
          <cell r="D265" t="str">
            <v>O</v>
          </cell>
          <cell r="E265">
            <v>2.8073901039029128</v>
          </cell>
        </row>
        <row r="266">
          <cell r="A266">
            <v>28</v>
          </cell>
          <cell r="B266" t="str">
            <v>B</v>
          </cell>
          <cell r="C266" t="str">
            <v>D</v>
          </cell>
          <cell r="D266" t="str">
            <v>R</v>
          </cell>
          <cell r="E266">
            <v>2.1554818322098556E-2</v>
          </cell>
        </row>
        <row r="267">
          <cell r="A267">
            <v>28</v>
          </cell>
          <cell r="B267" t="str">
            <v>B</v>
          </cell>
          <cell r="C267" t="str">
            <v>D</v>
          </cell>
          <cell r="D267" t="str">
            <v>Y</v>
          </cell>
          <cell r="E267">
            <v>0.39694163732155374</v>
          </cell>
        </row>
        <row r="268">
          <cell r="A268">
            <v>28</v>
          </cell>
          <cell r="B268" t="str">
            <v>B</v>
          </cell>
          <cell r="C268" t="str">
            <v>O</v>
          </cell>
          <cell r="D268" t="str">
            <v>I</v>
          </cell>
          <cell r="E268">
            <v>0.22824981581788603</v>
          </cell>
        </row>
        <row r="269">
          <cell r="A269">
            <v>28</v>
          </cell>
          <cell r="B269" t="str">
            <v>B</v>
          </cell>
          <cell r="C269" t="str">
            <v>O</v>
          </cell>
          <cell r="D269" t="str">
            <v>M</v>
          </cell>
          <cell r="E269">
            <v>9.0056052075403645</v>
          </cell>
        </row>
        <row r="270">
          <cell r="A270">
            <v>28</v>
          </cell>
          <cell r="B270" t="str">
            <v>B</v>
          </cell>
          <cell r="C270" t="str">
            <v>O</v>
          </cell>
          <cell r="D270" t="str">
            <v>O</v>
          </cell>
          <cell r="E270">
            <v>8.5925423504295495E-2</v>
          </cell>
        </row>
        <row r="271">
          <cell r="A271">
            <v>28</v>
          </cell>
          <cell r="B271" t="str">
            <v>B</v>
          </cell>
          <cell r="C271" t="str">
            <v>O</v>
          </cell>
          <cell r="D271" t="str">
            <v>R</v>
          </cell>
          <cell r="E271">
            <v>7.857350837939682E-2</v>
          </cell>
        </row>
        <row r="272">
          <cell r="A272">
            <v>28</v>
          </cell>
          <cell r="B272" t="str">
            <v>B</v>
          </cell>
          <cell r="C272" t="str">
            <v>O</v>
          </cell>
          <cell r="D272" t="str">
            <v>Y</v>
          </cell>
          <cell r="E272">
            <v>0.33468926430312701</v>
          </cell>
        </row>
        <row r="273">
          <cell r="A273">
            <v>28</v>
          </cell>
          <cell r="B273" t="str">
            <v>C</v>
          </cell>
          <cell r="C273" t="str">
            <v>D</v>
          </cell>
          <cell r="D273" t="str">
            <v>I</v>
          </cell>
          <cell r="E273">
            <v>2.4342160515046622E-2</v>
          </cell>
        </row>
        <row r="274">
          <cell r="A274">
            <v>28</v>
          </cell>
          <cell r="B274" t="str">
            <v>C</v>
          </cell>
          <cell r="C274" t="str">
            <v>D</v>
          </cell>
          <cell r="D274" t="str">
            <v>M</v>
          </cell>
          <cell r="E274">
            <v>11.007267413655343</v>
          </cell>
        </row>
        <row r="275">
          <cell r="A275">
            <v>28</v>
          </cell>
          <cell r="B275" t="str">
            <v>C</v>
          </cell>
          <cell r="C275" t="str">
            <v>D</v>
          </cell>
          <cell r="D275" t="str">
            <v>O</v>
          </cell>
          <cell r="E275">
            <v>0.90906154546131823</v>
          </cell>
        </row>
        <row r="276">
          <cell r="A276">
            <v>28</v>
          </cell>
          <cell r="B276" t="str">
            <v>C</v>
          </cell>
          <cell r="C276" t="str">
            <v>D</v>
          </cell>
          <cell r="D276" t="str">
            <v>Y</v>
          </cell>
          <cell r="E276">
            <v>5.7634702503698296E-3</v>
          </cell>
        </row>
        <row r="277">
          <cell r="A277">
            <v>28</v>
          </cell>
          <cell r="B277" t="str">
            <v>C</v>
          </cell>
          <cell r="C277" t="str">
            <v>O</v>
          </cell>
          <cell r="D277" t="str">
            <v>I</v>
          </cell>
          <cell r="E277">
            <v>6.6896978781315784E-3</v>
          </cell>
        </row>
        <row r="278">
          <cell r="A278">
            <v>28</v>
          </cell>
          <cell r="B278" t="str">
            <v>C</v>
          </cell>
          <cell r="C278" t="str">
            <v>O</v>
          </cell>
          <cell r="D278" t="str">
            <v>M</v>
          </cell>
          <cell r="E278">
            <v>0.59674124489851299</v>
          </cell>
        </row>
        <row r="279">
          <cell r="A279">
            <v>28</v>
          </cell>
          <cell r="B279" t="str">
            <v>C</v>
          </cell>
          <cell r="C279" t="str">
            <v>O</v>
          </cell>
          <cell r="D279" t="str">
            <v>O</v>
          </cell>
          <cell r="E279">
            <v>0.10662196983084006</v>
          </cell>
        </row>
        <row r="280">
          <cell r="A280">
            <v>28</v>
          </cell>
          <cell r="B280" t="str">
            <v>M</v>
          </cell>
          <cell r="C280" t="str">
            <v>D</v>
          </cell>
          <cell r="D280" t="str">
            <v>I</v>
          </cell>
          <cell r="E280">
            <v>7.1313968391637478E-2</v>
          </cell>
        </row>
        <row r="281">
          <cell r="A281">
            <v>28</v>
          </cell>
          <cell r="B281" t="str">
            <v>M</v>
          </cell>
          <cell r="C281" t="str">
            <v>D</v>
          </cell>
          <cell r="D281" t="str">
            <v>M</v>
          </cell>
          <cell r="E281">
            <v>21.071241360521508</v>
          </cell>
        </row>
        <row r="282">
          <cell r="A282">
            <v>28</v>
          </cell>
          <cell r="B282" t="str">
            <v>M</v>
          </cell>
          <cell r="C282" t="str">
            <v>D</v>
          </cell>
          <cell r="D282" t="str">
            <v>O</v>
          </cell>
          <cell r="E282">
            <v>0.72025758088374991</v>
          </cell>
        </row>
        <row r="283">
          <cell r="A283">
            <v>28</v>
          </cell>
          <cell r="B283" t="str">
            <v>M</v>
          </cell>
          <cell r="C283" t="str">
            <v>D</v>
          </cell>
          <cell r="D283" t="str">
            <v>Y</v>
          </cell>
          <cell r="E283">
            <v>0.10479556877179552</v>
          </cell>
        </row>
        <row r="284">
          <cell r="A284">
            <v>28</v>
          </cell>
          <cell r="B284" t="str">
            <v>M</v>
          </cell>
          <cell r="C284" t="str">
            <v>O</v>
          </cell>
          <cell r="D284" t="str">
            <v>I</v>
          </cell>
          <cell r="E284">
            <v>0.11700304132465633</v>
          </cell>
        </row>
        <row r="285">
          <cell r="A285">
            <v>28</v>
          </cell>
          <cell r="B285" t="str">
            <v>M</v>
          </cell>
          <cell r="C285" t="str">
            <v>O</v>
          </cell>
          <cell r="D285" t="str">
            <v>M</v>
          </cell>
          <cell r="E285">
            <v>1.8716055780225289</v>
          </cell>
        </row>
        <row r="286">
          <cell r="A286">
            <v>28</v>
          </cell>
          <cell r="B286" t="str">
            <v>M</v>
          </cell>
          <cell r="C286" t="str">
            <v>O</v>
          </cell>
          <cell r="D286" t="str">
            <v>Y</v>
          </cell>
          <cell r="E286">
            <v>0.15497450988022804</v>
          </cell>
        </row>
        <row r="287">
          <cell r="A287">
            <v>29</v>
          </cell>
          <cell r="B287" t="str">
            <v>B</v>
          </cell>
          <cell r="C287" t="str">
            <v>D</v>
          </cell>
          <cell r="D287" t="str">
            <v>I</v>
          </cell>
          <cell r="E287">
            <v>0.24835678234318412</v>
          </cell>
        </row>
        <row r="288">
          <cell r="A288">
            <v>29</v>
          </cell>
          <cell r="B288" t="str">
            <v>B</v>
          </cell>
          <cell r="C288" t="str">
            <v>D</v>
          </cell>
          <cell r="D288" t="str">
            <v>M</v>
          </cell>
          <cell r="E288">
            <v>51.491230986252404</v>
          </cell>
        </row>
        <row r="289">
          <cell r="A289">
            <v>29</v>
          </cell>
          <cell r="B289" t="str">
            <v>B</v>
          </cell>
          <cell r="C289" t="str">
            <v>D</v>
          </cell>
          <cell r="D289" t="str">
            <v>O</v>
          </cell>
          <cell r="E289">
            <v>7.4891396684716272</v>
          </cell>
        </row>
        <row r="290">
          <cell r="A290">
            <v>29</v>
          </cell>
          <cell r="B290" t="str">
            <v>B</v>
          </cell>
          <cell r="C290" t="str">
            <v>D</v>
          </cell>
          <cell r="D290" t="str">
            <v>Y</v>
          </cell>
          <cell r="E290">
            <v>0.22889028625701283</v>
          </cell>
        </row>
        <row r="291">
          <cell r="A291">
            <v>29</v>
          </cell>
          <cell r="B291" t="str">
            <v>B</v>
          </cell>
          <cell r="C291" t="str">
            <v>O</v>
          </cell>
          <cell r="D291" t="str">
            <v>I</v>
          </cell>
          <cell r="E291">
            <v>0.17344148180261071</v>
          </cell>
        </row>
        <row r="292">
          <cell r="A292">
            <v>29</v>
          </cell>
          <cell r="B292" t="str">
            <v>B</v>
          </cell>
          <cell r="C292" t="str">
            <v>O</v>
          </cell>
          <cell r="D292" t="str">
            <v>M</v>
          </cell>
          <cell r="E292">
            <v>21.580591572223444</v>
          </cell>
        </row>
        <row r="293">
          <cell r="A293">
            <v>29</v>
          </cell>
          <cell r="B293" t="str">
            <v>B</v>
          </cell>
          <cell r="C293" t="str">
            <v>O</v>
          </cell>
          <cell r="D293" t="str">
            <v>Y</v>
          </cell>
          <cell r="E293">
            <v>0.11251118762695608</v>
          </cell>
        </row>
        <row r="294">
          <cell r="A294">
            <v>29</v>
          </cell>
          <cell r="B294" t="str">
            <v>C</v>
          </cell>
          <cell r="C294" t="str">
            <v>D</v>
          </cell>
          <cell r="D294" t="str">
            <v>M</v>
          </cell>
          <cell r="E294">
            <v>1.9758573164031845</v>
          </cell>
        </row>
        <row r="295">
          <cell r="A295">
            <v>29</v>
          </cell>
          <cell r="B295" t="str">
            <v>C</v>
          </cell>
          <cell r="C295" t="str">
            <v>D</v>
          </cell>
          <cell r="D295" t="str">
            <v>O</v>
          </cell>
          <cell r="E295">
            <v>1.1336626333745654</v>
          </cell>
        </row>
        <row r="296">
          <cell r="A296">
            <v>29</v>
          </cell>
          <cell r="B296" t="str">
            <v>C</v>
          </cell>
          <cell r="C296" t="str">
            <v>D</v>
          </cell>
          <cell r="D296" t="str">
            <v>Y</v>
          </cell>
          <cell r="E296">
            <v>0.25516414270566523</v>
          </cell>
        </row>
        <row r="297">
          <cell r="A297">
            <v>29</v>
          </cell>
          <cell r="B297" t="str">
            <v>C</v>
          </cell>
          <cell r="C297" t="str">
            <v>O</v>
          </cell>
          <cell r="D297" t="str">
            <v>I</v>
          </cell>
          <cell r="E297">
            <v>0.2844881675324582</v>
          </cell>
        </row>
        <row r="298">
          <cell r="A298">
            <v>29</v>
          </cell>
          <cell r="B298" t="str">
            <v>C</v>
          </cell>
          <cell r="C298" t="str">
            <v>O</v>
          </cell>
          <cell r="D298" t="str">
            <v>M</v>
          </cell>
          <cell r="E298">
            <v>2.5968379311509013E-2</v>
          </cell>
        </row>
        <row r="299">
          <cell r="A299">
            <v>29</v>
          </cell>
          <cell r="B299" t="str">
            <v>M</v>
          </cell>
          <cell r="C299" t="str">
            <v>D</v>
          </cell>
          <cell r="D299" t="str">
            <v>I</v>
          </cell>
          <cell r="E299">
            <v>1.9919668046369854E-2</v>
          </cell>
        </row>
        <row r="300">
          <cell r="A300">
            <v>29</v>
          </cell>
          <cell r="B300" t="str">
            <v>M</v>
          </cell>
          <cell r="C300" t="str">
            <v>D</v>
          </cell>
          <cell r="D300" t="str">
            <v>M</v>
          </cell>
          <cell r="E300">
            <v>10.269221891616814</v>
          </cell>
        </row>
        <row r="301">
          <cell r="A301">
            <v>29</v>
          </cell>
          <cell r="B301" t="str">
            <v>M</v>
          </cell>
          <cell r="C301" t="str">
            <v>D</v>
          </cell>
          <cell r="D301" t="str">
            <v>O</v>
          </cell>
          <cell r="E301">
            <v>0.8473621073474219</v>
          </cell>
        </row>
        <row r="302">
          <cell r="A302">
            <v>29</v>
          </cell>
          <cell r="B302" t="str">
            <v>M</v>
          </cell>
          <cell r="C302" t="str">
            <v>O</v>
          </cell>
          <cell r="D302" t="str">
            <v>M</v>
          </cell>
          <cell r="E302">
            <v>3.8641937286848624</v>
          </cell>
        </row>
        <row r="303">
          <cell r="A303">
            <v>30</v>
          </cell>
          <cell r="B303" t="str">
            <v>B</v>
          </cell>
          <cell r="C303" t="str">
            <v>D</v>
          </cell>
          <cell r="D303" t="str">
            <v>M</v>
          </cell>
          <cell r="E303">
            <v>53.43536898582083</v>
          </cell>
        </row>
        <row r="304">
          <cell r="A304">
            <v>30</v>
          </cell>
          <cell r="B304" t="str">
            <v>B</v>
          </cell>
          <cell r="C304" t="str">
            <v>D</v>
          </cell>
          <cell r="D304" t="str">
            <v>O</v>
          </cell>
          <cell r="E304">
            <v>9.3961510072570107</v>
          </cell>
        </row>
        <row r="305">
          <cell r="A305">
            <v>30</v>
          </cell>
          <cell r="B305" t="str">
            <v>B</v>
          </cell>
          <cell r="C305" t="str">
            <v>D</v>
          </cell>
          <cell r="D305" t="str">
            <v>Y</v>
          </cell>
          <cell r="E305">
            <v>9.654970973837193E-2</v>
          </cell>
        </row>
        <row r="306">
          <cell r="A306">
            <v>30</v>
          </cell>
          <cell r="B306" t="str">
            <v>B</v>
          </cell>
          <cell r="C306" t="str">
            <v>O</v>
          </cell>
          <cell r="D306" t="str">
            <v>M</v>
          </cell>
          <cell r="E306">
            <v>25.938358671641463</v>
          </cell>
        </row>
        <row r="307">
          <cell r="A307">
            <v>30</v>
          </cell>
          <cell r="B307" t="str">
            <v>C</v>
          </cell>
          <cell r="C307" t="str">
            <v>D</v>
          </cell>
          <cell r="D307" t="str">
            <v>M</v>
          </cell>
          <cell r="E307">
            <v>3.3835900338017924</v>
          </cell>
        </row>
        <row r="308">
          <cell r="A308">
            <v>30</v>
          </cell>
          <cell r="B308" t="str">
            <v>M</v>
          </cell>
          <cell r="C308" t="str">
            <v>D</v>
          </cell>
          <cell r="D308" t="str">
            <v>M</v>
          </cell>
          <cell r="E308">
            <v>3.5988154736453635</v>
          </cell>
        </row>
        <row r="309">
          <cell r="A309">
            <v>30</v>
          </cell>
          <cell r="B309" t="str">
            <v>M</v>
          </cell>
          <cell r="C309" t="str">
            <v>D</v>
          </cell>
          <cell r="D309" t="str">
            <v>O</v>
          </cell>
          <cell r="E309">
            <v>4.1511661180951664</v>
          </cell>
        </row>
        <row r="310">
          <cell r="A310">
            <v>31</v>
          </cell>
          <cell r="B310" t="str">
            <v>B</v>
          </cell>
          <cell r="C310" t="str">
            <v>D</v>
          </cell>
          <cell r="D310" t="str">
            <v>M</v>
          </cell>
          <cell r="E310">
            <v>14.989724817413547</v>
          </cell>
        </row>
        <row r="311">
          <cell r="A311">
            <v>31</v>
          </cell>
          <cell r="B311" t="str">
            <v>B</v>
          </cell>
          <cell r="C311" t="str">
            <v>O</v>
          </cell>
          <cell r="D311" t="str">
            <v>M</v>
          </cell>
          <cell r="E311">
            <v>3.0384968117322591</v>
          </cell>
        </row>
        <row r="312">
          <cell r="A312">
            <v>31</v>
          </cell>
          <cell r="B312" t="str">
            <v>B</v>
          </cell>
          <cell r="C312" t="str">
            <v>O</v>
          </cell>
          <cell r="D312" t="str">
            <v>Y</v>
          </cell>
          <cell r="E312">
            <v>1.0117988334671524</v>
          </cell>
        </row>
        <row r="313">
          <cell r="A313">
            <v>31</v>
          </cell>
          <cell r="B313" t="str">
            <v>C</v>
          </cell>
          <cell r="C313" t="str">
            <v>D</v>
          </cell>
          <cell r="D313" t="str">
            <v>M</v>
          </cell>
          <cell r="E313">
            <v>8.636839214534108</v>
          </cell>
        </row>
        <row r="314">
          <cell r="A314">
            <v>31</v>
          </cell>
          <cell r="B314" t="str">
            <v>C</v>
          </cell>
          <cell r="C314" t="str">
            <v>O</v>
          </cell>
          <cell r="D314" t="str">
            <v>M</v>
          </cell>
          <cell r="E314">
            <v>0.70355804863346938</v>
          </cell>
        </row>
        <row r="315">
          <cell r="A315">
            <v>31</v>
          </cell>
          <cell r="B315" t="str">
            <v>M</v>
          </cell>
          <cell r="C315" t="str">
            <v>D</v>
          </cell>
          <cell r="D315" t="str">
            <v>M</v>
          </cell>
          <cell r="E315">
            <v>62.744943826831033</v>
          </cell>
        </row>
        <row r="316">
          <cell r="A316">
            <v>31</v>
          </cell>
          <cell r="B316" t="str">
            <v>M</v>
          </cell>
          <cell r="C316" t="str">
            <v>O</v>
          </cell>
          <cell r="D316" t="str">
            <v>M</v>
          </cell>
          <cell r="E316">
            <v>8.3832252388453536</v>
          </cell>
        </row>
        <row r="317">
          <cell r="A317">
            <v>31</v>
          </cell>
          <cell r="B317" t="str">
            <v>M</v>
          </cell>
          <cell r="C317" t="str">
            <v>O</v>
          </cell>
          <cell r="D317" t="str">
            <v>R</v>
          </cell>
          <cell r="E317">
            <v>6.6274173272136139E-2</v>
          </cell>
        </row>
        <row r="318">
          <cell r="A318">
            <v>31</v>
          </cell>
          <cell r="B318" t="str">
            <v>M</v>
          </cell>
          <cell r="C318" t="str">
            <v>O</v>
          </cell>
          <cell r="D318" t="str">
            <v>Y</v>
          </cell>
          <cell r="E318">
            <v>0.42513903527102048</v>
          </cell>
        </row>
        <row r="319">
          <cell r="A319">
            <v>34</v>
          </cell>
          <cell r="B319" t="str">
            <v>B</v>
          </cell>
          <cell r="C319" t="str">
            <v>D</v>
          </cell>
          <cell r="D319" t="str">
            <v>I</v>
          </cell>
          <cell r="E319">
            <v>3.579202935873302</v>
          </cell>
        </row>
        <row r="320">
          <cell r="A320">
            <v>34</v>
          </cell>
          <cell r="B320" t="str">
            <v>B</v>
          </cell>
          <cell r="C320" t="str">
            <v>D</v>
          </cell>
          <cell r="D320" t="str">
            <v>M</v>
          </cell>
          <cell r="E320">
            <v>24.473339365040538</v>
          </cell>
        </row>
        <row r="321">
          <cell r="A321">
            <v>34</v>
          </cell>
          <cell r="B321" t="str">
            <v>B</v>
          </cell>
          <cell r="C321" t="str">
            <v>D</v>
          </cell>
          <cell r="D321" t="str">
            <v>O</v>
          </cell>
          <cell r="E321">
            <v>0.2295560268732634</v>
          </cell>
        </row>
        <row r="322">
          <cell r="A322">
            <v>34</v>
          </cell>
          <cell r="B322" t="str">
            <v>B</v>
          </cell>
          <cell r="C322" t="str">
            <v>D</v>
          </cell>
          <cell r="D322" t="str">
            <v>R</v>
          </cell>
          <cell r="E322">
            <v>7.9637450487000262E-3</v>
          </cell>
        </row>
        <row r="323">
          <cell r="A323">
            <v>34</v>
          </cell>
          <cell r="B323" t="str">
            <v>B</v>
          </cell>
          <cell r="C323" t="str">
            <v>D</v>
          </cell>
          <cell r="D323" t="str">
            <v>Y</v>
          </cell>
          <cell r="E323">
            <v>3.2818201744863711E-2</v>
          </cell>
        </row>
        <row r="324">
          <cell r="A324">
            <v>34</v>
          </cell>
          <cell r="B324" t="str">
            <v>B</v>
          </cell>
          <cell r="C324" t="str">
            <v>O</v>
          </cell>
          <cell r="D324" t="str">
            <v>I</v>
          </cell>
          <cell r="E324">
            <v>0.73242998996593311</v>
          </cell>
        </row>
        <row r="325">
          <cell r="A325">
            <v>34</v>
          </cell>
          <cell r="B325" t="str">
            <v>B</v>
          </cell>
          <cell r="C325" t="str">
            <v>O</v>
          </cell>
          <cell r="D325" t="str">
            <v>M</v>
          </cell>
          <cell r="E325">
            <v>3.4356744881782926</v>
          </cell>
        </row>
        <row r="326">
          <cell r="A326">
            <v>34</v>
          </cell>
          <cell r="B326" t="str">
            <v>B</v>
          </cell>
          <cell r="C326" t="str">
            <v>O</v>
          </cell>
          <cell r="D326" t="str">
            <v>R</v>
          </cell>
          <cell r="E326">
            <v>7.7600397130897433E-3</v>
          </cell>
        </row>
        <row r="327">
          <cell r="A327">
            <v>34</v>
          </cell>
          <cell r="B327" t="str">
            <v>B</v>
          </cell>
          <cell r="C327" t="str">
            <v>O</v>
          </cell>
          <cell r="D327" t="str">
            <v>Y</v>
          </cell>
          <cell r="E327">
            <v>0.11531154402740049</v>
          </cell>
        </row>
        <row r="328">
          <cell r="A328">
            <v>34</v>
          </cell>
          <cell r="B328" t="str">
            <v>C</v>
          </cell>
          <cell r="C328" t="str">
            <v>D</v>
          </cell>
          <cell r="D328" t="str">
            <v>G</v>
          </cell>
          <cell r="E328">
            <v>8.437091931819593E-2</v>
          </cell>
        </row>
        <row r="329">
          <cell r="A329">
            <v>34</v>
          </cell>
          <cell r="B329" t="str">
            <v>C</v>
          </cell>
          <cell r="C329" t="str">
            <v>D</v>
          </cell>
          <cell r="D329" t="str">
            <v>I</v>
          </cell>
          <cell r="E329">
            <v>0.55947980081130555</v>
          </cell>
        </row>
        <row r="330">
          <cell r="A330">
            <v>34</v>
          </cell>
          <cell r="B330" t="str">
            <v>C</v>
          </cell>
          <cell r="C330" t="str">
            <v>D</v>
          </cell>
          <cell r="D330" t="str">
            <v>M</v>
          </cell>
          <cell r="E330">
            <v>7.7858534397369645</v>
          </cell>
        </row>
        <row r="331">
          <cell r="A331">
            <v>34</v>
          </cell>
          <cell r="B331" t="str">
            <v>C</v>
          </cell>
          <cell r="C331" t="str">
            <v>D</v>
          </cell>
          <cell r="D331" t="str">
            <v>O</v>
          </cell>
          <cell r="E331">
            <v>10.019451565621813</v>
          </cell>
        </row>
        <row r="332">
          <cell r="A332">
            <v>34</v>
          </cell>
          <cell r="B332" t="str">
            <v>C</v>
          </cell>
          <cell r="C332" t="str">
            <v>D</v>
          </cell>
          <cell r="D332" t="str">
            <v>Y</v>
          </cell>
          <cell r="E332">
            <v>1.498315612863794E-2</v>
          </cell>
        </row>
        <row r="333">
          <cell r="A333">
            <v>34</v>
          </cell>
          <cell r="B333" t="str">
            <v>C</v>
          </cell>
          <cell r="C333" t="str">
            <v>O</v>
          </cell>
          <cell r="D333" t="str">
            <v>I</v>
          </cell>
          <cell r="E333">
            <v>0.62446314912505485</v>
          </cell>
        </row>
        <row r="334">
          <cell r="A334">
            <v>34</v>
          </cell>
          <cell r="B334" t="str">
            <v>C</v>
          </cell>
          <cell r="C334" t="str">
            <v>O</v>
          </cell>
          <cell r="D334" t="str">
            <v>M</v>
          </cell>
          <cell r="E334">
            <v>0.82162860984588748</v>
          </cell>
        </row>
        <row r="335">
          <cell r="A335">
            <v>34</v>
          </cell>
          <cell r="B335" t="str">
            <v>C</v>
          </cell>
          <cell r="C335" t="str">
            <v>O</v>
          </cell>
          <cell r="D335" t="str">
            <v>O</v>
          </cell>
          <cell r="E335">
            <v>0.26123842379999784</v>
          </cell>
        </row>
        <row r="336">
          <cell r="A336">
            <v>34</v>
          </cell>
          <cell r="B336" t="str">
            <v>C</v>
          </cell>
          <cell r="C336" t="str">
            <v>O</v>
          </cell>
          <cell r="D336" t="str">
            <v>R</v>
          </cell>
          <cell r="E336">
            <v>7.7317873238926501E-3</v>
          </cell>
        </row>
        <row r="337">
          <cell r="A337">
            <v>34</v>
          </cell>
          <cell r="B337" t="str">
            <v>C</v>
          </cell>
          <cell r="C337" t="str">
            <v>O</v>
          </cell>
          <cell r="D337" t="str">
            <v>Y</v>
          </cell>
          <cell r="E337">
            <v>5.2095705059955902E-3</v>
          </cell>
        </row>
        <row r="338">
          <cell r="A338">
            <v>34</v>
          </cell>
          <cell r="B338" t="str">
            <v>M</v>
          </cell>
          <cell r="C338" t="str">
            <v>D</v>
          </cell>
          <cell r="D338" t="str">
            <v>G</v>
          </cell>
          <cell r="E338">
            <v>6.6401886439464049E-3</v>
          </cell>
        </row>
        <row r="339">
          <cell r="A339">
            <v>34</v>
          </cell>
          <cell r="B339" t="str">
            <v>M</v>
          </cell>
          <cell r="C339" t="str">
            <v>D</v>
          </cell>
          <cell r="D339" t="str">
            <v>I</v>
          </cell>
          <cell r="E339">
            <v>10.017197849953169</v>
          </cell>
        </row>
        <row r="340">
          <cell r="A340">
            <v>34</v>
          </cell>
          <cell r="B340" t="str">
            <v>M</v>
          </cell>
          <cell r="C340" t="str">
            <v>D</v>
          </cell>
          <cell r="D340" t="str">
            <v>M</v>
          </cell>
          <cell r="E340">
            <v>25.807670241821569</v>
          </cell>
        </row>
        <row r="341">
          <cell r="A341">
            <v>34</v>
          </cell>
          <cell r="B341" t="str">
            <v>M</v>
          </cell>
          <cell r="C341" t="str">
            <v>D</v>
          </cell>
          <cell r="D341" t="str">
            <v>O</v>
          </cell>
          <cell r="E341">
            <v>5.7004896996615173</v>
          </cell>
        </row>
        <row r="342">
          <cell r="A342">
            <v>34</v>
          </cell>
          <cell r="B342" t="str">
            <v>M</v>
          </cell>
          <cell r="C342" t="str">
            <v>D</v>
          </cell>
          <cell r="D342" t="str">
            <v>Y</v>
          </cell>
          <cell r="E342">
            <v>7.8533891430996906E-3</v>
          </cell>
        </row>
        <row r="343">
          <cell r="A343">
            <v>34</v>
          </cell>
          <cell r="B343" t="str">
            <v>M</v>
          </cell>
          <cell r="C343" t="str">
            <v>O</v>
          </cell>
          <cell r="D343" t="str">
            <v>I</v>
          </cell>
          <cell r="E343">
            <v>3.0473647800595587</v>
          </cell>
        </row>
        <row r="344">
          <cell r="A344">
            <v>34</v>
          </cell>
          <cell r="B344" t="str">
            <v>M</v>
          </cell>
          <cell r="C344" t="str">
            <v>O</v>
          </cell>
          <cell r="D344" t="str">
            <v>M</v>
          </cell>
          <cell r="E344">
            <v>2.4922899045374809</v>
          </cell>
        </row>
        <row r="345">
          <cell r="A345">
            <v>34</v>
          </cell>
          <cell r="B345" t="str">
            <v>M</v>
          </cell>
          <cell r="C345" t="str">
            <v>O</v>
          </cell>
          <cell r="D345" t="str">
            <v>O</v>
          </cell>
          <cell r="E345">
            <v>8.5296937910171317E-2</v>
          </cell>
        </row>
        <row r="346">
          <cell r="A346">
            <v>34</v>
          </cell>
          <cell r="B346" t="str">
            <v>M</v>
          </cell>
          <cell r="C346" t="str">
            <v>O</v>
          </cell>
          <cell r="D346" t="str">
            <v>R</v>
          </cell>
          <cell r="E346">
            <v>4.5519496372909531E-3</v>
          </cell>
        </row>
        <row r="347">
          <cell r="A347">
            <v>34</v>
          </cell>
          <cell r="B347" t="str">
            <v>M</v>
          </cell>
          <cell r="C347" t="str">
            <v>O</v>
          </cell>
          <cell r="D347" t="str">
            <v>Y</v>
          </cell>
          <cell r="E347">
            <v>3.2178299949154825E-2</v>
          </cell>
        </row>
        <row r="348">
          <cell r="A348">
            <v>35</v>
          </cell>
          <cell r="B348" t="str">
            <v>B</v>
          </cell>
          <cell r="C348" t="str">
            <v>D</v>
          </cell>
          <cell r="D348" t="str">
            <v>I</v>
          </cell>
          <cell r="E348">
            <v>0.76482564409112341</v>
          </cell>
        </row>
        <row r="349">
          <cell r="A349">
            <v>35</v>
          </cell>
          <cell r="B349" t="str">
            <v>B</v>
          </cell>
          <cell r="C349" t="str">
            <v>D</v>
          </cell>
          <cell r="D349" t="str">
            <v>M</v>
          </cell>
          <cell r="E349">
            <v>35.657159015222952</v>
          </cell>
        </row>
        <row r="350">
          <cell r="A350">
            <v>35</v>
          </cell>
          <cell r="B350" t="str">
            <v>B</v>
          </cell>
          <cell r="C350" t="str">
            <v>D</v>
          </cell>
          <cell r="D350" t="str">
            <v>O</v>
          </cell>
          <cell r="E350">
            <v>0.14566115882229672</v>
          </cell>
        </row>
        <row r="351">
          <cell r="A351">
            <v>35</v>
          </cell>
          <cell r="B351" t="str">
            <v>B</v>
          </cell>
          <cell r="C351" t="str">
            <v>O</v>
          </cell>
          <cell r="D351" t="str">
            <v>I</v>
          </cell>
          <cell r="E351">
            <v>0.10321273661994461</v>
          </cell>
        </row>
        <row r="352">
          <cell r="A352">
            <v>35</v>
          </cell>
          <cell r="B352" t="str">
            <v>B</v>
          </cell>
          <cell r="C352" t="str">
            <v>O</v>
          </cell>
          <cell r="D352" t="str">
            <v>M</v>
          </cell>
          <cell r="E352">
            <v>17.16903311167378</v>
          </cell>
        </row>
        <row r="353">
          <cell r="A353">
            <v>35</v>
          </cell>
          <cell r="B353" t="str">
            <v>B</v>
          </cell>
          <cell r="C353" t="str">
            <v>O</v>
          </cell>
          <cell r="D353" t="str">
            <v>Y</v>
          </cell>
          <cell r="E353">
            <v>4.8939681919511507E-2</v>
          </cell>
        </row>
        <row r="354">
          <cell r="A354">
            <v>35</v>
          </cell>
          <cell r="B354" t="str">
            <v>C</v>
          </cell>
          <cell r="C354" t="str">
            <v>D</v>
          </cell>
          <cell r="D354" t="str">
            <v>I</v>
          </cell>
          <cell r="E354">
            <v>0.2152059512632982</v>
          </cell>
        </row>
        <row r="355">
          <cell r="A355">
            <v>35</v>
          </cell>
          <cell r="B355" t="str">
            <v>C</v>
          </cell>
          <cell r="C355" t="str">
            <v>D</v>
          </cell>
          <cell r="D355" t="str">
            <v>M</v>
          </cell>
          <cell r="E355">
            <v>7.7171923635261388</v>
          </cell>
        </row>
        <row r="356">
          <cell r="A356">
            <v>35</v>
          </cell>
          <cell r="B356" t="str">
            <v>C</v>
          </cell>
          <cell r="C356" t="str">
            <v>D</v>
          </cell>
          <cell r="D356" t="str">
            <v>O</v>
          </cell>
          <cell r="E356">
            <v>1.4361195886892035</v>
          </cell>
        </row>
        <row r="357">
          <cell r="A357">
            <v>35</v>
          </cell>
          <cell r="B357" t="str">
            <v>C</v>
          </cell>
          <cell r="C357" t="str">
            <v>D</v>
          </cell>
          <cell r="D357" t="str">
            <v>Y</v>
          </cell>
          <cell r="E357">
            <v>0.11542278468671617</v>
          </cell>
        </row>
        <row r="358">
          <cell r="A358">
            <v>35</v>
          </cell>
          <cell r="B358" t="str">
            <v>C</v>
          </cell>
          <cell r="C358" t="str">
            <v>O</v>
          </cell>
          <cell r="D358" t="str">
            <v>I</v>
          </cell>
          <cell r="E358">
            <v>0.18659520799397281</v>
          </cell>
        </row>
        <row r="359">
          <cell r="A359">
            <v>35</v>
          </cell>
          <cell r="B359" t="str">
            <v>C</v>
          </cell>
          <cell r="C359" t="str">
            <v>O</v>
          </cell>
          <cell r="D359" t="str">
            <v>M</v>
          </cell>
          <cell r="E359">
            <v>0.41835127206642542</v>
          </cell>
        </row>
        <row r="360">
          <cell r="A360">
            <v>35</v>
          </cell>
          <cell r="B360" t="str">
            <v>M</v>
          </cell>
          <cell r="C360" t="str">
            <v>D</v>
          </cell>
          <cell r="D360" t="str">
            <v>M</v>
          </cell>
          <cell r="E360">
            <v>26.649670898300336</v>
          </cell>
        </row>
        <row r="361">
          <cell r="A361">
            <v>35</v>
          </cell>
          <cell r="B361" t="str">
            <v>M</v>
          </cell>
          <cell r="C361" t="str">
            <v>D</v>
          </cell>
          <cell r="D361" t="str">
            <v>O</v>
          </cell>
          <cell r="E361">
            <v>1.8324646023611886</v>
          </cell>
        </row>
        <row r="362">
          <cell r="A362">
            <v>35</v>
          </cell>
          <cell r="B362" t="str">
            <v>M</v>
          </cell>
          <cell r="C362" t="str">
            <v>D</v>
          </cell>
          <cell r="D362" t="str">
            <v>Y</v>
          </cell>
          <cell r="E362">
            <v>8.7207659882612074E-2</v>
          </cell>
        </row>
        <row r="363">
          <cell r="A363">
            <v>35</v>
          </cell>
          <cell r="B363" t="str">
            <v>M</v>
          </cell>
          <cell r="C363" t="str">
            <v>O</v>
          </cell>
          <cell r="D363" t="str">
            <v>I</v>
          </cell>
          <cell r="E363">
            <v>0.27123245447434929</v>
          </cell>
        </row>
        <row r="364">
          <cell r="A364">
            <v>35</v>
          </cell>
          <cell r="B364" t="str">
            <v>M</v>
          </cell>
          <cell r="C364" t="str">
            <v>O</v>
          </cell>
          <cell r="D364" t="str">
            <v>M</v>
          </cell>
          <cell r="E364">
            <v>4.4639412974744896</v>
          </cell>
        </row>
        <row r="365">
          <cell r="A365">
            <v>35</v>
          </cell>
          <cell r="B365" t="str">
            <v>M</v>
          </cell>
          <cell r="C365" t="str">
            <v>O</v>
          </cell>
          <cell r="D365" t="str">
            <v>O</v>
          </cell>
          <cell r="E365">
            <v>2.7177645709316454</v>
          </cell>
        </row>
        <row r="366">
          <cell r="A366">
            <v>36</v>
          </cell>
          <cell r="B366" t="str">
            <v>B</v>
          </cell>
          <cell r="C366" t="str">
            <v>D</v>
          </cell>
          <cell r="D366" t="str">
            <v>M</v>
          </cell>
          <cell r="E366">
            <v>9.6966813074337049E-2</v>
          </cell>
        </row>
        <row r="367">
          <cell r="A367">
            <v>36</v>
          </cell>
          <cell r="B367" t="str">
            <v>B</v>
          </cell>
          <cell r="C367" t="str">
            <v>D</v>
          </cell>
          <cell r="D367" t="str">
            <v>Y</v>
          </cell>
          <cell r="E367">
            <v>0.20737438734792107</v>
          </cell>
        </row>
        <row r="368">
          <cell r="A368">
            <v>36</v>
          </cell>
          <cell r="B368" t="str">
            <v>B</v>
          </cell>
          <cell r="C368" t="str">
            <v>O</v>
          </cell>
          <cell r="D368" t="str">
            <v>Y</v>
          </cell>
          <cell r="E368">
            <v>0.42160920766104665</v>
          </cell>
        </row>
        <row r="369">
          <cell r="A369">
            <v>36</v>
          </cell>
          <cell r="B369" t="str">
            <v>C</v>
          </cell>
          <cell r="C369" t="str">
            <v>D</v>
          </cell>
          <cell r="D369" t="str">
            <v>M</v>
          </cell>
          <cell r="E369">
            <v>59.325001612797479</v>
          </cell>
        </row>
        <row r="370">
          <cell r="A370">
            <v>36</v>
          </cell>
          <cell r="B370" t="str">
            <v>C</v>
          </cell>
          <cell r="C370" t="str">
            <v>D</v>
          </cell>
          <cell r="D370" t="str">
            <v>O</v>
          </cell>
          <cell r="E370">
            <v>23.113461914347223</v>
          </cell>
        </row>
        <row r="371">
          <cell r="A371">
            <v>36</v>
          </cell>
          <cell r="B371" t="str">
            <v>C</v>
          </cell>
          <cell r="C371" t="str">
            <v>D</v>
          </cell>
          <cell r="D371" t="str">
            <v>R</v>
          </cell>
          <cell r="E371">
            <v>0.96465122727756103</v>
          </cell>
        </row>
        <row r="372">
          <cell r="A372">
            <v>36</v>
          </cell>
          <cell r="B372" t="str">
            <v>C</v>
          </cell>
          <cell r="C372" t="str">
            <v>D</v>
          </cell>
          <cell r="D372" t="str">
            <v>Y</v>
          </cell>
          <cell r="E372">
            <v>0.57110466923213232</v>
          </cell>
        </row>
        <row r="373">
          <cell r="A373">
            <v>36</v>
          </cell>
          <cell r="B373" t="str">
            <v>C</v>
          </cell>
          <cell r="C373" t="str">
            <v>O</v>
          </cell>
          <cell r="D373" t="str">
            <v>M</v>
          </cell>
          <cell r="E373">
            <v>1.2988451430947661</v>
          </cell>
        </row>
        <row r="374">
          <cell r="A374">
            <v>36</v>
          </cell>
          <cell r="B374" t="str">
            <v>C</v>
          </cell>
          <cell r="C374" t="str">
            <v>O</v>
          </cell>
          <cell r="D374" t="str">
            <v>O</v>
          </cell>
          <cell r="E374">
            <v>0.90200598173016711</v>
          </cell>
        </row>
        <row r="375">
          <cell r="A375">
            <v>36</v>
          </cell>
          <cell r="B375" t="str">
            <v>M</v>
          </cell>
          <cell r="C375" t="str">
            <v>D</v>
          </cell>
          <cell r="D375" t="str">
            <v>M</v>
          </cell>
          <cell r="E375">
            <v>8.1126622158430717</v>
          </cell>
        </row>
        <row r="376">
          <cell r="A376">
            <v>36</v>
          </cell>
          <cell r="B376" t="str">
            <v>M</v>
          </cell>
          <cell r="C376" t="str">
            <v>D</v>
          </cell>
          <cell r="D376" t="str">
            <v>O</v>
          </cell>
          <cell r="E376">
            <v>5.6676277239137138E-2</v>
          </cell>
        </row>
        <row r="377">
          <cell r="A377">
            <v>36</v>
          </cell>
          <cell r="B377" t="str">
            <v>M</v>
          </cell>
          <cell r="C377" t="str">
            <v>D</v>
          </cell>
          <cell r="D377" t="str">
            <v>R</v>
          </cell>
          <cell r="E377">
            <v>4.5717103090039492E-2</v>
          </cell>
        </row>
        <row r="378">
          <cell r="A378">
            <v>36</v>
          </cell>
          <cell r="B378" t="str">
            <v>M</v>
          </cell>
          <cell r="C378" t="str">
            <v>D</v>
          </cell>
          <cell r="D378" t="str">
            <v>Y</v>
          </cell>
          <cell r="E378">
            <v>2.6828077395464729</v>
          </cell>
        </row>
        <row r="379">
          <cell r="A379">
            <v>36</v>
          </cell>
          <cell r="B379" t="str">
            <v>M</v>
          </cell>
          <cell r="C379" t="str">
            <v>O</v>
          </cell>
          <cell r="D379" t="str">
            <v>I</v>
          </cell>
          <cell r="E379">
            <v>0.49711327678512257</v>
          </cell>
        </row>
        <row r="380">
          <cell r="A380">
            <v>36</v>
          </cell>
          <cell r="B380" t="str">
            <v>M</v>
          </cell>
          <cell r="C380" t="str">
            <v>O</v>
          </cell>
          <cell r="D380" t="str">
            <v>M</v>
          </cell>
          <cell r="E380">
            <v>1.7040024309335933</v>
          </cell>
        </row>
        <row r="381">
          <cell r="A381">
            <v>37</v>
          </cell>
          <cell r="B381" t="str">
            <v>B</v>
          </cell>
          <cell r="C381" t="str">
            <v>D</v>
          </cell>
          <cell r="D381" t="str">
            <v>M</v>
          </cell>
          <cell r="E381">
            <v>39.652267727613975</v>
          </cell>
        </row>
        <row r="382">
          <cell r="A382">
            <v>37</v>
          </cell>
          <cell r="B382" t="str">
            <v>B</v>
          </cell>
          <cell r="C382" t="str">
            <v>O</v>
          </cell>
          <cell r="D382" t="str">
            <v>M</v>
          </cell>
          <cell r="E382">
            <v>35.261454577292135</v>
          </cell>
        </row>
        <row r="383">
          <cell r="A383">
            <v>37</v>
          </cell>
          <cell r="B383" t="str">
            <v>C</v>
          </cell>
          <cell r="C383" t="str">
            <v>D</v>
          </cell>
          <cell r="D383" t="str">
            <v>M</v>
          </cell>
          <cell r="E383">
            <v>0.49302799137436309</v>
          </cell>
        </row>
        <row r="384">
          <cell r="A384">
            <v>37</v>
          </cell>
          <cell r="B384" t="str">
            <v>M</v>
          </cell>
          <cell r="C384" t="str">
            <v>D</v>
          </cell>
          <cell r="D384" t="str">
            <v>M</v>
          </cell>
          <cell r="E384">
            <v>24.236094746963683</v>
          </cell>
        </row>
        <row r="385">
          <cell r="A385">
            <v>37</v>
          </cell>
          <cell r="B385" t="str">
            <v>M</v>
          </cell>
          <cell r="C385" t="str">
            <v>O</v>
          </cell>
          <cell r="D385" t="str">
            <v>M</v>
          </cell>
          <cell r="E385">
            <v>0.35715495675586789</v>
          </cell>
        </row>
        <row r="386">
          <cell r="A386">
            <v>38</v>
          </cell>
          <cell r="B386" t="str">
            <v>B</v>
          </cell>
          <cell r="C386" t="str">
            <v>D</v>
          </cell>
          <cell r="D386" t="str">
            <v>M</v>
          </cell>
          <cell r="E386">
            <v>5.3196267715496743</v>
          </cell>
        </row>
        <row r="387">
          <cell r="A387">
            <v>38</v>
          </cell>
          <cell r="B387" t="str">
            <v>B</v>
          </cell>
          <cell r="C387" t="str">
            <v>D</v>
          </cell>
          <cell r="D387" t="str">
            <v>O</v>
          </cell>
          <cell r="E387">
            <v>0.7927081919004767</v>
          </cell>
        </row>
        <row r="388">
          <cell r="A388">
            <v>38</v>
          </cell>
          <cell r="B388" t="str">
            <v>B</v>
          </cell>
          <cell r="C388" t="str">
            <v>O</v>
          </cell>
          <cell r="D388" t="str">
            <v>M</v>
          </cell>
          <cell r="E388">
            <v>0.41731082225362082</v>
          </cell>
        </row>
        <row r="389">
          <cell r="A389">
            <v>38</v>
          </cell>
          <cell r="B389" t="str">
            <v>C</v>
          </cell>
          <cell r="C389" t="str">
            <v>D</v>
          </cell>
          <cell r="D389" t="str">
            <v>M</v>
          </cell>
          <cell r="E389">
            <v>0.74997084210647391</v>
          </cell>
        </row>
        <row r="390">
          <cell r="A390">
            <v>38</v>
          </cell>
          <cell r="B390" t="str">
            <v>C</v>
          </cell>
          <cell r="C390" t="str">
            <v>D</v>
          </cell>
          <cell r="D390" t="str">
            <v>O</v>
          </cell>
          <cell r="E390">
            <v>30.420815484177453</v>
          </cell>
        </row>
        <row r="391">
          <cell r="A391">
            <v>38</v>
          </cell>
          <cell r="B391" t="str">
            <v>C</v>
          </cell>
          <cell r="C391" t="str">
            <v>O</v>
          </cell>
          <cell r="D391" t="str">
            <v>M</v>
          </cell>
          <cell r="E391">
            <v>1.3540774210443636</v>
          </cell>
        </row>
        <row r="392">
          <cell r="A392">
            <v>38</v>
          </cell>
          <cell r="B392" t="str">
            <v>C</v>
          </cell>
          <cell r="C392" t="str">
            <v>O</v>
          </cell>
          <cell r="D392" t="str">
            <v>O</v>
          </cell>
          <cell r="E392">
            <v>5.3288322693891752</v>
          </cell>
        </row>
        <row r="393">
          <cell r="A393">
            <v>38</v>
          </cell>
          <cell r="B393" t="str">
            <v>M</v>
          </cell>
          <cell r="C393" t="str">
            <v>D</v>
          </cell>
          <cell r="D393" t="str">
            <v>M</v>
          </cell>
          <cell r="E393">
            <v>9.9699781577400941</v>
          </cell>
        </row>
        <row r="394">
          <cell r="A394">
            <v>38</v>
          </cell>
          <cell r="B394" t="str">
            <v>M</v>
          </cell>
          <cell r="C394" t="str">
            <v>D</v>
          </cell>
          <cell r="D394" t="str">
            <v>O</v>
          </cell>
          <cell r="E394">
            <v>40.168390196856848</v>
          </cell>
        </row>
        <row r="395">
          <cell r="A395">
            <v>38</v>
          </cell>
          <cell r="B395" t="str">
            <v>M</v>
          </cell>
          <cell r="C395" t="str">
            <v>O</v>
          </cell>
          <cell r="D395" t="str">
            <v>M</v>
          </cell>
          <cell r="E395">
            <v>3.8020751889271898</v>
          </cell>
        </row>
        <row r="396">
          <cell r="A396">
            <v>38</v>
          </cell>
          <cell r="B396" t="str">
            <v>M</v>
          </cell>
          <cell r="C396" t="str">
            <v>O</v>
          </cell>
          <cell r="D396" t="str">
            <v>R</v>
          </cell>
          <cell r="E396">
            <v>1.6762146540546574</v>
          </cell>
        </row>
        <row r="397">
          <cell r="A397">
            <v>39</v>
          </cell>
          <cell r="B397" t="str">
            <v>B</v>
          </cell>
          <cell r="C397" t="str">
            <v>D</v>
          </cell>
          <cell r="D397" t="str">
            <v>M</v>
          </cell>
          <cell r="E397">
            <v>16.621436813749728</v>
          </cell>
        </row>
        <row r="398">
          <cell r="A398">
            <v>39</v>
          </cell>
          <cell r="B398" t="str">
            <v>B</v>
          </cell>
          <cell r="C398" t="str">
            <v>O</v>
          </cell>
          <cell r="D398" t="str">
            <v>I</v>
          </cell>
          <cell r="E398">
            <v>0.57893542293768208</v>
          </cell>
        </row>
        <row r="399">
          <cell r="A399">
            <v>39</v>
          </cell>
          <cell r="B399" t="str">
            <v>B</v>
          </cell>
          <cell r="C399" t="str">
            <v>O</v>
          </cell>
          <cell r="D399" t="str">
            <v>M</v>
          </cell>
          <cell r="E399">
            <v>0.16432401657917711</v>
          </cell>
        </row>
        <row r="400">
          <cell r="A400">
            <v>39</v>
          </cell>
          <cell r="B400" t="str">
            <v>B</v>
          </cell>
          <cell r="C400" t="str">
            <v>O</v>
          </cell>
          <cell r="D400" t="str">
            <v>Y</v>
          </cell>
          <cell r="E400">
            <v>0.18275739760240559</v>
          </cell>
        </row>
        <row r="401">
          <cell r="A401">
            <v>39</v>
          </cell>
          <cell r="B401" t="str">
            <v>C</v>
          </cell>
          <cell r="C401" t="str">
            <v>D</v>
          </cell>
          <cell r="D401" t="str">
            <v>G</v>
          </cell>
          <cell r="E401">
            <v>2.2723793496579958</v>
          </cell>
        </row>
        <row r="402">
          <cell r="A402">
            <v>39</v>
          </cell>
          <cell r="B402" t="str">
            <v>C</v>
          </cell>
          <cell r="C402" t="str">
            <v>D</v>
          </cell>
          <cell r="D402" t="str">
            <v>M</v>
          </cell>
          <cell r="E402">
            <v>2.9017448912381028</v>
          </cell>
        </row>
        <row r="403">
          <cell r="A403">
            <v>39</v>
          </cell>
          <cell r="B403" t="str">
            <v>C</v>
          </cell>
          <cell r="C403" t="str">
            <v>D</v>
          </cell>
          <cell r="D403" t="str">
            <v>O</v>
          </cell>
          <cell r="E403">
            <v>0.15509822942099746</v>
          </cell>
        </row>
        <row r="404">
          <cell r="A404">
            <v>39</v>
          </cell>
          <cell r="B404" t="str">
            <v>C</v>
          </cell>
          <cell r="C404" t="str">
            <v>O</v>
          </cell>
          <cell r="D404" t="str">
            <v>M</v>
          </cell>
          <cell r="E404">
            <v>1.033874096376697</v>
          </cell>
        </row>
        <row r="405">
          <cell r="A405">
            <v>39</v>
          </cell>
          <cell r="B405" t="str">
            <v>C</v>
          </cell>
          <cell r="C405" t="str">
            <v>O</v>
          </cell>
          <cell r="D405" t="str">
            <v>R</v>
          </cell>
          <cell r="E405">
            <v>3.3355772061372646E-4</v>
          </cell>
        </row>
        <row r="406">
          <cell r="A406">
            <v>39</v>
          </cell>
          <cell r="B406" t="str">
            <v>M</v>
          </cell>
          <cell r="C406" t="str">
            <v>D</v>
          </cell>
          <cell r="D406" t="str">
            <v>I</v>
          </cell>
          <cell r="E406">
            <v>4.2076199103556436E-2</v>
          </cell>
        </row>
        <row r="407">
          <cell r="A407">
            <v>39</v>
          </cell>
          <cell r="B407" t="str">
            <v>M</v>
          </cell>
          <cell r="C407" t="str">
            <v>D</v>
          </cell>
          <cell r="D407" t="str">
            <v>M</v>
          </cell>
          <cell r="E407">
            <v>71.577838006961855</v>
          </cell>
        </row>
        <row r="408">
          <cell r="A408">
            <v>39</v>
          </cell>
          <cell r="B408" t="str">
            <v>M</v>
          </cell>
          <cell r="C408" t="str">
            <v>D</v>
          </cell>
          <cell r="D408" t="str">
            <v>O</v>
          </cell>
          <cell r="E408">
            <v>2.3891114639095268E-2</v>
          </cell>
        </row>
        <row r="409">
          <cell r="A409">
            <v>39</v>
          </cell>
          <cell r="B409" t="str">
            <v>M</v>
          </cell>
          <cell r="C409" t="str">
            <v>O</v>
          </cell>
          <cell r="D409" t="str">
            <v>I</v>
          </cell>
          <cell r="E409">
            <v>0.11129794578763515</v>
          </cell>
        </row>
        <row r="410">
          <cell r="A410">
            <v>39</v>
          </cell>
          <cell r="B410" t="str">
            <v>M</v>
          </cell>
          <cell r="C410" t="str">
            <v>O</v>
          </cell>
          <cell r="D410" t="str">
            <v>M</v>
          </cell>
          <cell r="E410">
            <v>3.4398576582938851</v>
          </cell>
        </row>
        <row r="411">
          <cell r="A411">
            <v>39</v>
          </cell>
          <cell r="B411" t="str">
            <v>M</v>
          </cell>
          <cell r="C411" t="str">
            <v>O</v>
          </cell>
          <cell r="D411" t="str">
            <v>R</v>
          </cell>
          <cell r="E411">
            <v>1.1023924055288129E-2</v>
          </cell>
        </row>
        <row r="412">
          <cell r="A412">
            <v>39</v>
          </cell>
          <cell r="B412" t="str">
            <v>M</v>
          </cell>
          <cell r="C412" t="str">
            <v>O</v>
          </cell>
          <cell r="D412" t="str">
            <v>Y</v>
          </cell>
          <cell r="E412">
            <v>0.88313137587517732</v>
          </cell>
        </row>
        <row r="413">
          <cell r="A413">
            <v>40</v>
          </cell>
          <cell r="B413" t="str">
            <v>C</v>
          </cell>
          <cell r="C413" t="str">
            <v>D</v>
          </cell>
          <cell r="D413" t="str">
            <v>M</v>
          </cell>
          <cell r="E413">
            <v>2.3224301331652328</v>
          </cell>
        </row>
        <row r="414">
          <cell r="A414">
            <v>40</v>
          </cell>
          <cell r="B414" t="str">
            <v>C</v>
          </cell>
          <cell r="C414" t="str">
            <v>D</v>
          </cell>
          <cell r="D414" t="str">
            <v>O</v>
          </cell>
          <cell r="E414">
            <v>76.30791760546623</v>
          </cell>
        </row>
        <row r="415">
          <cell r="A415">
            <v>40</v>
          </cell>
          <cell r="B415" t="str">
            <v>C</v>
          </cell>
          <cell r="C415" t="str">
            <v>O</v>
          </cell>
          <cell r="D415" t="str">
            <v>M</v>
          </cell>
          <cell r="E415">
            <v>0.96161557674589482</v>
          </cell>
        </row>
        <row r="416">
          <cell r="A416">
            <v>40</v>
          </cell>
          <cell r="B416" t="str">
            <v>M</v>
          </cell>
          <cell r="C416" t="str">
            <v>D</v>
          </cell>
          <cell r="D416" t="str">
            <v>M</v>
          </cell>
          <cell r="E416">
            <v>1.4607802176351892</v>
          </cell>
        </row>
        <row r="417">
          <cell r="A417">
            <v>40</v>
          </cell>
          <cell r="B417" t="str">
            <v>M</v>
          </cell>
          <cell r="C417" t="str">
            <v>D</v>
          </cell>
          <cell r="D417" t="str">
            <v>O</v>
          </cell>
          <cell r="E417">
            <v>18.947256466987483</v>
          </cell>
        </row>
        <row r="418">
          <cell r="A418">
            <v>41</v>
          </cell>
          <cell r="B418" t="str">
            <v>B</v>
          </cell>
          <cell r="C418" t="str">
            <v>D</v>
          </cell>
          <cell r="D418" t="str">
            <v>I</v>
          </cell>
          <cell r="E418">
            <v>0.77285206351599289</v>
          </cell>
        </row>
        <row r="419">
          <cell r="A419">
            <v>41</v>
          </cell>
          <cell r="B419" t="str">
            <v>B</v>
          </cell>
          <cell r="C419" t="str">
            <v>D</v>
          </cell>
          <cell r="D419" t="str">
            <v>M</v>
          </cell>
          <cell r="E419">
            <v>1.5378471327980594</v>
          </cell>
        </row>
        <row r="420">
          <cell r="A420">
            <v>41</v>
          </cell>
          <cell r="B420" t="str">
            <v>B</v>
          </cell>
          <cell r="C420" t="str">
            <v>D</v>
          </cell>
          <cell r="D420" t="str">
            <v>O</v>
          </cell>
          <cell r="E420">
            <v>0.30903966259757293</v>
          </cell>
        </row>
        <row r="421">
          <cell r="A421">
            <v>41</v>
          </cell>
          <cell r="B421" t="str">
            <v>B</v>
          </cell>
          <cell r="C421" t="str">
            <v>O</v>
          </cell>
          <cell r="D421" t="str">
            <v>I</v>
          </cell>
          <cell r="E421">
            <v>0.31180456701003845</v>
          </cell>
        </row>
        <row r="422">
          <cell r="A422">
            <v>41</v>
          </cell>
          <cell r="B422" t="str">
            <v>B</v>
          </cell>
          <cell r="C422" t="str">
            <v>O</v>
          </cell>
          <cell r="D422" t="str">
            <v>M</v>
          </cell>
          <cell r="E422">
            <v>1.0800623215532554</v>
          </cell>
        </row>
        <row r="423">
          <cell r="A423">
            <v>41</v>
          </cell>
          <cell r="B423" t="str">
            <v>B</v>
          </cell>
          <cell r="C423" t="str">
            <v>O</v>
          </cell>
          <cell r="D423" t="str">
            <v>Y</v>
          </cell>
          <cell r="E423">
            <v>0.35915175729655952</v>
          </cell>
        </row>
        <row r="424">
          <cell r="A424">
            <v>41</v>
          </cell>
          <cell r="B424" t="str">
            <v>C</v>
          </cell>
          <cell r="C424" t="str">
            <v>D</v>
          </cell>
          <cell r="D424" t="str">
            <v>G</v>
          </cell>
          <cell r="E424">
            <v>1.9413755529895671</v>
          </cell>
        </row>
        <row r="425">
          <cell r="A425">
            <v>41</v>
          </cell>
          <cell r="B425" t="str">
            <v>C</v>
          </cell>
          <cell r="C425" t="str">
            <v>D</v>
          </cell>
          <cell r="D425" t="str">
            <v>I</v>
          </cell>
          <cell r="E425">
            <v>2.0622009126852947</v>
          </cell>
        </row>
        <row r="426">
          <cell r="A426">
            <v>41</v>
          </cell>
          <cell r="B426" t="str">
            <v>C</v>
          </cell>
          <cell r="C426" t="str">
            <v>D</v>
          </cell>
          <cell r="D426" t="str">
            <v>M</v>
          </cell>
          <cell r="E426">
            <v>39.440967863321404</v>
          </cell>
        </row>
        <row r="427">
          <cell r="A427">
            <v>41</v>
          </cell>
          <cell r="B427" t="str">
            <v>C</v>
          </cell>
          <cell r="C427" t="str">
            <v>D</v>
          </cell>
          <cell r="D427" t="str">
            <v>O</v>
          </cell>
          <cell r="E427">
            <v>18.100791567887313</v>
          </cell>
        </row>
        <row r="428">
          <cell r="A428">
            <v>41</v>
          </cell>
          <cell r="B428" t="str">
            <v>C</v>
          </cell>
          <cell r="C428" t="str">
            <v>D</v>
          </cell>
          <cell r="D428" t="str">
            <v>R</v>
          </cell>
          <cell r="E428">
            <v>0.35050487617746606</v>
          </cell>
        </row>
        <row r="429">
          <cell r="A429">
            <v>41</v>
          </cell>
          <cell r="B429" t="str">
            <v>C</v>
          </cell>
          <cell r="C429" t="str">
            <v>D</v>
          </cell>
          <cell r="D429" t="str">
            <v>Y</v>
          </cell>
          <cell r="E429">
            <v>0.13688094529251166</v>
          </cell>
        </row>
        <row r="430">
          <cell r="A430">
            <v>41</v>
          </cell>
          <cell r="B430" t="str">
            <v>C</v>
          </cell>
          <cell r="C430" t="str">
            <v>O</v>
          </cell>
          <cell r="D430" t="str">
            <v>I</v>
          </cell>
          <cell r="E430">
            <v>5.7133436876182678E-2</v>
          </cell>
        </row>
        <row r="431">
          <cell r="A431">
            <v>41</v>
          </cell>
          <cell r="B431" t="str">
            <v>C</v>
          </cell>
          <cell r="C431" t="str">
            <v>O</v>
          </cell>
          <cell r="D431" t="str">
            <v>M</v>
          </cell>
          <cell r="E431">
            <v>3.1707068551882758</v>
          </cell>
        </row>
        <row r="432">
          <cell r="A432">
            <v>41</v>
          </cell>
          <cell r="B432" t="str">
            <v>C</v>
          </cell>
          <cell r="C432" t="str">
            <v>O</v>
          </cell>
          <cell r="D432" t="str">
            <v>O</v>
          </cell>
          <cell r="E432">
            <v>0.39581939880859451</v>
          </cell>
        </row>
        <row r="433">
          <cell r="A433">
            <v>41</v>
          </cell>
          <cell r="B433" t="str">
            <v>C</v>
          </cell>
          <cell r="C433" t="str">
            <v>O</v>
          </cell>
          <cell r="D433" t="str">
            <v>R</v>
          </cell>
          <cell r="E433">
            <v>0.60360650545950789</v>
          </cell>
        </row>
        <row r="434">
          <cell r="A434">
            <v>41</v>
          </cell>
          <cell r="B434" t="str">
            <v>C</v>
          </cell>
          <cell r="C434" t="str">
            <v>O</v>
          </cell>
          <cell r="D434" t="str">
            <v>Y</v>
          </cell>
          <cell r="E434">
            <v>0.69408156374676022</v>
          </cell>
        </row>
        <row r="435">
          <cell r="A435">
            <v>41</v>
          </cell>
          <cell r="B435" t="str">
            <v>M</v>
          </cell>
          <cell r="C435" t="str">
            <v>D</v>
          </cell>
          <cell r="D435" t="str">
            <v>G</v>
          </cell>
          <cell r="E435">
            <v>0.21801931709633923</v>
          </cell>
        </row>
        <row r="436">
          <cell r="A436">
            <v>41</v>
          </cell>
          <cell r="B436" t="str">
            <v>M</v>
          </cell>
          <cell r="C436" t="str">
            <v>D</v>
          </cell>
          <cell r="D436" t="str">
            <v>I</v>
          </cell>
          <cell r="E436">
            <v>0.25877950496782587</v>
          </cell>
        </row>
        <row r="437">
          <cell r="A437">
            <v>41</v>
          </cell>
          <cell r="B437" t="str">
            <v>M</v>
          </cell>
          <cell r="C437" t="str">
            <v>D</v>
          </cell>
          <cell r="D437" t="str">
            <v>M</v>
          </cell>
          <cell r="E437">
            <v>15.461965558160951</v>
          </cell>
        </row>
        <row r="438">
          <cell r="A438">
            <v>41</v>
          </cell>
          <cell r="B438" t="str">
            <v>M</v>
          </cell>
          <cell r="C438" t="str">
            <v>D</v>
          </cell>
          <cell r="D438" t="str">
            <v>O</v>
          </cell>
          <cell r="E438">
            <v>10.440803024857354</v>
          </cell>
        </row>
        <row r="439">
          <cell r="A439">
            <v>41</v>
          </cell>
          <cell r="B439" t="str">
            <v>M</v>
          </cell>
          <cell r="C439" t="str">
            <v>D</v>
          </cell>
          <cell r="D439" t="str">
            <v>Y</v>
          </cell>
          <cell r="E439">
            <v>0.49920235933467311</v>
          </cell>
        </row>
        <row r="440">
          <cell r="A440">
            <v>41</v>
          </cell>
          <cell r="B440" t="str">
            <v>M</v>
          </cell>
          <cell r="C440" t="str">
            <v>O</v>
          </cell>
          <cell r="D440" t="str">
            <v>I</v>
          </cell>
          <cell r="E440">
            <v>0.24382817099378845</v>
          </cell>
        </row>
        <row r="441">
          <cell r="A441">
            <v>41</v>
          </cell>
          <cell r="B441" t="str">
            <v>M</v>
          </cell>
          <cell r="C441" t="str">
            <v>O</v>
          </cell>
          <cell r="D441" t="str">
            <v>M</v>
          </cell>
          <cell r="E441">
            <v>1.3408294826119944</v>
          </cell>
        </row>
        <row r="442">
          <cell r="A442">
            <v>41</v>
          </cell>
          <cell r="B442" t="str">
            <v>M</v>
          </cell>
          <cell r="C442" t="str">
            <v>O</v>
          </cell>
          <cell r="D442" t="str">
            <v>R</v>
          </cell>
          <cell r="E442">
            <v>0.21174559877277285</v>
          </cell>
        </row>
        <row r="443">
          <cell r="A443">
            <v>42</v>
          </cell>
          <cell r="B443" t="str">
            <v>B</v>
          </cell>
          <cell r="C443" t="str">
            <v>D</v>
          </cell>
          <cell r="D443" t="str">
            <v>I</v>
          </cell>
          <cell r="E443">
            <v>3.4914329176698095E-2</v>
          </cell>
        </row>
        <row r="444">
          <cell r="A444">
            <v>42</v>
          </cell>
          <cell r="B444" t="str">
            <v>B</v>
          </cell>
          <cell r="C444" t="str">
            <v>D</v>
          </cell>
          <cell r="D444" t="str">
            <v>M</v>
          </cell>
          <cell r="E444">
            <v>2.333314427057962</v>
          </cell>
        </row>
        <row r="445">
          <cell r="A445">
            <v>42</v>
          </cell>
          <cell r="B445" t="str">
            <v>B</v>
          </cell>
          <cell r="C445" t="str">
            <v>D</v>
          </cell>
          <cell r="D445" t="str">
            <v>O</v>
          </cell>
          <cell r="E445">
            <v>2.3119030919665433</v>
          </cell>
        </row>
        <row r="446">
          <cell r="A446">
            <v>42</v>
          </cell>
          <cell r="B446" t="str">
            <v>B</v>
          </cell>
          <cell r="C446" t="str">
            <v>D</v>
          </cell>
          <cell r="D446" t="str">
            <v>R</v>
          </cell>
          <cell r="E446">
            <v>1.0706638297233353E-2</v>
          </cell>
        </row>
        <row r="447">
          <cell r="A447">
            <v>42</v>
          </cell>
          <cell r="B447" t="str">
            <v>B</v>
          </cell>
          <cell r="C447" t="str">
            <v>O</v>
          </cell>
          <cell r="D447" t="str">
            <v>I</v>
          </cell>
          <cell r="E447">
            <v>0.11296671641767833</v>
          </cell>
        </row>
        <row r="448">
          <cell r="A448">
            <v>42</v>
          </cell>
          <cell r="B448" t="str">
            <v>B</v>
          </cell>
          <cell r="C448" t="str">
            <v>O</v>
          </cell>
          <cell r="D448" t="str">
            <v>M</v>
          </cell>
          <cell r="E448">
            <v>1.5604203404748715</v>
          </cell>
        </row>
        <row r="449">
          <cell r="A449">
            <v>42</v>
          </cell>
          <cell r="B449" t="str">
            <v>B</v>
          </cell>
          <cell r="C449" t="str">
            <v>O</v>
          </cell>
          <cell r="D449" t="str">
            <v>O</v>
          </cell>
          <cell r="E449">
            <v>3.6218151498915989</v>
          </cell>
        </row>
        <row r="450">
          <cell r="A450">
            <v>42</v>
          </cell>
          <cell r="B450" t="str">
            <v>B</v>
          </cell>
          <cell r="C450" t="str">
            <v>O</v>
          </cell>
          <cell r="D450" t="str">
            <v>R</v>
          </cell>
          <cell r="E450">
            <v>7.7390929892125881E-3</v>
          </cell>
        </row>
        <row r="451">
          <cell r="A451">
            <v>42</v>
          </cell>
          <cell r="B451" t="str">
            <v>B</v>
          </cell>
          <cell r="C451" t="str">
            <v>O</v>
          </cell>
          <cell r="D451" t="str">
            <v>Y</v>
          </cell>
          <cell r="E451">
            <v>8.2134889086488749E-2</v>
          </cell>
        </row>
        <row r="452">
          <cell r="A452">
            <v>42</v>
          </cell>
          <cell r="B452" t="str">
            <v>C</v>
          </cell>
          <cell r="C452" t="str">
            <v>D</v>
          </cell>
          <cell r="D452" t="str">
            <v>G</v>
          </cell>
          <cell r="E452">
            <v>4.6346573254032589E-2</v>
          </cell>
        </row>
        <row r="453">
          <cell r="A453">
            <v>42</v>
          </cell>
          <cell r="B453" t="str">
            <v>C</v>
          </cell>
          <cell r="C453" t="str">
            <v>D</v>
          </cell>
          <cell r="D453" t="str">
            <v>I</v>
          </cell>
          <cell r="E453">
            <v>6.6588580501481115E-2</v>
          </cell>
        </row>
        <row r="454">
          <cell r="A454">
            <v>42</v>
          </cell>
          <cell r="B454" t="str">
            <v>C</v>
          </cell>
          <cell r="C454" t="str">
            <v>D</v>
          </cell>
          <cell r="D454" t="str">
            <v>M</v>
          </cell>
          <cell r="E454">
            <v>11.57010472446569</v>
          </cell>
        </row>
        <row r="455">
          <cell r="A455">
            <v>42</v>
          </cell>
          <cell r="B455" t="str">
            <v>C</v>
          </cell>
          <cell r="C455" t="str">
            <v>D</v>
          </cell>
          <cell r="D455" t="str">
            <v>O</v>
          </cell>
          <cell r="E455">
            <v>39.486830493392908</v>
          </cell>
        </row>
        <row r="456">
          <cell r="A456">
            <v>42</v>
          </cell>
          <cell r="B456" t="str">
            <v>C</v>
          </cell>
          <cell r="C456" t="str">
            <v>D</v>
          </cell>
          <cell r="D456" t="str">
            <v>R</v>
          </cell>
          <cell r="E456">
            <v>0.26851404624048442</v>
          </cell>
        </row>
        <row r="457">
          <cell r="A457">
            <v>42</v>
          </cell>
          <cell r="B457" t="str">
            <v>C</v>
          </cell>
          <cell r="C457" t="str">
            <v>D</v>
          </cell>
          <cell r="D457" t="str">
            <v>Y</v>
          </cell>
          <cell r="E457">
            <v>1.5184595618234865E-2</v>
          </cell>
        </row>
        <row r="458">
          <cell r="A458">
            <v>42</v>
          </cell>
          <cell r="B458" t="str">
            <v>C</v>
          </cell>
          <cell r="C458" t="str">
            <v>O</v>
          </cell>
          <cell r="D458" t="str">
            <v>I</v>
          </cell>
          <cell r="E458">
            <v>7.1367515477653493E-2</v>
          </cell>
        </row>
        <row r="459">
          <cell r="A459">
            <v>42</v>
          </cell>
          <cell r="B459" t="str">
            <v>C</v>
          </cell>
          <cell r="C459" t="str">
            <v>O</v>
          </cell>
          <cell r="D459" t="str">
            <v>M</v>
          </cell>
          <cell r="E459">
            <v>1.4850004706609152</v>
          </cell>
        </row>
        <row r="460">
          <cell r="A460">
            <v>42</v>
          </cell>
          <cell r="B460" t="str">
            <v>C</v>
          </cell>
          <cell r="C460" t="str">
            <v>O</v>
          </cell>
          <cell r="D460" t="str">
            <v>O</v>
          </cell>
          <cell r="E460">
            <v>12.582304047745371</v>
          </cell>
        </row>
        <row r="461">
          <cell r="A461">
            <v>42</v>
          </cell>
          <cell r="B461" t="str">
            <v>C</v>
          </cell>
          <cell r="C461" t="str">
            <v>O</v>
          </cell>
          <cell r="D461" t="str">
            <v>Y</v>
          </cell>
          <cell r="E461">
            <v>4.1333033653140998E-2</v>
          </cell>
        </row>
        <row r="462">
          <cell r="A462">
            <v>42</v>
          </cell>
          <cell r="B462" t="str">
            <v>M</v>
          </cell>
          <cell r="C462" t="str">
            <v>D</v>
          </cell>
          <cell r="D462" t="str">
            <v>I</v>
          </cell>
          <cell r="E462">
            <v>0.23106987363022052</v>
          </cell>
        </row>
        <row r="463">
          <cell r="A463">
            <v>42</v>
          </cell>
          <cell r="B463" t="str">
            <v>M</v>
          </cell>
          <cell r="C463" t="str">
            <v>D</v>
          </cell>
          <cell r="D463" t="str">
            <v>M</v>
          </cell>
          <cell r="E463">
            <v>5.1032009588547256</v>
          </cell>
        </row>
        <row r="464">
          <cell r="A464">
            <v>42</v>
          </cell>
          <cell r="B464" t="str">
            <v>M</v>
          </cell>
          <cell r="C464" t="str">
            <v>D</v>
          </cell>
          <cell r="D464" t="str">
            <v>O</v>
          </cell>
          <cell r="E464">
            <v>8.3959740277538462</v>
          </cell>
        </row>
        <row r="465">
          <cell r="A465">
            <v>42</v>
          </cell>
          <cell r="B465" t="str">
            <v>M</v>
          </cell>
          <cell r="C465" t="str">
            <v>D</v>
          </cell>
          <cell r="D465" t="str">
            <v>R</v>
          </cell>
          <cell r="E465">
            <v>0.15675730651561928</v>
          </cell>
        </row>
        <row r="466">
          <cell r="A466">
            <v>42</v>
          </cell>
          <cell r="B466" t="str">
            <v>M</v>
          </cell>
          <cell r="C466" t="str">
            <v>O</v>
          </cell>
          <cell r="D466" t="str">
            <v>I</v>
          </cell>
          <cell r="E466">
            <v>0.51510218436352284</v>
          </cell>
        </row>
        <row r="467">
          <cell r="A467">
            <v>42</v>
          </cell>
          <cell r="B467" t="str">
            <v>M</v>
          </cell>
          <cell r="C467" t="str">
            <v>O</v>
          </cell>
          <cell r="D467" t="str">
            <v>M</v>
          </cell>
          <cell r="E467">
            <v>3.879161769869484</v>
          </cell>
        </row>
        <row r="468">
          <cell r="A468">
            <v>42</v>
          </cell>
          <cell r="B468" t="str">
            <v>M</v>
          </cell>
          <cell r="C468" t="str">
            <v>O</v>
          </cell>
          <cell r="D468" t="str">
            <v>O</v>
          </cell>
          <cell r="E468">
            <v>5.8091987583470592</v>
          </cell>
        </row>
        <row r="469">
          <cell r="A469">
            <v>42</v>
          </cell>
          <cell r="B469" t="str">
            <v>M</v>
          </cell>
          <cell r="C469" t="str">
            <v>O</v>
          </cell>
          <cell r="D469" t="str">
            <v>R</v>
          </cell>
          <cell r="E469">
            <v>1.4437240446493502E-2</v>
          </cell>
        </row>
        <row r="470">
          <cell r="A470">
            <v>42</v>
          </cell>
          <cell r="B470" t="str">
            <v>M</v>
          </cell>
          <cell r="C470" t="str">
            <v>O</v>
          </cell>
          <cell r="D470" t="str">
            <v>Y</v>
          </cell>
          <cell r="E470">
            <v>0.1856091238509795</v>
          </cell>
        </row>
        <row r="471">
          <cell r="A471">
            <v>46</v>
          </cell>
          <cell r="B471" t="str">
            <v>B</v>
          </cell>
          <cell r="C471" t="str">
            <v>O</v>
          </cell>
          <cell r="D471" t="str">
            <v>I</v>
          </cell>
          <cell r="E471">
            <v>1.1806887015954806</v>
          </cell>
        </row>
        <row r="472">
          <cell r="A472">
            <v>46</v>
          </cell>
          <cell r="B472" t="str">
            <v>B</v>
          </cell>
          <cell r="C472" t="str">
            <v>O</v>
          </cell>
          <cell r="D472" t="str">
            <v>M</v>
          </cell>
          <cell r="E472">
            <v>7.8875825425484267</v>
          </cell>
        </row>
        <row r="473">
          <cell r="A473">
            <v>46</v>
          </cell>
          <cell r="B473" t="str">
            <v>C</v>
          </cell>
          <cell r="C473" t="str">
            <v>D</v>
          </cell>
          <cell r="D473" t="str">
            <v>M</v>
          </cell>
          <cell r="E473">
            <v>1.979420351900649</v>
          </cell>
        </row>
        <row r="474">
          <cell r="A474">
            <v>46</v>
          </cell>
          <cell r="B474" t="str">
            <v>C</v>
          </cell>
          <cell r="C474" t="str">
            <v>D</v>
          </cell>
          <cell r="D474" t="str">
            <v>O</v>
          </cell>
          <cell r="E474">
            <v>7.8619269616057741</v>
          </cell>
        </row>
        <row r="475">
          <cell r="A475">
            <v>46</v>
          </cell>
          <cell r="B475" t="str">
            <v>C</v>
          </cell>
          <cell r="C475" t="str">
            <v>O</v>
          </cell>
          <cell r="D475" t="str">
            <v>O</v>
          </cell>
          <cell r="E475">
            <v>0.45981345928262857</v>
          </cell>
        </row>
        <row r="476">
          <cell r="A476">
            <v>46</v>
          </cell>
          <cell r="B476" t="str">
            <v>M</v>
          </cell>
          <cell r="C476" t="str">
            <v>D</v>
          </cell>
          <cell r="D476" t="str">
            <v>M</v>
          </cell>
          <cell r="E476">
            <v>9.7526971493253765</v>
          </cell>
        </row>
        <row r="477">
          <cell r="A477">
            <v>46</v>
          </cell>
          <cell r="B477" t="str">
            <v>M</v>
          </cell>
          <cell r="C477" t="str">
            <v>D</v>
          </cell>
          <cell r="D477" t="str">
            <v>O</v>
          </cell>
          <cell r="E477">
            <v>0.20499931987507852</v>
          </cell>
        </row>
        <row r="478">
          <cell r="A478">
            <v>46</v>
          </cell>
          <cell r="B478" t="str">
            <v>M</v>
          </cell>
          <cell r="C478" t="str">
            <v>O</v>
          </cell>
          <cell r="D478" t="str">
            <v>I</v>
          </cell>
          <cell r="E478">
            <v>22.306299996147573</v>
          </cell>
        </row>
        <row r="479">
          <cell r="A479">
            <v>46</v>
          </cell>
          <cell r="B479" t="str">
            <v>M</v>
          </cell>
          <cell r="C479" t="str">
            <v>O</v>
          </cell>
          <cell r="D479" t="str">
            <v>M</v>
          </cell>
          <cell r="E479">
            <v>14.731115514377944</v>
          </cell>
        </row>
        <row r="480">
          <cell r="A480">
            <v>46</v>
          </cell>
          <cell r="B480" t="str">
            <v>M</v>
          </cell>
          <cell r="C480" t="str">
            <v>O</v>
          </cell>
          <cell r="D480" t="str">
            <v>Y</v>
          </cell>
          <cell r="E480">
            <v>33.635456003341076</v>
          </cell>
        </row>
        <row r="481">
          <cell r="A481">
            <v>51</v>
          </cell>
          <cell r="B481" t="str">
            <v>C</v>
          </cell>
          <cell r="C481" t="str">
            <v>O</v>
          </cell>
          <cell r="D481" t="str">
            <v>M</v>
          </cell>
          <cell r="E481">
            <v>100</v>
          </cell>
        </row>
      </sheetData>
      <sheetData sheetId="3">
        <row r="1">
          <cell r="A1" t="str">
            <v>unit_id</v>
          </cell>
          <cell r="B1" t="str">
            <v>POST_CLS</v>
          </cell>
          <cell r="C1" t="str">
            <v>PST_CLSMOD</v>
          </cell>
          <cell r="D1" t="str">
            <v>1970</v>
          </cell>
          <cell r="E1" t="str">
            <v>1971</v>
          </cell>
          <cell r="F1" t="str">
            <v>1972</v>
          </cell>
          <cell r="G1" t="str">
            <v>1973</v>
          </cell>
          <cell r="H1" t="str">
            <v>1974</v>
          </cell>
          <cell r="I1" t="str">
            <v>1975</v>
          </cell>
          <cell r="J1" t="str">
            <v>1976</v>
          </cell>
          <cell r="K1" t="str">
            <v>1977</v>
          </cell>
          <cell r="L1" t="str">
            <v>1978</v>
          </cell>
          <cell r="M1" t="str">
            <v>1979</v>
          </cell>
          <cell r="N1" t="str">
            <v>1980</v>
          </cell>
          <cell r="O1" t="str">
            <v>1981</v>
          </cell>
          <cell r="P1" t="str">
            <v>1982</v>
          </cell>
          <cell r="Q1" t="str">
            <v>1983</v>
          </cell>
          <cell r="R1" t="str">
            <v>1984</v>
          </cell>
          <cell r="S1" t="str">
            <v>1985</v>
          </cell>
          <cell r="T1" t="str">
            <v>1986</v>
          </cell>
          <cell r="U1" t="str">
            <v>1987</v>
          </cell>
          <cell r="V1" t="str">
            <v>1988</v>
          </cell>
          <cell r="W1" t="str">
            <v>1989</v>
          </cell>
          <cell r="X1" t="str">
            <v>1990</v>
          </cell>
          <cell r="Y1" t="str">
            <v>1991</v>
          </cell>
          <cell r="Z1" t="str">
            <v>1992</v>
          </cell>
          <cell r="AA1" t="str">
            <v>1993</v>
          </cell>
          <cell r="AB1" t="str">
            <v>1994</v>
          </cell>
          <cell r="AC1" t="str">
            <v>1995</v>
          </cell>
          <cell r="AD1" t="str">
            <v>1996</v>
          </cell>
          <cell r="AE1" t="str">
            <v>1997</v>
          </cell>
          <cell r="AF1" t="str">
            <v>1998</v>
          </cell>
          <cell r="AG1" t="str">
            <v>1999</v>
          </cell>
          <cell r="AH1" t="str">
            <v>2000</v>
          </cell>
          <cell r="AI1" t="str">
            <v>2001</v>
          </cell>
          <cell r="AJ1" t="str">
            <v>2002</v>
          </cell>
          <cell r="AK1" t="str">
            <v>2003</v>
          </cell>
          <cell r="AL1" t="str">
            <v>2004</v>
          </cell>
          <cell r="AM1" t="str">
            <v>2005</v>
          </cell>
          <cell r="AN1" t="str">
            <v>2006</v>
          </cell>
        </row>
        <row r="2">
          <cell r="A2">
            <v>1</v>
          </cell>
          <cell r="B2" t="str">
            <v>AG</v>
          </cell>
          <cell r="C2" t="str">
            <v>ab</v>
          </cell>
          <cell r="D2">
            <v>14.880003499018819</v>
          </cell>
          <cell r="E2">
            <v>14.880003499018819</v>
          </cell>
          <cell r="F2">
            <v>14.880003499018819</v>
          </cell>
          <cell r="G2">
            <v>14.880003499018819</v>
          </cell>
          <cell r="H2">
            <v>14.880003499018819</v>
          </cell>
          <cell r="I2">
            <v>14.880003499018819</v>
          </cell>
          <cell r="J2">
            <v>14.880003499018819</v>
          </cell>
          <cell r="K2">
            <v>14.880003499018819</v>
          </cell>
          <cell r="L2">
            <v>14.880003499018819</v>
          </cell>
          <cell r="M2">
            <v>14.880003499018819</v>
          </cell>
          <cell r="N2">
            <v>14.880003499018819</v>
          </cell>
          <cell r="O2">
            <v>14.880003499018819</v>
          </cell>
          <cell r="P2">
            <v>14.880003499018819</v>
          </cell>
          <cell r="Q2">
            <v>14.880003499018819</v>
          </cell>
          <cell r="R2">
            <v>13.640003207433917</v>
          </cell>
          <cell r="S2">
            <v>12.400002915849015</v>
          </cell>
          <cell r="T2">
            <v>11.160002624264113</v>
          </cell>
          <cell r="U2">
            <v>9.9200023326792106</v>
          </cell>
          <cell r="V2">
            <v>8.6800020410943084</v>
          </cell>
          <cell r="W2">
            <v>7.4400017495094071</v>
          </cell>
          <cell r="X2">
            <v>6.2000014579245057</v>
          </cell>
          <cell r="Y2">
            <v>4.9600011663396044</v>
          </cell>
          <cell r="Z2">
            <v>3.7200008747547031</v>
          </cell>
          <cell r="AA2">
            <v>2.4800005831698018</v>
          </cell>
          <cell r="AB2">
            <v>1.2400002915849002</v>
          </cell>
          <cell r="AC2">
            <v>0</v>
          </cell>
          <cell r="AD2">
            <v>0</v>
          </cell>
          <cell r="AE2">
            <v>0</v>
          </cell>
          <cell r="AF2">
            <v>0</v>
          </cell>
          <cell r="AG2">
            <v>0</v>
          </cell>
          <cell r="AH2">
            <v>0</v>
          </cell>
          <cell r="AI2">
            <v>0</v>
          </cell>
          <cell r="AJ2">
            <v>0</v>
          </cell>
          <cell r="AK2">
            <v>0</v>
          </cell>
          <cell r="AL2">
            <v>0</v>
          </cell>
          <cell r="AM2">
            <v>0</v>
          </cell>
          <cell r="AN2">
            <v>0</v>
          </cell>
        </row>
        <row r="3">
          <cell r="A3">
            <v>1</v>
          </cell>
          <cell r="B3" t="str">
            <v>AG</v>
          </cell>
          <cell r="C3" t="str">
            <v>cp</v>
          </cell>
          <cell r="D3">
            <v>16.206229362467283</v>
          </cell>
          <cell r="E3">
            <v>16.206229362467283</v>
          </cell>
          <cell r="F3">
            <v>16.206229362467283</v>
          </cell>
          <cell r="G3">
            <v>16.206229362467283</v>
          </cell>
          <cell r="H3">
            <v>16.206229362467283</v>
          </cell>
          <cell r="I3">
            <v>16.206229362467283</v>
          </cell>
          <cell r="J3">
            <v>16.206229362467283</v>
          </cell>
          <cell r="K3">
            <v>16.206229362467283</v>
          </cell>
          <cell r="L3">
            <v>16.206229362467283</v>
          </cell>
          <cell r="M3">
            <v>16.206229362467283</v>
          </cell>
          <cell r="N3">
            <v>16.206229362467283</v>
          </cell>
          <cell r="O3">
            <v>16.206229362467283</v>
          </cell>
          <cell r="P3">
            <v>16.206229362467283</v>
          </cell>
          <cell r="Q3">
            <v>16.206229362467283</v>
          </cell>
          <cell r="R3">
            <v>19.218512436957589</v>
          </cell>
          <cell r="S3">
            <v>22.230795511447894</v>
          </cell>
          <cell r="T3">
            <v>25.2430785859382</v>
          </cell>
          <cell r="U3">
            <v>28.255361660428505</v>
          </cell>
          <cell r="V3">
            <v>31.267644734918811</v>
          </cell>
          <cell r="W3">
            <v>34.279927809409116</v>
          </cell>
          <cell r="X3">
            <v>37.292210883899422</v>
          </cell>
          <cell r="Y3">
            <v>40.304493958389727</v>
          </cell>
          <cell r="Z3">
            <v>43.316777032880033</v>
          </cell>
          <cell r="AA3">
            <v>46.329060107370339</v>
          </cell>
          <cell r="AB3">
            <v>49.341343181860644</v>
          </cell>
          <cell r="AC3">
            <v>52.353626256350935</v>
          </cell>
          <cell r="AD3">
            <v>52.353626256350935</v>
          </cell>
          <cell r="AE3">
            <v>52.353626256350935</v>
          </cell>
          <cell r="AF3">
            <v>52.353626256350935</v>
          </cell>
          <cell r="AG3">
            <v>52.353626256350935</v>
          </cell>
          <cell r="AH3">
            <v>52.353626256350935</v>
          </cell>
          <cell r="AI3">
            <v>52.353626256350935</v>
          </cell>
          <cell r="AJ3">
            <v>52.353626256350935</v>
          </cell>
          <cell r="AK3">
            <v>52.353626256350935</v>
          </cell>
          <cell r="AL3">
            <v>52.353626256350935</v>
          </cell>
          <cell r="AM3">
            <v>52.353626256350935</v>
          </cell>
          <cell r="AN3">
            <v>52.353626256350935</v>
          </cell>
        </row>
        <row r="4">
          <cell r="A4">
            <v>1</v>
          </cell>
          <cell r="B4" t="str">
            <v>AG</v>
          </cell>
          <cell r="C4" t="str">
            <v>pa</v>
          </cell>
          <cell r="D4">
            <v>0</v>
          </cell>
          <cell r="E4">
            <v>0</v>
          </cell>
          <cell r="F4">
            <v>0</v>
          </cell>
          <cell r="G4">
            <v>0</v>
          </cell>
          <cell r="H4">
            <v>0</v>
          </cell>
          <cell r="I4">
            <v>0</v>
          </cell>
          <cell r="J4">
            <v>0</v>
          </cell>
          <cell r="K4">
            <v>0</v>
          </cell>
          <cell r="L4">
            <v>0</v>
          </cell>
          <cell r="M4">
            <v>0</v>
          </cell>
          <cell r="N4">
            <v>0</v>
          </cell>
          <cell r="O4">
            <v>0</v>
          </cell>
          <cell r="P4">
            <v>0</v>
          </cell>
          <cell r="Q4">
            <v>0</v>
          </cell>
          <cell r="R4">
            <v>8.8232877383576502E-3</v>
          </cell>
          <cell r="S4">
            <v>1.76465754767153E-2</v>
          </cell>
          <cell r="T4">
            <v>2.6469863215072949E-2</v>
          </cell>
          <cell r="U4">
            <v>3.5293150953430601E-2</v>
          </cell>
          <cell r="V4">
            <v>4.4116438691788253E-2</v>
          </cell>
          <cell r="W4">
            <v>5.2939726430145904E-2</v>
          </cell>
          <cell r="X4">
            <v>6.1763014168503556E-2</v>
          </cell>
          <cell r="Y4">
            <v>7.0586301906861201E-2</v>
          </cell>
          <cell r="Z4">
            <v>7.9409589645218853E-2</v>
          </cell>
          <cell r="AA4">
            <v>8.8232877383576505E-2</v>
          </cell>
          <cell r="AB4">
            <v>9.7056165121934157E-2</v>
          </cell>
          <cell r="AC4">
            <v>0.1058794528602918</v>
          </cell>
          <cell r="AD4">
            <v>0.1058794528602918</v>
          </cell>
          <cell r="AE4">
            <v>0.1058794528602918</v>
          </cell>
          <cell r="AF4">
            <v>0.1058794528602918</v>
          </cell>
          <cell r="AG4">
            <v>0.1058794528602918</v>
          </cell>
          <cell r="AH4">
            <v>0.1058794528602918</v>
          </cell>
          <cell r="AI4">
            <v>0.1058794528602918</v>
          </cell>
          <cell r="AJ4">
            <v>0.1058794528602918</v>
          </cell>
          <cell r="AK4">
            <v>0.1058794528602918</v>
          </cell>
          <cell r="AL4">
            <v>0.1058794528602918</v>
          </cell>
          <cell r="AM4">
            <v>0.1058794528602918</v>
          </cell>
          <cell r="AN4">
            <v>0.1058794528602918</v>
          </cell>
        </row>
        <row r="5">
          <cell r="A5">
            <v>1</v>
          </cell>
          <cell r="B5" t="str">
            <v>AL</v>
          </cell>
          <cell r="C5" t="str">
            <v>ep</v>
          </cell>
          <cell r="D5">
            <v>0</v>
          </cell>
          <cell r="E5">
            <v>0</v>
          </cell>
          <cell r="F5">
            <v>0</v>
          </cell>
          <cell r="G5">
            <v>0</v>
          </cell>
          <cell r="H5">
            <v>0</v>
          </cell>
          <cell r="I5">
            <v>0</v>
          </cell>
          <cell r="J5">
            <v>0</v>
          </cell>
          <cell r="K5">
            <v>0</v>
          </cell>
          <cell r="L5">
            <v>0</v>
          </cell>
          <cell r="M5">
            <v>0</v>
          </cell>
          <cell r="N5">
            <v>0</v>
          </cell>
          <cell r="O5">
            <v>0</v>
          </cell>
          <cell r="P5">
            <v>0</v>
          </cell>
          <cell r="Q5">
            <v>0</v>
          </cell>
          <cell r="R5">
            <v>9.2388414005724298E-2</v>
          </cell>
          <cell r="S5">
            <v>0.1847768280114486</v>
          </cell>
          <cell r="T5">
            <v>0.27716524201717291</v>
          </cell>
          <cell r="U5">
            <v>0.36955365602289719</v>
          </cell>
          <cell r="V5">
            <v>0.46194207002862148</v>
          </cell>
          <cell r="W5">
            <v>0.55433048403434582</v>
          </cell>
          <cell r="X5">
            <v>0.6467188980400701</v>
          </cell>
          <cell r="Y5">
            <v>0.73910731204579438</v>
          </cell>
          <cell r="Z5">
            <v>0.83149572605151867</v>
          </cell>
          <cell r="AA5">
            <v>0.92388414005724295</v>
          </cell>
          <cell r="AB5">
            <v>1.0162725540629673</v>
          </cell>
          <cell r="AC5">
            <v>1.1086609680686916</v>
          </cell>
          <cell r="AD5">
            <v>1.1086609680686916</v>
          </cell>
          <cell r="AE5">
            <v>1.1086609680686916</v>
          </cell>
          <cell r="AF5">
            <v>1.1086609680686916</v>
          </cell>
          <cell r="AG5">
            <v>1.1086609680686916</v>
          </cell>
          <cell r="AH5">
            <v>1.1086609680686916</v>
          </cell>
          <cell r="AI5">
            <v>1.1086609680686916</v>
          </cell>
          <cell r="AJ5">
            <v>1.1086609680686916</v>
          </cell>
          <cell r="AK5">
            <v>1.1086609680686916</v>
          </cell>
          <cell r="AL5">
            <v>1.1086609680686916</v>
          </cell>
          <cell r="AM5">
            <v>1.1086609680686916</v>
          </cell>
          <cell r="AN5">
            <v>1.1086609680686916</v>
          </cell>
        </row>
        <row r="6">
          <cell r="A6">
            <v>1</v>
          </cell>
          <cell r="B6" t="str">
            <v>AL</v>
          </cell>
          <cell r="C6" t="str">
            <v>ff</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3587.8</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row>
        <row r="7">
          <cell r="A7">
            <v>1</v>
          </cell>
          <cell r="B7" t="str">
            <v>AL</v>
          </cell>
          <cell r="C7" t="str">
            <v>hr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173.4</v>
          </cell>
          <cell r="AF7">
            <v>173.4</v>
          </cell>
          <cell r="AG7">
            <v>0</v>
          </cell>
          <cell r="AH7">
            <v>0</v>
          </cell>
          <cell r="AI7">
            <v>0</v>
          </cell>
          <cell r="AJ7">
            <v>0</v>
          </cell>
          <cell r="AK7">
            <v>0</v>
          </cell>
          <cell r="AL7">
            <v>0</v>
          </cell>
          <cell r="AM7">
            <v>0</v>
          </cell>
          <cell r="AN7">
            <v>0</v>
          </cell>
        </row>
        <row r="8">
          <cell r="A8">
            <v>1</v>
          </cell>
          <cell r="B8" t="str">
            <v>AL</v>
          </cell>
          <cell r="C8" t="str">
            <v>of</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row>
        <row r="9">
          <cell r="A9">
            <v>1</v>
          </cell>
          <cell r="B9" t="str">
            <v>CR</v>
          </cell>
          <cell r="C9" t="str">
            <v>as</v>
          </cell>
          <cell r="D9">
            <v>0</v>
          </cell>
          <cell r="E9">
            <v>0</v>
          </cell>
          <cell r="F9">
            <v>0</v>
          </cell>
          <cell r="G9">
            <v>0</v>
          </cell>
          <cell r="H9">
            <v>0</v>
          </cell>
          <cell r="I9">
            <v>0</v>
          </cell>
          <cell r="J9">
            <v>0</v>
          </cell>
          <cell r="K9">
            <v>0</v>
          </cell>
          <cell r="L9">
            <v>0</v>
          </cell>
          <cell r="M9">
            <v>0</v>
          </cell>
          <cell r="N9">
            <v>0</v>
          </cell>
          <cell r="O9">
            <v>0</v>
          </cell>
          <cell r="P9">
            <v>0</v>
          </cell>
          <cell r="Q9">
            <v>0</v>
          </cell>
          <cell r="R9">
            <v>0.43564257975357995</v>
          </cell>
          <cell r="S9">
            <v>0.8712851595071599</v>
          </cell>
          <cell r="T9">
            <v>1.3069277392607399</v>
          </cell>
          <cell r="U9">
            <v>1.7425703190143198</v>
          </cell>
          <cell r="V9">
            <v>2.1782128987678999</v>
          </cell>
          <cell r="W9">
            <v>2.6138554785214798</v>
          </cell>
          <cell r="X9">
            <v>3.0494980582750597</v>
          </cell>
          <cell r="Y9">
            <v>3.4851406380286396</v>
          </cell>
          <cell r="Z9">
            <v>3.9207832177822195</v>
          </cell>
          <cell r="AA9">
            <v>4.3564257975357998</v>
          </cell>
          <cell r="AB9">
            <v>4.7920683772893797</v>
          </cell>
          <cell r="AC9">
            <v>5.2277109570429596</v>
          </cell>
          <cell r="AD9">
            <v>5.2277109570429596</v>
          </cell>
          <cell r="AE9">
            <v>5.2277109570429596</v>
          </cell>
          <cell r="AF9">
            <v>5.2277109570429596</v>
          </cell>
          <cell r="AG9">
            <v>5.2277109570429596</v>
          </cell>
          <cell r="AH9">
            <v>5.2277109570429596</v>
          </cell>
          <cell r="AI9">
            <v>5.2277109570429596</v>
          </cell>
          <cell r="AJ9">
            <v>5.2277109570429596</v>
          </cell>
          <cell r="AK9">
            <v>5.2277109570429596</v>
          </cell>
          <cell r="AL9">
            <v>5.2277109570429596</v>
          </cell>
          <cell r="AM9">
            <v>5.2277109570429596</v>
          </cell>
          <cell r="AN9">
            <v>5.2277109570429596</v>
          </cell>
        </row>
        <row r="10">
          <cell r="A10">
            <v>1</v>
          </cell>
          <cell r="B10" t="str">
            <v>CR</v>
          </cell>
          <cell r="C10" t="str">
            <v>hy</v>
          </cell>
          <cell r="D10">
            <v>182</v>
          </cell>
          <cell r="E10">
            <v>66.3</v>
          </cell>
          <cell r="F10">
            <v>35.9</v>
          </cell>
          <cell r="G10">
            <v>204.4</v>
          </cell>
          <cell r="H10">
            <v>30.6</v>
          </cell>
          <cell r="I10">
            <v>73.5</v>
          </cell>
          <cell r="J10">
            <v>357</v>
          </cell>
          <cell r="K10">
            <v>47.6</v>
          </cell>
          <cell r="L10">
            <v>62.7</v>
          </cell>
          <cell r="M10">
            <v>0</v>
          </cell>
          <cell r="N10">
            <v>17.399999999999999</v>
          </cell>
          <cell r="O10">
            <v>235.9</v>
          </cell>
          <cell r="P10">
            <v>26.1</v>
          </cell>
          <cell r="Q10">
            <v>209.6</v>
          </cell>
          <cell r="R10">
            <v>147.9</v>
          </cell>
          <cell r="S10">
            <v>13.3</v>
          </cell>
          <cell r="T10">
            <v>3.1</v>
          </cell>
          <cell r="U10">
            <v>140.69999999999999</v>
          </cell>
          <cell r="V10">
            <v>79.599999999999994</v>
          </cell>
          <cell r="W10">
            <v>8.9</v>
          </cell>
          <cell r="X10">
            <v>221.7</v>
          </cell>
          <cell r="Y10">
            <v>13</v>
          </cell>
          <cell r="Z10">
            <v>12.4</v>
          </cell>
          <cell r="AA10">
            <v>1.5</v>
          </cell>
          <cell r="AB10">
            <v>0.1</v>
          </cell>
          <cell r="AC10">
            <v>1.7</v>
          </cell>
          <cell r="AD10">
            <v>90.8</v>
          </cell>
          <cell r="AE10">
            <v>18.100000000000001</v>
          </cell>
          <cell r="AF10">
            <v>9.3000000000000007</v>
          </cell>
          <cell r="AG10">
            <v>0</v>
          </cell>
          <cell r="AH10">
            <v>0.1</v>
          </cell>
          <cell r="AI10">
            <v>12.5</v>
          </cell>
          <cell r="AJ10">
            <v>98.5</v>
          </cell>
          <cell r="AK10">
            <v>20.7</v>
          </cell>
          <cell r="AL10">
            <v>1.4</v>
          </cell>
          <cell r="AM10">
            <v>11.2</v>
          </cell>
          <cell r="AN10">
            <v>11.2</v>
          </cell>
        </row>
        <row r="11">
          <cell r="A11">
            <v>1</v>
          </cell>
          <cell r="B11" t="str">
            <v>CR</v>
          </cell>
          <cell r="C11" t="str">
            <v>pp</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row>
        <row r="12">
          <cell r="A12">
            <v>1</v>
          </cell>
          <cell r="B12" t="str">
            <v>CR</v>
          </cell>
          <cell r="C12" t="str">
            <v>ry</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row>
        <row r="13">
          <cell r="A13">
            <v>1</v>
          </cell>
          <cell r="B13" t="str">
            <v>CR</v>
          </cell>
          <cell r="C13" t="str">
            <v>sl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row>
        <row r="14">
          <cell r="A14">
            <v>1</v>
          </cell>
          <cell r="B14" t="str">
            <v>FO</v>
          </cell>
          <cell r="C14" t="str">
            <v>uf</v>
          </cell>
          <cell r="D14">
            <v>2.9881477240072649</v>
          </cell>
          <cell r="E14">
            <v>2.9881477240072649</v>
          </cell>
          <cell r="F14">
            <v>2.9881477240072649</v>
          </cell>
          <cell r="G14">
            <v>2.9881477240072649</v>
          </cell>
          <cell r="H14">
            <v>2.9881477240072649</v>
          </cell>
          <cell r="I14">
            <v>2.9881477240072649</v>
          </cell>
          <cell r="J14">
            <v>2.9881477240072649</v>
          </cell>
          <cell r="K14">
            <v>2.9881477240072649</v>
          </cell>
          <cell r="L14">
            <v>2.9881477240072649</v>
          </cell>
          <cell r="M14">
            <v>2.9881477240072649</v>
          </cell>
          <cell r="N14">
            <v>2.9881477240072649</v>
          </cell>
          <cell r="O14">
            <v>2.9881477240072649</v>
          </cell>
          <cell r="P14">
            <v>2.9881477240072649</v>
          </cell>
          <cell r="Q14">
            <v>2.9881477240072649</v>
          </cell>
          <cell r="R14">
            <v>5.781868994319475</v>
          </cell>
          <cell r="S14">
            <v>8.5755902646316855</v>
          </cell>
          <cell r="T14">
            <v>11.369311534943895</v>
          </cell>
          <cell r="U14">
            <v>14.163032805256105</v>
          </cell>
          <cell r="V14">
            <v>16.956754075568316</v>
          </cell>
          <cell r="W14">
            <v>19.750475345880528</v>
          </cell>
          <cell r="X14">
            <v>22.544196616192739</v>
          </cell>
          <cell r="Y14">
            <v>25.33791788650495</v>
          </cell>
          <cell r="Z14">
            <v>28.131639156817162</v>
          </cell>
          <cell r="AA14">
            <v>30.925360427129373</v>
          </cell>
          <cell r="AB14">
            <v>33.719081697441581</v>
          </cell>
          <cell r="AC14">
            <v>36.512802967753785</v>
          </cell>
          <cell r="AD14">
            <v>36.512802967753785</v>
          </cell>
          <cell r="AE14">
            <v>36.512802967753785</v>
          </cell>
          <cell r="AF14">
            <v>36.512802967753785</v>
          </cell>
          <cell r="AG14">
            <v>36.512802967753785</v>
          </cell>
          <cell r="AH14">
            <v>36.512802967753785</v>
          </cell>
          <cell r="AI14">
            <v>36.512802967753785</v>
          </cell>
          <cell r="AJ14">
            <v>36.512802967753785</v>
          </cell>
          <cell r="AK14">
            <v>36.512802967753785</v>
          </cell>
          <cell r="AL14">
            <v>36.512802967753785</v>
          </cell>
          <cell r="AM14">
            <v>36.512802967753785</v>
          </cell>
          <cell r="AN14">
            <v>36.512802967753785</v>
          </cell>
        </row>
        <row r="15">
          <cell r="A15">
            <v>1</v>
          </cell>
          <cell r="B15" t="str">
            <v>IN</v>
          </cell>
          <cell r="C15" t="str">
            <v>hi</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A16">
            <v>1</v>
          </cell>
          <cell r="B16" t="str">
            <v>IN</v>
          </cell>
          <cell r="C16" t="str">
            <v>ih</v>
          </cell>
          <cell r="D16">
            <v>0</v>
          </cell>
          <cell r="E16">
            <v>0</v>
          </cell>
          <cell r="F16">
            <v>0</v>
          </cell>
          <cell r="G16">
            <v>0</v>
          </cell>
          <cell r="H16">
            <v>0</v>
          </cell>
          <cell r="I16">
            <v>0</v>
          </cell>
          <cell r="J16">
            <v>0</v>
          </cell>
          <cell r="K16">
            <v>0</v>
          </cell>
          <cell r="L16">
            <v>0</v>
          </cell>
          <cell r="M16">
            <v>0</v>
          </cell>
          <cell r="N16">
            <v>0</v>
          </cell>
          <cell r="O16">
            <v>36.700000000000003</v>
          </cell>
          <cell r="P16">
            <v>36.700000000000003</v>
          </cell>
          <cell r="Q16">
            <v>36.700000000000003</v>
          </cell>
          <cell r="R16">
            <v>36.700000000000003</v>
          </cell>
          <cell r="S16">
            <v>0</v>
          </cell>
          <cell r="T16">
            <v>0</v>
          </cell>
          <cell r="U16">
            <v>0</v>
          </cell>
          <cell r="V16">
            <v>0</v>
          </cell>
          <cell r="W16">
            <v>0</v>
          </cell>
          <cell r="X16">
            <v>0</v>
          </cell>
          <cell r="Y16">
            <v>0</v>
          </cell>
          <cell r="Z16">
            <v>0</v>
          </cell>
          <cell r="AA16">
            <v>0</v>
          </cell>
          <cell r="AB16">
            <v>0</v>
          </cell>
          <cell r="AC16">
            <v>0</v>
          </cell>
          <cell r="AD16">
            <v>0</v>
          </cell>
          <cell r="AE16">
            <v>23.1</v>
          </cell>
          <cell r="AF16">
            <v>23.1</v>
          </cell>
          <cell r="AG16">
            <v>0</v>
          </cell>
          <cell r="AH16">
            <v>0</v>
          </cell>
          <cell r="AI16">
            <v>0</v>
          </cell>
          <cell r="AJ16">
            <v>0</v>
          </cell>
          <cell r="AK16">
            <v>0</v>
          </cell>
          <cell r="AL16">
            <v>0</v>
          </cell>
          <cell r="AM16">
            <v>0</v>
          </cell>
          <cell r="AN16">
            <v>0</v>
          </cell>
        </row>
        <row r="17">
          <cell r="A17">
            <v>1</v>
          </cell>
          <cell r="B17" t="str">
            <v>IN</v>
          </cell>
          <cell r="C17" t="str">
            <v>li</v>
          </cell>
          <cell r="D17">
            <v>24.767635954260946</v>
          </cell>
          <cell r="E17">
            <v>24.767635954260946</v>
          </cell>
          <cell r="F17">
            <v>24.767635954260946</v>
          </cell>
          <cell r="G17">
            <v>24.767635954260946</v>
          </cell>
          <cell r="H17">
            <v>24.767635954260946</v>
          </cell>
          <cell r="I17">
            <v>24.767635954260946</v>
          </cell>
          <cell r="J17">
            <v>24.767635954260946</v>
          </cell>
          <cell r="K17">
            <v>24.767635954260946</v>
          </cell>
          <cell r="L17">
            <v>24.767635954260946</v>
          </cell>
          <cell r="M17">
            <v>24.767635954260946</v>
          </cell>
          <cell r="N17">
            <v>24.767635954260946</v>
          </cell>
          <cell r="O17">
            <v>24.767635954260946</v>
          </cell>
          <cell r="P17">
            <v>24.767635954260946</v>
          </cell>
          <cell r="Q17">
            <v>24.767635954260946</v>
          </cell>
          <cell r="R17">
            <v>23.272857458912288</v>
          </cell>
          <cell r="S17">
            <v>21.77807896356363</v>
          </cell>
          <cell r="T17">
            <v>20.283300468214971</v>
          </cell>
          <cell r="U17">
            <v>18.788521972866313</v>
          </cell>
          <cell r="V17">
            <v>17.293743477517655</v>
          </cell>
          <cell r="W17">
            <v>15.798964982168997</v>
          </cell>
          <cell r="X17">
            <v>14.304186486820338</v>
          </cell>
          <cell r="Y17">
            <v>12.80940799147168</v>
          </cell>
          <cell r="Z17">
            <v>11.314629496123022</v>
          </cell>
          <cell r="AA17">
            <v>9.8198510007743636</v>
          </cell>
          <cell r="AB17">
            <v>8.3250725054257053</v>
          </cell>
          <cell r="AC17">
            <v>6.8302940100770373</v>
          </cell>
          <cell r="AD17">
            <v>6.8302940100770373</v>
          </cell>
          <cell r="AE17">
            <v>6.8302940100770373</v>
          </cell>
          <cell r="AF17">
            <v>6.8302940100770373</v>
          </cell>
          <cell r="AG17">
            <v>6.8302940100770373</v>
          </cell>
          <cell r="AH17">
            <v>6.8302940100770373</v>
          </cell>
          <cell r="AI17">
            <v>6.8302940100770373</v>
          </cell>
          <cell r="AJ17">
            <v>6.8302940100770373</v>
          </cell>
          <cell r="AK17">
            <v>6.8302940100770373</v>
          </cell>
          <cell r="AL17">
            <v>6.8302940100770373</v>
          </cell>
          <cell r="AM17">
            <v>6.8302940100770373</v>
          </cell>
          <cell r="AN17">
            <v>6.8302940100770373</v>
          </cell>
        </row>
        <row r="18">
          <cell r="A18">
            <v>1</v>
          </cell>
          <cell r="B18" t="str">
            <v>IN</v>
          </cell>
          <cell r="C18" t="str">
            <v>oi</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v>1</v>
          </cell>
          <cell r="B19" t="str">
            <v>IN</v>
          </cell>
          <cell r="C19" t="str">
            <v>wp</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A20">
            <v>1</v>
          </cell>
          <cell r="B20" t="str">
            <v>RC</v>
          </cell>
          <cell r="C20" t="str">
            <v>ca</v>
          </cell>
          <cell r="D20">
            <v>2.122127169967881</v>
          </cell>
          <cell r="E20">
            <v>2.122127169967881</v>
          </cell>
          <cell r="F20">
            <v>2.122127169967881</v>
          </cell>
          <cell r="G20">
            <v>2.122127169967881</v>
          </cell>
          <cell r="H20">
            <v>2.122127169967881</v>
          </cell>
          <cell r="I20">
            <v>2.122127169967881</v>
          </cell>
          <cell r="J20">
            <v>2.122127169967881</v>
          </cell>
          <cell r="K20">
            <v>2.122127169967881</v>
          </cell>
          <cell r="L20">
            <v>2.122127169967881</v>
          </cell>
          <cell r="M20">
            <v>2.122127169967881</v>
          </cell>
          <cell r="N20">
            <v>2.122127169967881</v>
          </cell>
          <cell r="O20">
            <v>2.122127169967881</v>
          </cell>
          <cell r="P20">
            <v>2.122127169967881</v>
          </cell>
          <cell r="Q20">
            <v>2.122127169967881</v>
          </cell>
          <cell r="R20">
            <v>1.9452832391372241</v>
          </cell>
          <cell r="S20">
            <v>1.7684393083065673</v>
          </cell>
          <cell r="T20">
            <v>1.5915953774759104</v>
          </cell>
          <cell r="U20">
            <v>1.4147514466452535</v>
          </cell>
          <cell r="V20">
            <v>1.2379075158145967</v>
          </cell>
          <cell r="W20">
            <v>1.0610635849839398</v>
          </cell>
          <cell r="X20">
            <v>0.88421965415328307</v>
          </cell>
          <cell r="Y20">
            <v>0.70737572332262633</v>
          </cell>
          <cell r="Z20">
            <v>0.53053179249196958</v>
          </cell>
          <cell r="AA20">
            <v>0.35368786166131283</v>
          </cell>
          <cell r="AB20">
            <v>0.17684393083065608</v>
          </cell>
          <cell r="AC20">
            <v>0</v>
          </cell>
          <cell r="AD20">
            <v>0</v>
          </cell>
          <cell r="AE20">
            <v>0</v>
          </cell>
          <cell r="AF20">
            <v>0</v>
          </cell>
          <cell r="AG20">
            <v>0</v>
          </cell>
          <cell r="AH20">
            <v>0</v>
          </cell>
          <cell r="AI20">
            <v>0</v>
          </cell>
          <cell r="AJ20">
            <v>0</v>
          </cell>
          <cell r="AK20">
            <v>0</v>
          </cell>
          <cell r="AL20">
            <v>0</v>
          </cell>
          <cell r="AM20">
            <v>0</v>
          </cell>
          <cell r="AN20">
            <v>0</v>
          </cell>
        </row>
        <row r="21">
          <cell r="A21">
            <v>1</v>
          </cell>
          <cell r="B21" t="str">
            <v>RC</v>
          </cell>
          <cell r="C21" t="str">
            <v>go</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5.2612180751307998</v>
          </cell>
          <cell r="S21">
            <v>10.5224361502616</v>
          </cell>
          <cell r="T21">
            <v>15.7836542253924</v>
          </cell>
          <cell r="U21">
            <v>21.044872300523199</v>
          </cell>
          <cell r="V21">
            <v>26.306090375653998</v>
          </cell>
          <cell r="W21">
            <v>31.567308450784797</v>
          </cell>
          <cell r="X21">
            <v>36.828526525915599</v>
          </cell>
          <cell r="Y21">
            <v>42.089744601046398</v>
          </cell>
          <cell r="Z21">
            <v>47.350962676177197</v>
          </cell>
          <cell r="AA21">
            <v>52.612180751307996</v>
          </cell>
          <cell r="AB21">
            <v>57.873398826438795</v>
          </cell>
          <cell r="AC21">
            <v>63.134616901569601</v>
          </cell>
          <cell r="AD21">
            <v>63.134616901569601</v>
          </cell>
          <cell r="AE21">
            <v>63.134616901569601</v>
          </cell>
          <cell r="AF21">
            <v>63.134616901569601</v>
          </cell>
          <cell r="AG21">
            <v>63.134616901569601</v>
          </cell>
          <cell r="AH21">
            <v>63.134616901569601</v>
          </cell>
          <cell r="AI21">
            <v>63.134616901569601</v>
          </cell>
          <cell r="AJ21">
            <v>63.134616901569601</v>
          </cell>
          <cell r="AK21">
            <v>63.134616901569601</v>
          </cell>
          <cell r="AL21">
            <v>63.134616901569601</v>
          </cell>
          <cell r="AM21">
            <v>63.134616901569601</v>
          </cell>
          <cell r="AN21">
            <v>63.134616901569601</v>
          </cell>
        </row>
        <row r="22">
          <cell r="A22">
            <v>1</v>
          </cell>
          <cell r="B22" t="str">
            <v>RC</v>
          </cell>
          <cell r="C22" t="str">
            <v>sk</v>
          </cell>
          <cell r="D22">
            <v>16.607627612212532</v>
          </cell>
          <cell r="E22">
            <v>16.607627612212532</v>
          </cell>
          <cell r="F22">
            <v>16.607627612212532</v>
          </cell>
          <cell r="G22">
            <v>16.607627612212532</v>
          </cell>
          <cell r="H22">
            <v>16.607627612212532</v>
          </cell>
          <cell r="I22">
            <v>16.607627612212532</v>
          </cell>
          <cell r="J22">
            <v>16.607627612212532</v>
          </cell>
          <cell r="K22">
            <v>16.607627612212532</v>
          </cell>
          <cell r="L22">
            <v>16.607627612212532</v>
          </cell>
          <cell r="M22">
            <v>16.607627612212532</v>
          </cell>
          <cell r="N22">
            <v>16.607627612212532</v>
          </cell>
          <cell r="O22">
            <v>16.607627612212532</v>
          </cell>
          <cell r="P22">
            <v>16.607627612212532</v>
          </cell>
          <cell r="Q22">
            <v>16.607627612212532</v>
          </cell>
          <cell r="R22">
            <v>15.223658644528154</v>
          </cell>
          <cell r="S22">
            <v>13.839689676843776</v>
          </cell>
          <cell r="T22">
            <v>12.455720709159397</v>
          </cell>
          <cell r="U22">
            <v>11.071751741475019</v>
          </cell>
          <cell r="V22">
            <v>9.6877827737906408</v>
          </cell>
          <cell r="W22">
            <v>8.3038138061062625</v>
          </cell>
          <cell r="X22">
            <v>6.9198448384218851</v>
          </cell>
          <cell r="Y22">
            <v>5.5358758707375078</v>
          </cell>
          <cell r="Z22">
            <v>4.1519069030531304</v>
          </cell>
          <cell r="AA22">
            <v>2.767937935368753</v>
          </cell>
          <cell r="AB22">
            <v>1.3839689676843754</v>
          </cell>
          <cell r="AC22">
            <v>0</v>
          </cell>
          <cell r="AD22">
            <v>0</v>
          </cell>
          <cell r="AE22">
            <v>0</v>
          </cell>
          <cell r="AF22">
            <v>0</v>
          </cell>
          <cell r="AG22">
            <v>0</v>
          </cell>
          <cell r="AH22">
            <v>0</v>
          </cell>
          <cell r="AI22">
            <v>0</v>
          </cell>
          <cell r="AJ22">
            <v>0</v>
          </cell>
          <cell r="AK22">
            <v>0</v>
          </cell>
          <cell r="AL22">
            <v>0</v>
          </cell>
          <cell r="AM22">
            <v>0</v>
          </cell>
          <cell r="AN22">
            <v>0</v>
          </cell>
        </row>
        <row r="23">
          <cell r="A23">
            <v>1</v>
          </cell>
          <cell r="B23" t="str">
            <v>RD</v>
          </cell>
          <cell r="C23" t="str">
            <v>mf</v>
          </cell>
          <cell r="D23">
            <v>418</v>
          </cell>
          <cell r="E23">
            <v>418</v>
          </cell>
          <cell r="F23">
            <v>418</v>
          </cell>
          <cell r="G23">
            <v>418</v>
          </cell>
          <cell r="H23">
            <v>418</v>
          </cell>
          <cell r="I23">
            <v>418</v>
          </cell>
          <cell r="J23">
            <v>418</v>
          </cell>
          <cell r="K23">
            <v>418</v>
          </cell>
          <cell r="L23">
            <v>418</v>
          </cell>
          <cell r="M23">
            <v>418</v>
          </cell>
          <cell r="N23">
            <v>418</v>
          </cell>
          <cell r="O23">
            <v>418</v>
          </cell>
          <cell r="P23">
            <v>418</v>
          </cell>
          <cell r="Q23">
            <v>418</v>
          </cell>
          <cell r="R23">
            <v>418</v>
          </cell>
          <cell r="S23">
            <v>418</v>
          </cell>
          <cell r="T23">
            <v>418</v>
          </cell>
          <cell r="U23">
            <v>418</v>
          </cell>
          <cell r="V23">
            <v>418</v>
          </cell>
          <cell r="W23">
            <v>418</v>
          </cell>
          <cell r="X23">
            <v>418</v>
          </cell>
          <cell r="Y23">
            <v>418</v>
          </cell>
          <cell r="Z23">
            <v>418</v>
          </cell>
          <cell r="AA23">
            <v>418</v>
          </cell>
          <cell r="AB23">
            <v>418</v>
          </cell>
          <cell r="AC23">
            <v>418</v>
          </cell>
          <cell r="AD23">
            <v>418</v>
          </cell>
          <cell r="AE23">
            <v>418</v>
          </cell>
          <cell r="AF23">
            <v>418</v>
          </cell>
          <cell r="AG23">
            <v>418</v>
          </cell>
          <cell r="AH23">
            <v>418</v>
          </cell>
          <cell r="AI23">
            <v>418</v>
          </cell>
          <cell r="AJ23">
            <v>418</v>
          </cell>
          <cell r="AK23">
            <v>418</v>
          </cell>
          <cell r="AL23">
            <v>418</v>
          </cell>
          <cell r="AM23">
            <v>418</v>
          </cell>
          <cell r="AN23">
            <v>418</v>
          </cell>
        </row>
        <row r="24">
          <cell r="A24">
            <v>1</v>
          </cell>
          <cell r="B24" t="str">
            <v>RD</v>
          </cell>
          <cell r="C24" t="str">
            <v>mr</v>
          </cell>
          <cell r="D24">
            <v>56.034069351709597</v>
          </cell>
          <cell r="E24">
            <v>56.034069351709597</v>
          </cell>
          <cell r="F24">
            <v>56.034069351709597</v>
          </cell>
          <cell r="G24">
            <v>56.034069351709597</v>
          </cell>
          <cell r="H24">
            <v>56.034069351709597</v>
          </cell>
          <cell r="I24">
            <v>56.034069351709597</v>
          </cell>
          <cell r="J24">
            <v>56.034069351709597</v>
          </cell>
          <cell r="K24">
            <v>56.034069351709597</v>
          </cell>
          <cell r="L24">
            <v>56.034069351709597</v>
          </cell>
          <cell r="M24">
            <v>56.034069351709597</v>
          </cell>
          <cell r="N24">
            <v>56.034069351709597</v>
          </cell>
          <cell r="O24">
            <v>56.034069351709597</v>
          </cell>
          <cell r="P24">
            <v>56.034069351709597</v>
          </cell>
          <cell r="Q24">
            <v>56.034069351709597</v>
          </cell>
          <cell r="R24">
            <v>55.549743434372701</v>
          </cell>
          <cell r="S24">
            <v>55.065417517035897</v>
          </cell>
          <cell r="T24">
            <v>54.581091599699</v>
          </cell>
          <cell r="U24">
            <v>54.096765682362197</v>
          </cell>
          <cell r="V24">
            <v>53.6124397650253</v>
          </cell>
          <cell r="W24">
            <v>53.128113847688503</v>
          </cell>
          <cell r="X24">
            <v>52.643787930351699</v>
          </cell>
          <cell r="Y24">
            <v>52.159462013014803</v>
          </cell>
          <cell r="Z24">
            <v>51.675136095677999</v>
          </cell>
          <cell r="AA24">
            <v>51.190810178341103</v>
          </cell>
          <cell r="AB24">
            <v>50.706484261004299</v>
          </cell>
          <cell r="AC24">
            <v>50.222158343667402</v>
          </cell>
          <cell r="AD24">
            <v>50.222158343667402</v>
          </cell>
          <cell r="AE24">
            <v>50.222158343667402</v>
          </cell>
          <cell r="AF24">
            <v>50.222158343667402</v>
          </cell>
          <cell r="AG24">
            <v>50.222158343667402</v>
          </cell>
          <cell r="AH24">
            <v>50.222158343667402</v>
          </cell>
          <cell r="AI24">
            <v>50.222158343667402</v>
          </cell>
          <cell r="AJ24">
            <v>50.222158343667402</v>
          </cell>
          <cell r="AK24">
            <v>50.222158343667402</v>
          </cell>
          <cell r="AL24">
            <v>50.222158343667402</v>
          </cell>
          <cell r="AM24">
            <v>50.222158343667402</v>
          </cell>
          <cell r="AN24">
            <v>50.222158343667402</v>
          </cell>
        </row>
        <row r="25">
          <cell r="A25">
            <v>1</v>
          </cell>
          <cell r="B25" t="str">
            <v>RD</v>
          </cell>
          <cell r="C25" t="str">
            <v>sf</v>
          </cell>
          <cell r="D25">
            <v>316</v>
          </cell>
          <cell r="E25">
            <v>316</v>
          </cell>
          <cell r="F25">
            <v>316</v>
          </cell>
          <cell r="G25">
            <v>316</v>
          </cell>
          <cell r="H25">
            <v>316</v>
          </cell>
          <cell r="I25">
            <v>316</v>
          </cell>
          <cell r="J25">
            <v>316</v>
          </cell>
          <cell r="K25">
            <v>316</v>
          </cell>
          <cell r="L25">
            <v>316</v>
          </cell>
          <cell r="M25">
            <v>316</v>
          </cell>
          <cell r="N25">
            <v>316</v>
          </cell>
          <cell r="O25">
            <v>316</v>
          </cell>
          <cell r="P25">
            <v>316</v>
          </cell>
          <cell r="Q25">
            <v>316</v>
          </cell>
          <cell r="R25">
            <v>316</v>
          </cell>
          <cell r="S25">
            <v>316</v>
          </cell>
          <cell r="T25">
            <v>316</v>
          </cell>
          <cell r="U25">
            <v>316</v>
          </cell>
          <cell r="V25">
            <v>316</v>
          </cell>
          <cell r="W25">
            <v>316</v>
          </cell>
          <cell r="X25">
            <v>316</v>
          </cell>
          <cell r="Y25">
            <v>316</v>
          </cell>
          <cell r="Z25">
            <v>316</v>
          </cell>
          <cell r="AA25">
            <v>316</v>
          </cell>
          <cell r="AB25">
            <v>316</v>
          </cell>
          <cell r="AC25">
            <v>316</v>
          </cell>
          <cell r="AD25">
            <v>316</v>
          </cell>
          <cell r="AE25">
            <v>316</v>
          </cell>
          <cell r="AF25">
            <v>316</v>
          </cell>
          <cell r="AG25">
            <v>316</v>
          </cell>
          <cell r="AH25">
            <v>316</v>
          </cell>
          <cell r="AI25">
            <v>316</v>
          </cell>
          <cell r="AJ25">
            <v>316</v>
          </cell>
          <cell r="AK25">
            <v>316</v>
          </cell>
          <cell r="AL25">
            <v>316</v>
          </cell>
          <cell r="AM25">
            <v>316</v>
          </cell>
          <cell r="AN25">
            <v>316</v>
          </cell>
        </row>
        <row r="26">
          <cell r="A26">
            <v>1</v>
          </cell>
          <cell r="B26" t="str">
            <v>RD</v>
          </cell>
          <cell r="C26" t="str">
            <v>sr</v>
          </cell>
          <cell r="D26">
            <v>3.1117113994134717</v>
          </cell>
          <cell r="E26">
            <v>3.1117113994134717</v>
          </cell>
          <cell r="F26">
            <v>3.1117113994134717</v>
          </cell>
          <cell r="G26">
            <v>3.1117113994134717</v>
          </cell>
          <cell r="H26">
            <v>3.1117113994134717</v>
          </cell>
          <cell r="I26">
            <v>3.1117113994134717</v>
          </cell>
          <cell r="J26">
            <v>3.1117113994134717</v>
          </cell>
          <cell r="K26">
            <v>3.1117113994134717</v>
          </cell>
          <cell r="L26">
            <v>3.1117113994134717</v>
          </cell>
          <cell r="M26">
            <v>3.1117113994134717</v>
          </cell>
          <cell r="N26">
            <v>3.1117113994134717</v>
          </cell>
          <cell r="O26">
            <v>3.1117113994134717</v>
          </cell>
          <cell r="P26">
            <v>3.1117113994134717</v>
          </cell>
          <cell r="Q26">
            <v>3.1117113994134717</v>
          </cell>
          <cell r="R26">
            <v>3.3262714650334511</v>
          </cell>
          <cell r="S26">
            <v>3.5408315306534304</v>
          </cell>
          <cell r="T26">
            <v>3.7553915962734097</v>
          </cell>
          <cell r="U26">
            <v>3.969951661893389</v>
          </cell>
          <cell r="V26">
            <v>4.1845117275133683</v>
          </cell>
          <cell r="W26">
            <v>4.3990717931333476</v>
          </cell>
          <cell r="X26">
            <v>4.6136318587533269</v>
          </cell>
          <cell r="Y26">
            <v>4.8281919243733062</v>
          </cell>
          <cell r="Z26">
            <v>5.0427519899932856</v>
          </cell>
          <cell r="AA26">
            <v>5.2573120556132649</v>
          </cell>
          <cell r="AB26">
            <v>5.4718721212332442</v>
          </cell>
          <cell r="AC26">
            <v>5.6864321868532253</v>
          </cell>
          <cell r="AD26">
            <v>5.6864321868532253</v>
          </cell>
          <cell r="AE26">
            <v>5.6864321868532253</v>
          </cell>
          <cell r="AF26">
            <v>5.6864321868532253</v>
          </cell>
          <cell r="AG26">
            <v>5.6864321868532253</v>
          </cell>
          <cell r="AH26">
            <v>5.6864321868532253</v>
          </cell>
          <cell r="AI26">
            <v>5.6864321868532253</v>
          </cell>
          <cell r="AJ26">
            <v>5.6864321868532253</v>
          </cell>
          <cell r="AK26">
            <v>5.6864321868532253</v>
          </cell>
          <cell r="AL26">
            <v>5.6864321868532253</v>
          </cell>
          <cell r="AM26">
            <v>5.6864321868532253</v>
          </cell>
          <cell r="AN26">
            <v>5.6864321868532253</v>
          </cell>
        </row>
        <row r="27">
          <cell r="A27">
            <v>1</v>
          </cell>
          <cell r="B27" t="str">
            <v>RR</v>
          </cell>
          <cell r="C27" t="str">
            <v>rf</v>
          </cell>
          <cell r="D27">
            <v>36.250076108671138</v>
          </cell>
          <cell r="E27">
            <v>36.250076108671138</v>
          </cell>
          <cell r="F27">
            <v>36.250076108671138</v>
          </cell>
          <cell r="G27">
            <v>36.250076108671138</v>
          </cell>
          <cell r="H27">
            <v>36.250076108671138</v>
          </cell>
          <cell r="I27">
            <v>36.250076108671138</v>
          </cell>
          <cell r="J27">
            <v>36.250076108671138</v>
          </cell>
          <cell r="K27">
            <v>36.250076108671138</v>
          </cell>
          <cell r="L27">
            <v>36.250076108671138</v>
          </cell>
          <cell r="M27">
            <v>36.250076108671138</v>
          </cell>
          <cell r="N27">
            <v>36.250076108671138</v>
          </cell>
          <cell r="O27">
            <v>36.250076108671138</v>
          </cell>
          <cell r="P27">
            <v>36.250076108671138</v>
          </cell>
          <cell r="Q27">
            <v>36.250076108671138</v>
          </cell>
          <cell r="R27">
            <v>34.443811957701371</v>
          </cell>
          <cell r="S27">
            <v>32.637547806731604</v>
          </cell>
          <cell r="T27">
            <v>30.831283655761833</v>
          </cell>
          <cell r="U27">
            <v>29.025019504792063</v>
          </cell>
          <cell r="V27">
            <v>27.218755353822292</v>
          </cell>
          <cell r="W27">
            <v>25.412491202852522</v>
          </cell>
          <cell r="X27">
            <v>23.606227051882751</v>
          </cell>
          <cell r="Y27">
            <v>21.799962900912981</v>
          </cell>
          <cell r="Z27">
            <v>19.99369874994321</v>
          </cell>
          <cell r="AA27">
            <v>18.187434598973439</v>
          </cell>
          <cell r="AB27">
            <v>16.381170448003669</v>
          </cell>
          <cell r="AC27">
            <v>14.574906297033905</v>
          </cell>
          <cell r="AD27">
            <v>14.574906297033905</v>
          </cell>
          <cell r="AE27">
            <v>14.574906297033905</v>
          </cell>
          <cell r="AF27">
            <v>14.574906297033905</v>
          </cell>
          <cell r="AG27">
            <v>14.574906297033905</v>
          </cell>
          <cell r="AH27">
            <v>14.574906297033905</v>
          </cell>
          <cell r="AI27">
            <v>14.574906297033905</v>
          </cell>
          <cell r="AJ27">
            <v>14.574906297033905</v>
          </cell>
          <cell r="AK27">
            <v>14.574906297033905</v>
          </cell>
          <cell r="AL27">
            <v>14.574906297033905</v>
          </cell>
          <cell r="AM27">
            <v>14.574906297033905</v>
          </cell>
          <cell r="AN27">
            <v>14.574906297033905</v>
          </cell>
        </row>
        <row r="28">
          <cell r="A28">
            <v>1</v>
          </cell>
          <cell r="B28" t="str">
            <v>RR</v>
          </cell>
          <cell r="C28" t="str">
            <v>rm</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v>1</v>
          </cell>
          <cell r="B29" t="str">
            <v>SD</v>
          </cell>
          <cell r="C29" t="str">
            <v>ld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0.24485759012038144</v>
          </cell>
          <cell r="S29">
            <v>0.48971518024076288</v>
          </cell>
          <cell r="T29">
            <v>0.73457277036114432</v>
          </cell>
          <cell r="U29">
            <v>0.97943036048152576</v>
          </cell>
          <cell r="V29">
            <v>1.2242879506019073</v>
          </cell>
          <cell r="W29">
            <v>1.4691455407222889</v>
          </cell>
          <cell r="X29">
            <v>1.7140031308426704</v>
          </cell>
          <cell r="Y29">
            <v>1.958860720963052</v>
          </cell>
          <cell r="Z29">
            <v>2.2037183110834335</v>
          </cell>
          <cell r="AA29">
            <v>2.4485759012038151</v>
          </cell>
          <cell r="AB29">
            <v>2.6934334913241966</v>
          </cell>
          <cell r="AC29">
            <v>2.9382910814445773</v>
          </cell>
          <cell r="AD29">
            <v>2.9382910814445773</v>
          </cell>
          <cell r="AE29">
            <v>2.9382910814445773</v>
          </cell>
          <cell r="AF29">
            <v>2.9382910814445773</v>
          </cell>
          <cell r="AG29">
            <v>2.9382910814445773</v>
          </cell>
          <cell r="AH29">
            <v>2.9382910814445773</v>
          </cell>
          <cell r="AI29">
            <v>2.9382910814445773</v>
          </cell>
          <cell r="AJ29">
            <v>2.9382910814445773</v>
          </cell>
          <cell r="AK29">
            <v>2.9382910814445773</v>
          </cell>
          <cell r="AL29">
            <v>2.9382910814445773</v>
          </cell>
          <cell r="AM29">
            <v>2.9382910814445773</v>
          </cell>
          <cell r="AN29">
            <v>2.9382910814445773</v>
          </cell>
        </row>
        <row r="30">
          <cell r="A30">
            <v>1</v>
          </cell>
          <cell r="B30" t="str">
            <v>SD</v>
          </cell>
          <cell r="C30" t="str">
            <v>lf</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v>1</v>
          </cell>
          <cell r="B31" t="str">
            <v>SD</v>
          </cell>
          <cell r="C31" t="str">
            <v>mn</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row>
        <row r="32">
          <cell r="A32">
            <v>1</v>
          </cell>
          <cell r="B32" t="str">
            <v>SD</v>
          </cell>
          <cell r="C32" t="str">
            <v>os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A33">
            <v>1</v>
          </cell>
          <cell r="B33" t="str">
            <v>SD</v>
          </cell>
          <cell r="C33" t="str">
            <v>pm</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v>1</v>
          </cell>
          <cell r="B34" t="str">
            <v>SD</v>
          </cell>
          <cell r="C34" t="str">
            <v>pq</v>
          </cell>
          <cell r="D34">
            <v>30.785716163725951</v>
          </cell>
          <cell r="E34">
            <v>30.785716163725951</v>
          </cell>
          <cell r="F34">
            <v>30.785716163725951</v>
          </cell>
          <cell r="G34">
            <v>30.785716163725951</v>
          </cell>
          <cell r="H34">
            <v>30.785716163725951</v>
          </cell>
          <cell r="I34">
            <v>30.785716163725951</v>
          </cell>
          <cell r="J34">
            <v>30.785716163725951</v>
          </cell>
          <cell r="K34">
            <v>30.785716163725951</v>
          </cell>
          <cell r="L34">
            <v>30.785716163725951</v>
          </cell>
          <cell r="M34">
            <v>30.785716163725951</v>
          </cell>
          <cell r="N34">
            <v>30.785716163725951</v>
          </cell>
          <cell r="O34">
            <v>30.785716163725951</v>
          </cell>
          <cell r="P34">
            <v>30.785716163725951</v>
          </cell>
          <cell r="Q34">
            <v>30.785716163725951</v>
          </cell>
          <cell r="R34">
            <v>30.248084288533882</v>
          </cell>
          <cell r="S34">
            <v>29.710452413341812</v>
          </cell>
          <cell r="T34">
            <v>29.172820538149743</v>
          </cell>
          <cell r="U34">
            <v>28.635188662957674</v>
          </cell>
          <cell r="V34">
            <v>28.097556787765605</v>
          </cell>
          <cell r="W34">
            <v>27.559924912573535</v>
          </cell>
          <cell r="X34">
            <v>27.022293037381466</v>
          </cell>
          <cell r="Y34">
            <v>26.484661162189397</v>
          </cell>
          <cell r="Z34">
            <v>25.947029286997328</v>
          </cell>
          <cell r="AA34">
            <v>25.409397411805259</v>
          </cell>
          <cell r="AB34">
            <v>24.871765536613189</v>
          </cell>
          <cell r="AC34">
            <v>24.334133661421106</v>
          </cell>
          <cell r="AD34">
            <v>24.334133661421106</v>
          </cell>
          <cell r="AE34">
            <v>24.334133661421106</v>
          </cell>
          <cell r="AF34">
            <v>24.334133661421106</v>
          </cell>
          <cell r="AG34">
            <v>24.334133661421106</v>
          </cell>
          <cell r="AH34">
            <v>24.334133661421106</v>
          </cell>
          <cell r="AI34">
            <v>24.334133661421106</v>
          </cell>
          <cell r="AJ34">
            <v>24.334133661421106</v>
          </cell>
          <cell r="AK34">
            <v>24.334133661421106</v>
          </cell>
          <cell r="AL34">
            <v>24.334133661421106</v>
          </cell>
          <cell r="AM34">
            <v>24.334133661421106</v>
          </cell>
          <cell r="AN34">
            <v>24.334133661421106</v>
          </cell>
        </row>
        <row r="35">
          <cell r="A35">
            <v>1</v>
          </cell>
          <cell r="B35" t="str">
            <v>SD</v>
          </cell>
          <cell r="C35" t="str">
            <v>ss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v>1</v>
          </cell>
          <cell r="B36" t="str">
            <v>UR</v>
          </cell>
          <cell r="C36" t="str">
            <v>rf</v>
          </cell>
          <cell r="D36">
            <v>96.89880295179897</v>
          </cell>
          <cell r="E36">
            <v>96.89880295179897</v>
          </cell>
          <cell r="F36">
            <v>96.89880295179897</v>
          </cell>
          <cell r="G36">
            <v>96.89880295179897</v>
          </cell>
          <cell r="H36">
            <v>96.89880295179897</v>
          </cell>
          <cell r="I36">
            <v>96.89880295179897</v>
          </cell>
          <cell r="J36">
            <v>96.89880295179897</v>
          </cell>
          <cell r="K36">
            <v>96.89880295179897</v>
          </cell>
          <cell r="L36">
            <v>96.89880295179897</v>
          </cell>
          <cell r="M36">
            <v>96.89880295179897</v>
          </cell>
          <cell r="N36">
            <v>96.89880295179897</v>
          </cell>
          <cell r="O36">
            <v>96.89880295179897</v>
          </cell>
          <cell r="P36">
            <v>96.89880295179897</v>
          </cell>
          <cell r="Q36">
            <v>96.89880295179897</v>
          </cell>
          <cell r="R36">
            <v>97.880858567588774</v>
          </cell>
          <cell r="S36">
            <v>98.862914183378578</v>
          </cell>
          <cell r="T36">
            <v>99.844969799168382</v>
          </cell>
          <cell r="U36">
            <v>100.82702541495819</v>
          </cell>
          <cell r="V36">
            <v>101.80908103074799</v>
          </cell>
          <cell r="W36">
            <v>102.79113664653779</v>
          </cell>
          <cell r="X36">
            <v>103.7731922623276</v>
          </cell>
          <cell r="Y36">
            <v>104.7552478781174</v>
          </cell>
          <cell r="Z36">
            <v>105.73730349390721</v>
          </cell>
          <cell r="AA36">
            <v>106.71935910969701</v>
          </cell>
          <cell r="AB36">
            <v>107.70141472548681</v>
          </cell>
          <cell r="AC36">
            <v>108.68347034127655</v>
          </cell>
          <cell r="AD36">
            <v>108.68347034127655</v>
          </cell>
          <cell r="AE36">
            <v>108.68347034127655</v>
          </cell>
          <cell r="AF36">
            <v>108.68347034127655</v>
          </cell>
          <cell r="AG36">
            <v>108.68347034127655</v>
          </cell>
          <cell r="AH36">
            <v>108.68347034127655</v>
          </cell>
          <cell r="AI36">
            <v>108.68347034127655</v>
          </cell>
          <cell r="AJ36">
            <v>108.68347034127655</v>
          </cell>
          <cell r="AK36">
            <v>108.68347034127655</v>
          </cell>
          <cell r="AL36">
            <v>108.68347034127655</v>
          </cell>
          <cell r="AM36">
            <v>108.68347034127655</v>
          </cell>
          <cell r="AN36">
            <v>108.68347034127655</v>
          </cell>
        </row>
        <row r="37">
          <cell r="A37">
            <v>1</v>
          </cell>
          <cell r="B37" t="str">
            <v>UR</v>
          </cell>
          <cell r="C37" t="str">
            <v>rm</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row>
        <row r="38">
          <cell r="A38">
            <v>3</v>
          </cell>
          <cell r="B38" t="str">
            <v>AG</v>
          </cell>
          <cell r="C38" t="str">
            <v>ab</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A39">
            <v>3</v>
          </cell>
          <cell r="B39" t="str">
            <v>AG</v>
          </cell>
          <cell r="C39" t="str">
            <v>cp</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3</v>
          </cell>
          <cell r="B40" t="str">
            <v>AG</v>
          </cell>
          <cell r="C40" t="str">
            <v>pa</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row>
        <row r="41">
          <cell r="A41">
            <v>3</v>
          </cell>
          <cell r="B41" t="str">
            <v>AL</v>
          </cell>
          <cell r="C41" t="str">
            <v>ep</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row>
        <row r="42">
          <cell r="A42">
            <v>3</v>
          </cell>
          <cell r="B42" t="str">
            <v>AL</v>
          </cell>
          <cell r="C42" t="str">
            <v>ff</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3</v>
          </cell>
          <cell r="B43" t="str">
            <v>AL</v>
          </cell>
          <cell r="C43" t="str">
            <v>hr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v>3</v>
          </cell>
          <cell r="B44" t="str">
            <v>AL</v>
          </cell>
          <cell r="C44" t="str">
            <v>of</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3</v>
          </cell>
          <cell r="B45" t="str">
            <v>CR</v>
          </cell>
          <cell r="C45" t="str">
            <v>as</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3</v>
          </cell>
          <cell r="B46" t="str">
            <v>CR</v>
          </cell>
          <cell r="C46" t="str">
            <v>hy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3</v>
          </cell>
          <cell r="B47" t="str">
            <v>CR</v>
          </cell>
          <cell r="C47" t="str">
            <v>pp</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3</v>
          </cell>
          <cell r="B48" t="str">
            <v>CR</v>
          </cell>
          <cell r="C48" t="str">
            <v>ry</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A49">
            <v>3</v>
          </cell>
          <cell r="B49" t="str">
            <v>CR</v>
          </cell>
          <cell r="C49" t="str">
            <v>sl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A50">
            <v>3</v>
          </cell>
          <cell r="B50" t="str">
            <v>FO</v>
          </cell>
          <cell r="C50" t="str">
            <v>uf</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A51">
            <v>3</v>
          </cell>
          <cell r="B51" t="str">
            <v>IN</v>
          </cell>
          <cell r="C51" t="str">
            <v>hi</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A52">
            <v>3</v>
          </cell>
          <cell r="B52" t="str">
            <v>IN</v>
          </cell>
          <cell r="C52" t="str">
            <v>ih</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A53">
            <v>3</v>
          </cell>
          <cell r="B53" t="str">
            <v>IN</v>
          </cell>
          <cell r="C53" t="str">
            <v>li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A54">
            <v>3</v>
          </cell>
          <cell r="B54" t="str">
            <v>IN</v>
          </cell>
          <cell r="C54" t="str">
            <v>oi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A55">
            <v>3</v>
          </cell>
          <cell r="B55" t="str">
            <v>IN</v>
          </cell>
          <cell r="C55" t="str">
            <v>wp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v>3</v>
          </cell>
          <cell r="B56" t="str">
            <v>RC</v>
          </cell>
          <cell r="C56" t="str">
            <v>ca</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A57">
            <v>3</v>
          </cell>
          <cell r="B57" t="str">
            <v>RC</v>
          </cell>
          <cell r="C57" t="str">
            <v>go</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A58">
            <v>3</v>
          </cell>
          <cell r="B58" t="str">
            <v>RC</v>
          </cell>
          <cell r="C58" t="str">
            <v>sk</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v>3</v>
          </cell>
          <cell r="B59" t="str">
            <v>RD</v>
          </cell>
          <cell r="C59" t="str">
            <v>mf</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v>3</v>
          </cell>
          <cell r="B60" t="str">
            <v>RD</v>
          </cell>
          <cell r="C60" t="str">
            <v>mr</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row>
        <row r="61">
          <cell r="A61">
            <v>3</v>
          </cell>
          <cell r="B61" t="str">
            <v>RD</v>
          </cell>
          <cell r="C61" t="str">
            <v>sf</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A62">
            <v>3</v>
          </cell>
          <cell r="B62" t="str">
            <v>RD</v>
          </cell>
          <cell r="C62" t="str">
            <v>sr</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row>
        <row r="63">
          <cell r="A63">
            <v>3</v>
          </cell>
          <cell r="B63" t="str">
            <v>RR</v>
          </cell>
          <cell r="C63" t="str">
            <v>rf</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row>
        <row r="64">
          <cell r="A64">
            <v>3</v>
          </cell>
          <cell r="B64" t="str">
            <v>RR</v>
          </cell>
          <cell r="C64" t="str">
            <v>rm</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row>
        <row r="65">
          <cell r="A65">
            <v>3</v>
          </cell>
          <cell r="B65" t="str">
            <v>SD</v>
          </cell>
          <cell r="C65" t="str">
            <v>ld</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row>
        <row r="66">
          <cell r="A66">
            <v>3</v>
          </cell>
          <cell r="B66" t="str">
            <v>SD</v>
          </cell>
          <cell r="C66" t="str">
            <v>lf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A67">
            <v>3</v>
          </cell>
          <cell r="B67" t="str">
            <v>SD</v>
          </cell>
          <cell r="C67" t="str">
            <v>mn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A68">
            <v>3</v>
          </cell>
          <cell r="B68" t="str">
            <v>SD</v>
          </cell>
          <cell r="C68" t="str">
            <v>os</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A69">
            <v>3</v>
          </cell>
          <cell r="B69" t="str">
            <v>SD</v>
          </cell>
          <cell r="C69" t="str">
            <v>pm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row>
        <row r="70">
          <cell r="A70">
            <v>3</v>
          </cell>
          <cell r="B70" t="str">
            <v>SD</v>
          </cell>
          <cell r="C70" t="str">
            <v>pq</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row>
        <row r="71">
          <cell r="A71">
            <v>3</v>
          </cell>
          <cell r="B71" t="str">
            <v>SD</v>
          </cell>
          <cell r="C71" t="str">
            <v>ss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row>
        <row r="72">
          <cell r="A72">
            <v>3</v>
          </cell>
          <cell r="B72" t="str">
            <v>UR</v>
          </cell>
          <cell r="C72" t="str">
            <v>rf</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v>3</v>
          </cell>
          <cell r="B73" t="str">
            <v>UR</v>
          </cell>
          <cell r="C73" t="str">
            <v>rm</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A74">
            <v>4</v>
          </cell>
          <cell r="B74" t="str">
            <v>AG</v>
          </cell>
          <cell r="C74" t="str">
            <v>ab</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v>4</v>
          </cell>
          <cell r="B75" t="str">
            <v>AG</v>
          </cell>
          <cell r="C75" t="str">
            <v>cp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v>4</v>
          </cell>
          <cell r="B76" t="str">
            <v>AG</v>
          </cell>
          <cell r="C76" t="str">
            <v>pa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v>4</v>
          </cell>
          <cell r="B77" t="str">
            <v>AL</v>
          </cell>
          <cell r="C77" t="str">
            <v>ep</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row>
        <row r="78">
          <cell r="A78">
            <v>4</v>
          </cell>
          <cell r="B78" t="str">
            <v>AL</v>
          </cell>
          <cell r="C78" t="str">
            <v>ff</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A79">
            <v>4</v>
          </cell>
          <cell r="B79" t="str">
            <v>AL</v>
          </cell>
          <cell r="C79" t="str">
            <v>hr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A80">
            <v>4</v>
          </cell>
          <cell r="B80" t="str">
            <v>AL</v>
          </cell>
          <cell r="C80" t="str">
            <v>of</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row>
        <row r="81">
          <cell r="A81">
            <v>4</v>
          </cell>
          <cell r="B81" t="str">
            <v>CR</v>
          </cell>
          <cell r="C81" t="str">
            <v>as</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v>4</v>
          </cell>
          <cell r="B82" t="str">
            <v>CR</v>
          </cell>
          <cell r="C82" t="str">
            <v>hy</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A83">
            <v>4</v>
          </cell>
          <cell r="B83" t="str">
            <v>CR</v>
          </cell>
          <cell r="C83" t="str">
            <v>pp</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row>
        <row r="84">
          <cell r="A84">
            <v>4</v>
          </cell>
          <cell r="B84" t="str">
            <v>CR</v>
          </cell>
          <cell r="C84" t="str">
            <v>ry</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A85">
            <v>4</v>
          </cell>
          <cell r="B85" t="str">
            <v>CR</v>
          </cell>
          <cell r="C85" t="str">
            <v>sl</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row>
        <row r="86">
          <cell r="A86">
            <v>4</v>
          </cell>
          <cell r="B86" t="str">
            <v>FO</v>
          </cell>
          <cell r="C86" t="str">
            <v>uf</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row>
        <row r="87">
          <cell r="A87">
            <v>4</v>
          </cell>
          <cell r="B87" t="str">
            <v>IN</v>
          </cell>
          <cell r="C87" t="str">
            <v>hi</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row>
        <row r="88">
          <cell r="A88">
            <v>4</v>
          </cell>
          <cell r="B88" t="str">
            <v>IN</v>
          </cell>
          <cell r="C88" t="str">
            <v>ih</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row>
        <row r="89">
          <cell r="A89">
            <v>4</v>
          </cell>
          <cell r="B89" t="str">
            <v>IN</v>
          </cell>
          <cell r="C89" t="str">
            <v>li</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row>
        <row r="90">
          <cell r="A90">
            <v>4</v>
          </cell>
          <cell r="B90" t="str">
            <v>IN</v>
          </cell>
          <cell r="C90" t="str">
            <v>oi</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A91">
            <v>4</v>
          </cell>
          <cell r="B91" t="str">
            <v>IN</v>
          </cell>
          <cell r="C91" t="str">
            <v>wp</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row>
        <row r="92">
          <cell r="A92">
            <v>4</v>
          </cell>
          <cell r="B92" t="str">
            <v>RC</v>
          </cell>
          <cell r="C92" t="str">
            <v>ca</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row>
        <row r="93">
          <cell r="A93">
            <v>4</v>
          </cell>
          <cell r="B93" t="str">
            <v>RC</v>
          </cell>
          <cell r="C93" t="str">
            <v>go</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94">
          <cell r="A94">
            <v>4</v>
          </cell>
          <cell r="B94" t="str">
            <v>RC</v>
          </cell>
          <cell r="C94" t="str">
            <v>sk</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row>
        <row r="95">
          <cell r="A95">
            <v>4</v>
          </cell>
          <cell r="B95" t="str">
            <v>RD</v>
          </cell>
          <cell r="C95" t="str">
            <v>mf</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row>
        <row r="96">
          <cell r="A96">
            <v>4</v>
          </cell>
          <cell r="B96" t="str">
            <v>RD</v>
          </cell>
          <cell r="C96" t="str">
            <v>mr</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A97">
            <v>4</v>
          </cell>
          <cell r="B97" t="str">
            <v>RD</v>
          </cell>
          <cell r="C97" t="str">
            <v>sf</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row>
        <row r="98">
          <cell r="A98">
            <v>4</v>
          </cell>
          <cell r="B98" t="str">
            <v>RD</v>
          </cell>
          <cell r="C98" t="str">
            <v>sr</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row>
        <row r="99">
          <cell r="A99">
            <v>4</v>
          </cell>
          <cell r="B99" t="str">
            <v>RR</v>
          </cell>
          <cell r="C99" t="str">
            <v>rf</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row>
        <row r="100">
          <cell r="A100">
            <v>4</v>
          </cell>
          <cell r="B100" t="str">
            <v>RR</v>
          </cell>
          <cell r="C100" t="str">
            <v>rm</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row>
        <row r="101">
          <cell r="A101">
            <v>4</v>
          </cell>
          <cell r="B101" t="str">
            <v>SD</v>
          </cell>
          <cell r="C101" t="str">
            <v>ld</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A102">
            <v>4</v>
          </cell>
          <cell r="B102" t="str">
            <v>SD</v>
          </cell>
          <cell r="C102" t="str">
            <v>lf</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row>
        <row r="103">
          <cell r="A103">
            <v>4</v>
          </cell>
          <cell r="B103" t="str">
            <v>SD</v>
          </cell>
          <cell r="C103" t="str">
            <v>mn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row r="104">
          <cell r="A104">
            <v>4</v>
          </cell>
          <cell r="B104" t="str">
            <v>SD</v>
          </cell>
          <cell r="C104" t="str">
            <v>os</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5">
          <cell r="A105">
            <v>4</v>
          </cell>
          <cell r="B105" t="str">
            <v>SD</v>
          </cell>
          <cell r="C105" t="str">
            <v>pm</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row>
        <row r="106">
          <cell r="A106">
            <v>4</v>
          </cell>
          <cell r="B106" t="str">
            <v>SD</v>
          </cell>
          <cell r="C106" t="str">
            <v>pq</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row>
        <row r="107">
          <cell r="A107">
            <v>4</v>
          </cell>
          <cell r="B107" t="str">
            <v>SD</v>
          </cell>
          <cell r="C107" t="str">
            <v>ss</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row>
        <row r="108">
          <cell r="A108">
            <v>4</v>
          </cell>
          <cell r="B108" t="str">
            <v>UR</v>
          </cell>
          <cell r="C108" t="str">
            <v>rf</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row>
        <row r="109">
          <cell r="A109">
            <v>4</v>
          </cell>
          <cell r="B109" t="str">
            <v>UR</v>
          </cell>
          <cell r="C109" t="str">
            <v>rm</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row>
        <row r="110">
          <cell r="A110">
            <v>5</v>
          </cell>
          <cell r="B110" t="str">
            <v>AG</v>
          </cell>
          <cell r="C110" t="str">
            <v>ab</v>
          </cell>
          <cell r="D110">
            <v>64.537970371591129</v>
          </cell>
          <cell r="E110">
            <v>64.537970371591129</v>
          </cell>
          <cell r="F110">
            <v>64.537970371591129</v>
          </cell>
          <cell r="G110">
            <v>64.537970371591129</v>
          </cell>
          <cell r="H110">
            <v>64.537970371591129</v>
          </cell>
          <cell r="I110">
            <v>64.537970371591129</v>
          </cell>
          <cell r="J110">
            <v>64.537970371591129</v>
          </cell>
          <cell r="K110">
            <v>64.537970371591129</v>
          </cell>
          <cell r="L110">
            <v>64.537970371591129</v>
          </cell>
          <cell r="M110">
            <v>64.537970371591129</v>
          </cell>
          <cell r="N110">
            <v>64.537970371591129</v>
          </cell>
          <cell r="O110">
            <v>64.537970371591129</v>
          </cell>
          <cell r="P110">
            <v>64.537970371591129</v>
          </cell>
          <cell r="Q110">
            <v>64.537970371591129</v>
          </cell>
          <cell r="R110">
            <v>60.736175540144117</v>
          </cell>
          <cell r="S110">
            <v>56.934380708697105</v>
          </cell>
          <cell r="T110">
            <v>53.132585877250094</v>
          </cell>
          <cell r="U110">
            <v>49.330791045803082</v>
          </cell>
          <cell r="V110">
            <v>45.52899621435607</v>
          </cell>
          <cell r="W110">
            <v>41.727201382909058</v>
          </cell>
          <cell r="X110">
            <v>37.925406551462046</v>
          </cell>
          <cell r="Y110">
            <v>34.123611720015035</v>
          </cell>
          <cell r="Z110">
            <v>30.321816888568026</v>
          </cell>
          <cell r="AA110">
            <v>26.520022057121018</v>
          </cell>
          <cell r="AB110">
            <v>22.71822722567401</v>
          </cell>
          <cell r="AC110">
            <v>18.916432394227034</v>
          </cell>
          <cell r="AD110">
            <v>18.916432394227034</v>
          </cell>
          <cell r="AE110">
            <v>18.916432394227034</v>
          </cell>
          <cell r="AF110">
            <v>18.916432394227034</v>
          </cell>
          <cell r="AG110">
            <v>18.916432394227034</v>
          </cell>
          <cell r="AH110">
            <v>18.916432394227034</v>
          </cell>
          <cell r="AI110">
            <v>18.916432394227034</v>
          </cell>
          <cell r="AJ110">
            <v>18.916432394227034</v>
          </cell>
          <cell r="AK110">
            <v>18.916432394227034</v>
          </cell>
          <cell r="AL110">
            <v>18.916432394227034</v>
          </cell>
          <cell r="AM110">
            <v>18.916432394227034</v>
          </cell>
          <cell r="AN110">
            <v>18.916432394227034</v>
          </cell>
        </row>
        <row r="111">
          <cell r="A111">
            <v>5</v>
          </cell>
          <cell r="B111" t="str">
            <v>AG</v>
          </cell>
          <cell r="C111" t="str">
            <v>cp</v>
          </cell>
          <cell r="D111">
            <v>698.14841976312289</v>
          </cell>
          <cell r="E111">
            <v>698.14841976312289</v>
          </cell>
          <cell r="F111">
            <v>698.14841976312289</v>
          </cell>
          <cell r="G111">
            <v>698.14841976312289</v>
          </cell>
          <cell r="H111">
            <v>698.14841976312289</v>
          </cell>
          <cell r="I111">
            <v>698.14841976312289</v>
          </cell>
          <cell r="J111">
            <v>698.14841976312289</v>
          </cell>
          <cell r="K111">
            <v>698.14841976312289</v>
          </cell>
          <cell r="L111">
            <v>698.14841976312289</v>
          </cell>
          <cell r="M111">
            <v>698.14841976312289</v>
          </cell>
          <cell r="N111">
            <v>698.14841976312289</v>
          </cell>
          <cell r="O111">
            <v>698.14841976312289</v>
          </cell>
          <cell r="P111">
            <v>698.14841976312289</v>
          </cell>
          <cell r="Q111">
            <v>698.14841976312289</v>
          </cell>
          <cell r="R111">
            <v>661.34537477024458</v>
          </cell>
          <cell r="S111">
            <v>624.54232977736626</v>
          </cell>
          <cell r="T111">
            <v>587.73928478448795</v>
          </cell>
          <cell r="U111">
            <v>550.93623979160964</v>
          </cell>
          <cell r="V111">
            <v>514.13319479873132</v>
          </cell>
          <cell r="W111">
            <v>477.33014980585301</v>
          </cell>
          <cell r="X111">
            <v>440.5271048129747</v>
          </cell>
          <cell r="Y111">
            <v>403.72405982009639</v>
          </cell>
          <cell r="Z111">
            <v>366.92101482721807</v>
          </cell>
          <cell r="AA111">
            <v>330.11796983433976</v>
          </cell>
          <cell r="AB111">
            <v>293.31492484146145</v>
          </cell>
          <cell r="AC111">
            <v>256.51187984858331</v>
          </cell>
          <cell r="AD111">
            <v>256.51187984858331</v>
          </cell>
          <cell r="AE111">
            <v>256.51187984858331</v>
          </cell>
          <cell r="AF111">
            <v>256.51187984858331</v>
          </cell>
          <cell r="AG111">
            <v>256.51187984858331</v>
          </cell>
          <cell r="AH111">
            <v>256.51187984858331</v>
          </cell>
          <cell r="AI111">
            <v>256.51187984858331</v>
          </cell>
          <cell r="AJ111">
            <v>256.51187984858331</v>
          </cell>
          <cell r="AK111">
            <v>256.51187984858331</v>
          </cell>
          <cell r="AL111">
            <v>256.51187984858331</v>
          </cell>
          <cell r="AM111">
            <v>256.51187984858331</v>
          </cell>
          <cell r="AN111">
            <v>256.51187984858331</v>
          </cell>
        </row>
        <row r="112">
          <cell r="A112">
            <v>5</v>
          </cell>
          <cell r="B112" t="str">
            <v>AG</v>
          </cell>
          <cell r="C112" t="str">
            <v>pa</v>
          </cell>
          <cell r="D112">
            <v>160.86716755414244</v>
          </cell>
          <cell r="E112">
            <v>160.86716755414244</v>
          </cell>
          <cell r="F112">
            <v>160.86716755414244</v>
          </cell>
          <cell r="G112">
            <v>160.86716755414244</v>
          </cell>
          <cell r="H112">
            <v>160.86716755414244</v>
          </cell>
          <cell r="I112">
            <v>160.86716755414244</v>
          </cell>
          <cell r="J112">
            <v>160.86716755414244</v>
          </cell>
          <cell r="K112">
            <v>160.86716755414244</v>
          </cell>
          <cell r="L112">
            <v>160.86716755414244</v>
          </cell>
          <cell r="M112">
            <v>160.86716755414244</v>
          </cell>
          <cell r="N112">
            <v>160.86716755414244</v>
          </cell>
          <cell r="O112">
            <v>160.86716755414244</v>
          </cell>
          <cell r="P112">
            <v>160.86716755414244</v>
          </cell>
          <cell r="Q112">
            <v>160.86716755414244</v>
          </cell>
          <cell r="R112">
            <v>163.59966833348486</v>
          </cell>
          <cell r="S112">
            <v>166.33216911282727</v>
          </cell>
          <cell r="T112">
            <v>169.06466989216969</v>
          </cell>
          <cell r="U112">
            <v>171.79717067151211</v>
          </cell>
          <cell r="V112">
            <v>174.52967145085452</v>
          </cell>
          <cell r="W112">
            <v>177.26217223019694</v>
          </cell>
          <cell r="X112">
            <v>179.99467300953935</v>
          </cell>
          <cell r="Y112">
            <v>182.72717378888177</v>
          </cell>
          <cell r="Z112">
            <v>185.45967456822419</v>
          </cell>
          <cell r="AA112">
            <v>188.1921753475666</v>
          </cell>
          <cell r="AB112">
            <v>190.92467612690902</v>
          </cell>
          <cell r="AC112">
            <v>193.65717690625146</v>
          </cell>
          <cell r="AD112">
            <v>193.65717690625146</v>
          </cell>
          <cell r="AE112">
            <v>193.65717690625146</v>
          </cell>
          <cell r="AF112">
            <v>193.65717690625146</v>
          </cell>
          <cell r="AG112">
            <v>193.65717690625146</v>
          </cell>
          <cell r="AH112">
            <v>193.65717690625146</v>
          </cell>
          <cell r="AI112">
            <v>193.65717690625146</v>
          </cell>
          <cell r="AJ112">
            <v>193.65717690625146</v>
          </cell>
          <cell r="AK112">
            <v>193.65717690625146</v>
          </cell>
          <cell r="AL112">
            <v>193.65717690625146</v>
          </cell>
          <cell r="AM112">
            <v>193.65717690625146</v>
          </cell>
          <cell r="AN112">
            <v>193.65717690625146</v>
          </cell>
        </row>
        <row r="113">
          <cell r="A113">
            <v>5</v>
          </cell>
          <cell r="B113" t="str">
            <v>AL</v>
          </cell>
          <cell r="C113" t="str">
            <v>ep</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v>5</v>
          </cell>
          <cell r="B114" t="str">
            <v>AL</v>
          </cell>
          <cell r="C114" t="str">
            <v>ff</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row>
        <row r="115">
          <cell r="A115">
            <v>5</v>
          </cell>
          <cell r="B115" t="str">
            <v>AL</v>
          </cell>
          <cell r="C115" t="str">
            <v>hr</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row>
        <row r="116">
          <cell r="A116">
            <v>5</v>
          </cell>
          <cell r="B116" t="str">
            <v>AL</v>
          </cell>
          <cell r="C116" t="str">
            <v>of</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row>
        <row r="117">
          <cell r="A117">
            <v>5</v>
          </cell>
          <cell r="B117" t="str">
            <v>CR</v>
          </cell>
          <cell r="C117" t="str">
            <v>as</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3.2758545787906144</v>
          </cell>
          <cell r="S117">
            <v>6.5517091575812287</v>
          </cell>
          <cell r="T117">
            <v>9.8275637363718431</v>
          </cell>
          <cell r="U117">
            <v>13.103418315162457</v>
          </cell>
          <cell r="V117">
            <v>16.379272893953072</v>
          </cell>
          <cell r="W117">
            <v>19.655127472743686</v>
          </cell>
          <cell r="X117">
            <v>22.930982051534301</v>
          </cell>
          <cell r="Y117">
            <v>26.206836630324915</v>
          </cell>
          <cell r="Z117">
            <v>29.482691209115529</v>
          </cell>
          <cell r="AA117">
            <v>32.758545787906144</v>
          </cell>
          <cell r="AB117">
            <v>36.034400366696758</v>
          </cell>
          <cell r="AC117">
            <v>39.310254945487372</v>
          </cell>
          <cell r="AD117">
            <v>39.310254945487372</v>
          </cell>
          <cell r="AE117">
            <v>39.310254945487372</v>
          </cell>
          <cell r="AF117">
            <v>39.310254945487372</v>
          </cell>
          <cell r="AG117">
            <v>39.310254945487372</v>
          </cell>
          <cell r="AH117">
            <v>39.310254945487372</v>
          </cell>
          <cell r="AI117">
            <v>39.310254945487372</v>
          </cell>
          <cell r="AJ117">
            <v>39.310254945487372</v>
          </cell>
          <cell r="AK117">
            <v>39.310254945487372</v>
          </cell>
          <cell r="AL117">
            <v>39.310254945487372</v>
          </cell>
          <cell r="AM117">
            <v>39.310254945487372</v>
          </cell>
          <cell r="AN117">
            <v>39.310254945487372</v>
          </cell>
        </row>
        <row r="118">
          <cell r="A118">
            <v>5</v>
          </cell>
          <cell r="B118" t="str">
            <v>CR</v>
          </cell>
          <cell r="C118" t="str">
            <v>hy</v>
          </cell>
          <cell r="D118">
            <v>69</v>
          </cell>
          <cell r="E118">
            <v>69</v>
          </cell>
          <cell r="F118">
            <v>69</v>
          </cell>
          <cell r="G118">
            <v>69</v>
          </cell>
          <cell r="H118">
            <v>69</v>
          </cell>
          <cell r="I118">
            <v>69</v>
          </cell>
          <cell r="J118">
            <v>69</v>
          </cell>
          <cell r="K118">
            <v>69</v>
          </cell>
          <cell r="L118">
            <v>69</v>
          </cell>
          <cell r="M118">
            <v>69</v>
          </cell>
          <cell r="N118">
            <v>69</v>
          </cell>
          <cell r="O118">
            <v>69</v>
          </cell>
          <cell r="P118">
            <v>69</v>
          </cell>
          <cell r="Q118">
            <v>69</v>
          </cell>
          <cell r="R118">
            <v>69</v>
          </cell>
          <cell r="S118">
            <v>69</v>
          </cell>
          <cell r="T118">
            <v>69</v>
          </cell>
          <cell r="U118">
            <v>69</v>
          </cell>
          <cell r="V118">
            <v>69</v>
          </cell>
          <cell r="W118">
            <v>69</v>
          </cell>
          <cell r="X118">
            <v>69</v>
          </cell>
          <cell r="Y118">
            <v>69</v>
          </cell>
          <cell r="Z118">
            <v>69</v>
          </cell>
          <cell r="AA118">
            <v>69</v>
          </cell>
          <cell r="AB118">
            <v>69</v>
          </cell>
          <cell r="AC118">
            <v>69</v>
          </cell>
          <cell r="AD118">
            <v>69</v>
          </cell>
          <cell r="AE118">
            <v>69</v>
          </cell>
          <cell r="AF118">
            <v>69</v>
          </cell>
          <cell r="AG118">
            <v>69</v>
          </cell>
          <cell r="AH118">
            <v>69</v>
          </cell>
          <cell r="AI118">
            <v>69</v>
          </cell>
          <cell r="AJ118">
            <v>69</v>
          </cell>
          <cell r="AK118">
            <v>69</v>
          </cell>
          <cell r="AL118">
            <v>69</v>
          </cell>
          <cell r="AM118">
            <v>69</v>
          </cell>
          <cell r="AN118">
            <v>69</v>
          </cell>
        </row>
        <row r="119">
          <cell r="A119">
            <v>5</v>
          </cell>
          <cell r="B119" t="str">
            <v>CR</v>
          </cell>
          <cell r="C119" t="str">
            <v>pp</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576</v>
          </cell>
          <cell r="AH119">
            <v>237</v>
          </cell>
          <cell r="AI119">
            <v>0</v>
          </cell>
          <cell r="AJ119">
            <v>0</v>
          </cell>
          <cell r="AK119">
            <v>0</v>
          </cell>
          <cell r="AL119">
            <v>0</v>
          </cell>
          <cell r="AM119">
            <v>0</v>
          </cell>
          <cell r="AN119">
            <v>0</v>
          </cell>
        </row>
        <row r="120">
          <cell r="A120">
            <v>5</v>
          </cell>
          <cell r="B120" t="str">
            <v>CR</v>
          </cell>
          <cell r="C120" t="str">
            <v>ry</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A121">
            <v>5</v>
          </cell>
          <cell r="B121" t="str">
            <v>CR</v>
          </cell>
          <cell r="C121" t="str">
            <v>sl</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row>
        <row r="122">
          <cell r="A122">
            <v>5</v>
          </cell>
          <cell r="B122" t="str">
            <v>FO</v>
          </cell>
          <cell r="C122" t="str">
            <v>uf</v>
          </cell>
          <cell r="D122">
            <v>6.7423946207013419</v>
          </cell>
          <cell r="E122">
            <v>6.7423946207013419</v>
          </cell>
          <cell r="F122">
            <v>6.7423946207013419</v>
          </cell>
          <cell r="G122">
            <v>6.7423946207013419</v>
          </cell>
          <cell r="H122">
            <v>6.7423946207013419</v>
          </cell>
          <cell r="I122">
            <v>6.7423946207013419</v>
          </cell>
          <cell r="J122">
            <v>6.7423946207013419</v>
          </cell>
          <cell r="K122">
            <v>6.7423946207013419</v>
          </cell>
          <cell r="L122">
            <v>6.7423946207013419</v>
          </cell>
          <cell r="M122">
            <v>6.7423946207013419</v>
          </cell>
          <cell r="N122">
            <v>6.7423946207013419</v>
          </cell>
          <cell r="O122">
            <v>6.7423946207013419</v>
          </cell>
          <cell r="P122">
            <v>6.7423946207013419</v>
          </cell>
          <cell r="Q122">
            <v>6.7423946207013419</v>
          </cell>
          <cell r="R122">
            <v>13.645461233507561</v>
          </cell>
          <cell r="S122">
            <v>20.548527846313778</v>
          </cell>
          <cell r="T122">
            <v>27.451594459119995</v>
          </cell>
          <cell r="U122">
            <v>34.354661071926216</v>
          </cell>
          <cell r="V122">
            <v>41.257727684732437</v>
          </cell>
          <cell r="W122">
            <v>48.160794297538658</v>
          </cell>
          <cell r="X122">
            <v>55.063860910344879</v>
          </cell>
          <cell r="Y122">
            <v>61.966927523151099</v>
          </cell>
          <cell r="Z122">
            <v>68.869994135957313</v>
          </cell>
          <cell r="AA122">
            <v>75.773060748763527</v>
          </cell>
          <cell r="AB122">
            <v>82.676127361569741</v>
          </cell>
          <cell r="AC122">
            <v>89.579193974375968</v>
          </cell>
          <cell r="AD122">
            <v>89.579193974375968</v>
          </cell>
          <cell r="AE122">
            <v>89.579193974375968</v>
          </cell>
          <cell r="AF122">
            <v>89.579193974375968</v>
          </cell>
          <cell r="AG122">
            <v>89.579193974375968</v>
          </cell>
          <cell r="AH122">
            <v>89.579193974375968</v>
          </cell>
          <cell r="AI122">
            <v>89.579193974375968</v>
          </cell>
          <cell r="AJ122">
            <v>89.579193974375968</v>
          </cell>
          <cell r="AK122">
            <v>89.579193974375968</v>
          </cell>
          <cell r="AL122">
            <v>89.579193974375968</v>
          </cell>
          <cell r="AM122">
            <v>89.579193974375968</v>
          </cell>
          <cell r="AN122">
            <v>89.579193974375968</v>
          </cell>
        </row>
        <row r="123">
          <cell r="A123">
            <v>5</v>
          </cell>
          <cell r="B123" t="str">
            <v>IN</v>
          </cell>
          <cell r="C123" t="str">
            <v>hi</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0.70742978623571451</v>
          </cell>
          <cell r="S123">
            <v>1.414859572471429</v>
          </cell>
          <cell r="T123">
            <v>2.1222893587071434</v>
          </cell>
          <cell r="U123">
            <v>2.829719144942858</v>
          </cell>
          <cell r="V123">
            <v>3.5371489311785727</v>
          </cell>
          <cell r="W123">
            <v>4.2445787174142868</v>
          </cell>
          <cell r="X123">
            <v>4.952008503650001</v>
          </cell>
          <cell r="Y123">
            <v>5.6594382898857152</v>
          </cell>
          <cell r="Z123">
            <v>6.3668680761214294</v>
          </cell>
          <cell r="AA123">
            <v>7.0742978623571435</v>
          </cell>
          <cell r="AB123">
            <v>7.7817276485928577</v>
          </cell>
          <cell r="AC123">
            <v>8.4891574348285737</v>
          </cell>
          <cell r="AD123">
            <v>8.4891574348285737</v>
          </cell>
          <cell r="AE123">
            <v>8.4891574348285737</v>
          </cell>
          <cell r="AF123">
            <v>8.4891574348285737</v>
          </cell>
          <cell r="AG123">
            <v>8.4891574348285737</v>
          </cell>
          <cell r="AH123">
            <v>8.4891574348285737</v>
          </cell>
          <cell r="AI123">
            <v>8.4891574348285737</v>
          </cell>
          <cell r="AJ123">
            <v>8.4891574348285737</v>
          </cell>
          <cell r="AK123">
            <v>8.4891574348285737</v>
          </cell>
          <cell r="AL123">
            <v>8.4891574348285737</v>
          </cell>
          <cell r="AM123">
            <v>8.4891574348285737</v>
          </cell>
          <cell r="AN123">
            <v>8.4891574348285737</v>
          </cell>
        </row>
        <row r="124">
          <cell r="A124">
            <v>5</v>
          </cell>
          <cell r="B124" t="str">
            <v>IN</v>
          </cell>
          <cell r="C124" t="str">
            <v>ih</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row>
        <row r="125">
          <cell r="A125">
            <v>5</v>
          </cell>
          <cell r="B125" t="str">
            <v>IN</v>
          </cell>
          <cell r="C125" t="str">
            <v>li</v>
          </cell>
          <cell r="D125">
            <v>40.8605120897342</v>
          </cell>
          <cell r="E125">
            <v>40.8605120897342</v>
          </cell>
          <cell r="F125">
            <v>40.8605120897342</v>
          </cell>
          <cell r="G125">
            <v>40.8605120897342</v>
          </cell>
          <cell r="H125">
            <v>40.8605120897342</v>
          </cell>
          <cell r="I125">
            <v>40.8605120897342</v>
          </cell>
          <cell r="J125">
            <v>40.8605120897342</v>
          </cell>
          <cell r="K125">
            <v>40.8605120897342</v>
          </cell>
          <cell r="L125">
            <v>40.8605120897342</v>
          </cell>
          <cell r="M125">
            <v>40.8605120897342</v>
          </cell>
          <cell r="N125">
            <v>40.8605120897342</v>
          </cell>
          <cell r="O125">
            <v>40.8605120897342</v>
          </cell>
          <cell r="P125">
            <v>40.8605120897342</v>
          </cell>
          <cell r="Q125">
            <v>40.8605120897342</v>
          </cell>
          <cell r="R125">
            <v>43.075751140595258</v>
          </cell>
          <cell r="S125">
            <v>45.290990191456316</v>
          </cell>
          <cell r="T125">
            <v>47.506229242317374</v>
          </cell>
          <cell r="U125">
            <v>49.721468293178432</v>
          </cell>
          <cell r="V125">
            <v>51.93670734403949</v>
          </cell>
          <cell r="W125">
            <v>54.151946394900548</v>
          </cell>
          <cell r="X125">
            <v>56.367185445761606</v>
          </cell>
          <cell r="Y125">
            <v>58.582424496622664</v>
          </cell>
          <cell r="Z125">
            <v>60.797663547483722</v>
          </cell>
          <cell r="AA125">
            <v>63.01290259834478</v>
          </cell>
          <cell r="AB125">
            <v>65.228141649205838</v>
          </cell>
          <cell r="AC125">
            <v>67.443380700066911</v>
          </cell>
          <cell r="AD125">
            <v>67.443380700066911</v>
          </cell>
          <cell r="AE125">
            <v>67.443380700066911</v>
          </cell>
          <cell r="AF125">
            <v>67.443380700066911</v>
          </cell>
          <cell r="AG125">
            <v>67.443380700066911</v>
          </cell>
          <cell r="AH125">
            <v>67.443380700066911</v>
          </cell>
          <cell r="AI125">
            <v>67.443380700066911</v>
          </cell>
          <cell r="AJ125">
            <v>67.443380700066911</v>
          </cell>
          <cell r="AK125">
            <v>67.443380700066911</v>
          </cell>
          <cell r="AL125">
            <v>67.443380700066911</v>
          </cell>
          <cell r="AM125">
            <v>67.443380700066911</v>
          </cell>
          <cell r="AN125">
            <v>67.443380700066911</v>
          </cell>
        </row>
        <row r="126">
          <cell r="A126">
            <v>5</v>
          </cell>
          <cell r="B126" t="str">
            <v>IN</v>
          </cell>
          <cell r="C126" t="str">
            <v>oi</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row>
        <row r="127">
          <cell r="A127">
            <v>5</v>
          </cell>
          <cell r="B127" t="str">
            <v>IN</v>
          </cell>
          <cell r="C127" t="str">
            <v>wp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v>5</v>
          </cell>
          <cell r="B128" t="str">
            <v>RC</v>
          </cell>
          <cell r="C128" t="str">
            <v>ca</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0.31561432726228855</v>
          </cell>
          <cell r="S128">
            <v>0.6312286545245771</v>
          </cell>
          <cell r="T128">
            <v>0.94684298178686566</v>
          </cell>
          <cell r="U128">
            <v>1.2624573090491542</v>
          </cell>
          <cell r="V128">
            <v>1.5780716363114426</v>
          </cell>
          <cell r="W128">
            <v>1.8936859635737311</v>
          </cell>
          <cell r="X128">
            <v>2.2093002908360195</v>
          </cell>
          <cell r="Y128">
            <v>2.524914618098308</v>
          </cell>
          <cell r="Z128">
            <v>2.8405289453605964</v>
          </cell>
          <cell r="AA128">
            <v>3.1561432726228849</v>
          </cell>
          <cell r="AB128">
            <v>3.4717575998851733</v>
          </cell>
          <cell r="AC128">
            <v>3.7873719271474626</v>
          </cell>
          <cell r="AD128">
            <v>3.7873719271474626</v>
          </cell>
          <cell r="AE128">
            <v>3.7873719271474626</v>
          </cell>
          <cell r="AF128">
            <v>3.7873719271474626</v>
          </cell>
          <cell r="AG128">
            <v>3.7873719271474626</v>
          </cell>
          <cell r="AH128">
            <v>3.7873719271474626</v>
          </cell>
          <cell r="AI128">
            <v>3.7873719271474626</v>
          </cell>
          <cell r="AJ128">
            <v>3.7873719271474626</v>
          </cell>
          <cell r="AK128">
            <v>3.7873719271474626</v>
          </cell>
          <cell r="AL128">
            <v>3.7873719271474626</v>
          </cell>
          <cell r="AM128">
            <v>3.7873719271474626</v>
          </cell>
          <cell r="AN128">
            <v>3.7873719271474626</v>
          </cell>
        </row>
        <row r="129">
          <cell r="A129">
            <v>5</v>
          </cell>
          <cell r="B129" t="str">
            <v>RC</v>
          </cell>
          <cell r="C129" t="str">
            <v>go</v>
          </cell>
          <cell r="D129">
            <v>2.6898919713655838</v>
          </cell>
          <cell r="E129">
            <v>2.6898919713655838</v>
          </cell>
          <cell r="F129">
            <v>2.6898919713655838</v>
          </cell>
          <cell r="G129">
            <v>2.6898919713655838</v>
          </cell>
          <cell r="H129">
            <v>2.6898919713655838</v>
          </cell>
          <cell r="I129">
            <v>2.6898919713655838</v>
          </cell>
          <cell r="J129">
            <v>2.6898919713655838</v>
          </cell>
          <cell r="K129">
            <v>2.6898919713655838</v>
          </cell>
          <cell r="L129">
            <v>2.6898919713655838</v>
          </cell>
          <cell r="M129">
            <v>2.6898919713655838</v>
          </cell>
          <cell r="N129">
            <v>2.6898919713655838</v>
          </cell>
          <cell r="O129">
            <v>2.6898919713655838</v>
          </cell>
          <cell r="P129">
            <v>2.6898919713655838</v>
          </cell>
          <cell r="Q129">
            <v>2.6898919713655838</v>
          </cell>
          <cell r="R129">
            <v>5.115734307085118</v>
          </cell>
          <cell r="S129">
            <v>7.5415766428046531</v>
          </cell>
          <cell r="T129">
            <v>9.9674189785241882</v>
          </cell>
          <cell r="U129">
            <v>12.393261314243723</v>
          </cell>
          <cell r="V129">
            <v>14.819103649963258</v>
          </cell>
          <cell r="W129">
            <v>17.244945985682794</v>
          </cell>
          <cell r="X129">
            <v>19.670788321402327</v>
          </cell>
          <cell r="Y129">
            <v>22.09663065712186</v>
          </cell>
          <cell r="Z129">
            <v>24.522472992841394</v>
          </cell>
          <cell r="AA129">
            <v>26.948315328560927</v>
          </cell>
          <cell r="AB129">
            <v>29.37415766428046</v>
          </cell>
          <cell r="AC129">
            <v>31.8</v>
          </cell>
          <cell r="AD129">
            <v>31.8</v>
          </cell>
          <cell r="AE129">
            <v>31.8</v>
          </cell>
          <cell r="AF129">
            <v>31.8</v>
          </cell>
          <cell r="AG129">
            <v>31.8</v>
          </cell>
          <cell r="AH129">
            <v>31.8</v>
          </cell>
          <cell r="AI129">
            <v>31.8</v>
          </cell>
          <cell r="AJ129">
            <v>31.8</v>
          </cell>
          <cell r="AK129">
            <v>31.8</v>
          </cell>
          <cell r="AL129">
            <v>31.8</v>
          </cell>
          <cell r="AM129">
            <v>31.8</v>
          </cell>
          <cell r="AN129">
            <v>31.8</v>
          </cell>
        </row>
        <row r="130">
          <cell r="A130">
            <v>5</v>
          </cell>
          <cell r="B130" t="str">
            <v>RC</v>
          </cell>
          <cell r="C130" t="str">
            <v>sk</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A131">
            <v>5</v>
          </cell>
          <cell r="B131" t="str">
            <v>RD</v>
          </cell>
          <cell r="C131" t="str">
            <v>mf</v>
          </cell>
          <cell r="D131">
            <v>6.7524619065974019</v>
          </cell>
          <cell r="E131">
            <v>6.7524619065974019</v>
          </cell>
          <cell r="F131">
            <v>6.7524619065974019</v>
          </cell>
          <cell r="G131">
            <v>6.7524619065974019</v>
          </cell>
          <cell r="H131">
            <v>6.7524619065974019</v>
          </cell>
          <cell r="I131">
            <v>6.7524619065974019</v>
          </cell>
          <cell r="J131">
            <v>6.7524619065974019</v>
          </cell>
          <cell r="K131">
            <v>6.7524619065974019</v>
          </cell>
          <cell r="L131">
            <v>6.7524619065974019</v>
          </cell>
          <cell r="M131">
            <v>6.7524619065974019</v>
          </cell>
          <cell r="N131">
            <v>6.7524619065974019</v>
          </cell>
          <cell r="O131">
            <v>6.7524619065974019</v>
          </cell>
          <cell r="P131">
            <v>6.7524619065974019</v>
          </cell>
          <cell r="Q131">
            <v>6.7524619065974019</v>
          </cell>
          <cell r="R131">
            <v>7.0096818100538929</v>
          </cell>
          <cell r="S131">
            <v>7.2669017135103839</v>
          </cell>
          <cell r="T131">
            <v>7.524121616966875</v>
          </cell>
          <cell r="U131">
            <v>7.781341520423366</v>
          </cell>
          <cell r="V131">
            <v>8.0385614238798571</v>
          </cell>
          <cell r="W131">
            <v>8.2957813273363481</v>
          </cell>
          <cell r="X131">
            <v>8.5530012307928391</v>
          </cell>
          <cell r="Y131">
            <v>8.8102211342493302</v>
          </cell>
          <cell r="Z131">
            <v>9.0674410377058212</v>
          </cell>
          <cell r="AA131">
            <v>9.3246609411623123</v>
          </cell>
          <cell r="AB131">
            <v>9.5818808446188033</v>
          </cell>
          <cell r="AC131">
            <v>9.8391007480752908</v>
          </cell>
          <cell r="AD131">
            <v>9.8391007480752908</v>
          </cell>
          <cell r="AE131">
            <v>9.8391007480752908</v>
          </cell>
          <cell r="AF131">
            <v>9.8391007480752908</v>
          </cell>
          <cell r="AG131">
            <v>9.8391007480752908</v>
          </cell>
          <cell r="AH131">
            <v>9.8391007480752908</v>
          </cell>
          <cell r="AI131">
            <v>9.8391007480752908</v>
          </cell>
          <cell r="AJ131">
            <v>9.8391007480752908</v>
          </cell>
          <cell r="AK131">
            <v>9.8391007480752908</v>
          </cell>
          <cell r="AL131">
            <v>9.8391007480752908</v>
          </cell>
          <cell r="AM131">
            <v>9.8391007480752908</v>
          </cell>
          <cell r="AN131">
            <v>9.8391007480752908</v>
          </cell>
        </row>
        <row r="132">
          <cell r="A132">
            <v>5</v>
          </cell>
          <cell r="B132" t="str">
            <v>RD</v>
          </cell>
          <cell r="C132" t="str">
            <v>mr</v>
          </cell>
          <cell r="D132">
            <v>98.370233899932913</v>
          </cell>
          <cell r="E132">
            <v>98.370233899932913</v>
          </cell>
          <cell r="F132">
            <v>98.370233899932913</v>
          </cell>
          <cell r="G132">
            <v>98.370233899932913</v>
          </cell>
          <cell r="H132">
            <v>98.370233899932913</v>
          </cell>
          <cell r="I132">
            <v>98.370233899932913</v>
          </cell>
          <cell r="J132">
            <v>98.370233899932913</v>
          </cell>
          <cell r="K132">
            <v>98.370233899932913</v>
          </cell>
          <cell r="L132">
            <v>98.370233899932913</v>
          </cell>
          <cell r="M132">
            <v>98.370233899932913</v>
          </cell>
          <cell r="N132">
            <v>98.370233899932913</v>
          </cell>
          <cell r="O132">
            <v>98.370233899932913</v>
          </cell>
          <cell r="P132">
            <v>98.370233899932913</v>
          </cell>
          <cell r="Q132">
            <v>98.370233899932913</v>
          </cell>
          <cell r="R132">
            <v>97.798169432185404</v>
          </cell>
          <cell r="S132">
            <v>97.226104964437894</v>
          </cell>
          <cell r="T132">
            <v>96.654040496690385</v>
          </cell>
          <cell r="U132">
            <v>96.081976028942876</v>
          </cell>
          <cell r="V132">
            <v>95.509911561195366</v>
          </cell>
          <cell r="W132">
            <v>94.937847093447857</v>
          </cell>
          <cell r="X132">
            <v>94.365782625700348</v>
          </cell>
          <cell r="Y132">
            <v>93.793718157952839</v>
          </cell>
          <cell r="Z132">
            <v>93.221653690205329</v>
          </cell>
          <cell r="AA132">
            <v>92.64958922245782</v>
          </cell>
          <cell r="AB132">
            <v>92.077524754710311</v>
          </cell>
          <cell r="AC132">
            <v>91.505460286962787</v>
          </cell>
          <cell r="AD132">
            <v>91.505460286962787</v>
          </cell>
          <cell r="AE132">
            <v>91.505460286962787</v>
          </cell>
          <cell r="AF132">
            <v>91.505460286962787</v>
          </cell>
          <cell r="AG132">
            <v>91.505460286962787</v>
          </cell>
          <cell r="AH132">
            <v>91.505460286962787</v>
          </cell>
          <cell r="AI132">
            <v>91.505460286962787</v>
          </cell>
          <cell r="AJ132">
            <v>91.505460286962787</v>
          </cell>
          <cell r="AK132">
            <v>91.505460286962787</v>
          </cell>
          <cell r="AL132">
            <v>91.505460286962787</v>
          </cell>
          <cell r="AM132">
            <v>91.505460286962787</v>
          </cell>
          <cell r="AN132">
            <v>91.505460286962787</v>
          </cell>
        </row>
        <row r="133">
          <cell r="A133">
            <v>5</v>
          </cell>
          <cell r="B133" t="str">
            <v>RD</v>
          </cell>
          <cell r="C133" t="str">
            <v>sf</v>
          </cell>
          <cell r="D133">
            <v>3.8387815218016565</v>
          </cell>
          <cell r="E133">
            <v>3.8387815218016565</v>
          </cell>
          <cell r="F133">
            <v>3.8387815218016565</v>
          </cell>
          <cell r="G133">
            <v>3.8387815218016565</v>
          </cell>
          <cell r="H133">
            <v>3.8387815218016565</v>
          </cell>
          <cell r="I133">
            <v>3.8387815218016565</v>
          </cell>
          <cell r="J133">
            <v>3.8387815218016565</v>
          </cell>
          <cell r="K133">
            <v>3.8387815218016565</v>
          </cell>
          <cell r="L133">
            <v>3.8387815218016565</v>
          </cell>
          <cell r="M133">
            <v>3.8387815218016565</v>
          </cell>
          <cell r="N133">
            <v>3.8387815218016565</v>
          </cell>
          <cell r="O133">
            <v>3.8387815218016565</v>
          </cell>
          <cell r="P133">
            <v>3.8387815218016565</v>
          </cell>
          <cell r="Q133">
            <v>3.8387815218016565</v>
          </cell>
          <cell r="R133">
            <v>9.8107232159348694</v>
          </cell>
          <cell r="S133">
            <v>15.782664910068082</v>
          </cell>
          <cell r="T133">
            <v>21.754606604201296</v>
          </cell>
          <cell r="U133">
            <v>27.72654829833451</v>
          </cell>
          <cell r="V133">
            <v>33.698489992467721</v>
          </cell>
          <cell r="W133">
            <v>39.670431686600935</v>
          </cell>
          <cell r="X133">
            <v>45.642373380734149</v>
          </cell>
          <cell r="Y133">
            <v>51.614315074867363</v>
          </cell>
          <cell r="Z133">
            <v>57.586256769000578</v>
          </cell>
          <cell r="AA133">
            <v>63.558198463133792</v>
          </cell>
          <cell r="AB133">
            <v>69.530140157266999</v>
          </cell>
          <cell r="AC133">
            <v>75.502081851400206</v>
          </cell>
          <cell r="AD133">
            <v>75.502081851400206</v>
          </cell>
          <cell r="AE133">
            <v>75.502081851400206</v>
          </cell>
          <cell r="AF133">
            <v>75.502081851400206</v>
          </cell>
          <cell r="AG133">
            <v>75.502081851400206</v>
          </cell>
          <cell r="AH133">
            <v>75.502081851400206</v>
          </cell>
          <cell r="AI133">
            <v>75.502081851400206</v>
          </cell>
          <cell r="AJ133">
            <v>75.502081851400206</v>
          </cell>
          <cell r="AK133">
            <v>75.502081851400206</v>
          </cell>
          <cell r="AL133">
            <v>75.502081851400206</v>
          </cell>
          <cell r="AM133">
            <v>75.502081851400206</v>
          </cell>
          <cell r="AN133">
            <v>75.502081851400206</v>
          </cell>
        </row>
        <row r="134">
          <cell r="A134">
            <v>5</v>
          </cell>
          <cell r="B134" t="str">
            <v>RD</v>
          </cell>
          <cell r="C134" t="str">
            <v>sr</v>
          </cell>
          <cell r="D134">
            <v>23.566755157455511</v>
          </cell>
          <cell r="E134">
            <v>23.566755157455511</v>
          </cell>
          <cell r="F134">
            <v>23.566755157455511</v>
          </cell>
          <cell r="G134">
            <v>23.566755157455511</v>
          </cell>
          <cell r="H134">
            <v>23.566755157455511</v>
          </cell>
          <cell r="I134">
            <v>23.566755157455511</v>
          </cell>
          <cell r="J134">
            <v>23.566755157455511</v>
          </cell>
          <cell r="K134">
            <v>23.566755157455511</v>
          </cell>
          <cell r="L134">
            <v>23.566755157455511</v>
          </cell>
          <cell r="M134">
            <v>23.566755157455511</v>
          </cell>
          <cell r="N134">
            <v>23.566755157455511</v>
          </cell>
          <cell r="O134">
            <v>23.566755157455511</v>
          </cell>
          <cell r="P134">
            <v>23.566755157455511</v>
          </cell>
          <cell r="Q134">
            <v>23.566755157455511</v>
          </cell>
          <cell r="R134">
            <v>24.591407761751036</v>
          </cell>
          <cell r="S134">
            <v>25.616060366046561</v>
          </cell>
          <cell r="T134">
            <v>26.640712970342086</v>
          </cell>
          <cell r="U134">
            <v>27.665365574637612</v>
          </cell>
          <cell r="V134">
            <v>28.690018178933137</v>
          </cell>
          <cell r="W134">
            <v>29.714670783228662</v>
          </cell>
          <cell r="X134">
            <v>30.739323387524188</v>
          </cell>
          <cell r="Y134">
            <v>31.763975991819713</v>
          </cell>
          <cell r="Z134">
            <v>32.788628596115238</v>
          </cell>
          <cell r="AA134">
            <v>33.813281200410763</v>
          </cell>
          <cell r="AB134">
            <v>34.837933804706289</v>
          </cell>
          <cell r="AC134">
            <v>35.8625864090018</v>
          </cell>
          <cell r="AD134">
            <v>35.8625864090018</v>
          </cell>
          <cell r="AE134">
            <v>35.8625864090018</v>
          </cell>
          <cell r="AF134">
            <v>35.8625864090018</v>
          </cell>
          <cell r="AG134">
            <v>35.8625864090018</v>
          </cell>
          <cell r="AH134">
            <v>35.8625864090018</v>
          </cell>
          <cell r="AI134">
            <v>35.8625864090018</v>
          </cell>
          <cell r="AJ134">
            <v>35.8625864090018</v>
          </cell>
          <cell r="AK134">
            <v>35.8625864090018</v>
          </cell>
          <cell r="AL134">
            <v>35.8625864090018</v>
          </cell>
          <cell r="AM134">
            <v>35.8625864090018</v>
          </cell>
          <cell r="AN134">
            <v>35.8625864090018</v>
          </cell>
        </row>
        <row r="135">
          <cell r="A135">
            <v>5</v>
          </cell>
          <cell r="B135" t="str">
            <v>RR</v>
          </cell>
          <cell r="C135" t="str">
            <v>rf</v>
          </cell>
          <cell r="D135">
            <v>6.2470615235067237</v>
          </cell>
          <cell r="E135">
            <v>6.2470615235067237</v>
          </cell>
          <cell r="F135">
            <v>6.2470615235067237</v>
          </cell>
          <cell r="G135">
            <v>6.2470615235067237</v>
          </cell>
          <cell r="H135">
            <v>6.2470615235067237</v>
          </cell>
          <cell r="I135">
            <v>6.2470615235067237</v>
          </cell>
          <cell r="J135">
            <v>6.2470615235067237</v>
          </cell>
          <cell r="K135">
            <v>6.2470615235067237</v>
          </cell>
          <cell r="L135">
            <v>6.2470615235067237</v>
          </cell>
          <cell r="M135">
            <v>6.2470615235067237</v>
          </cell>
          <cell r="N135">
            <v>6.2470615235067237</v>
          </cell>
          <cell r="O135">
            <v>6.2470615235067237</v>
          </cell>
          <cell r="P135">
            <v>6.2470615235067237</v>
          </cell>
          <cell r="Q135">
            <v>6.2470615235067237</v>
          </cell>
          <cell r="R135">
            <v>14.489653400602634</v>
          </cell>
          <cell r="S135">
            <v>22.732245277698546</v>
          </cell>
          <cell r="T135">
            <v>30.974837154794457</v>
          </cell>
          <cell r="U135">
            <v>39.217429031890369</v>
          </cell>
          <cell r="V135">
            <v>47.46002090898628</v>
          </cell>
          <cell r="W135">
            <v>55.702612786082192</v>
          </cell>
          <cell r="X135">
            <v>63.945204663178103</v>
          </cell>
          <cell r="Y135">
            <v>72.187796540274007</v>
          </cell>
          <cell r="Z135">
            <v>80.430388417369912</v>
          </cell>
          <cell r="AA135">
            <v>88.672980294465816</v>
          </cell>
          <cell r="AB135">
            <v>96.91557217156172</v>
          </cell>
          <cell r="AC135">
            <v>105.15816404865765</v>
          </cell>
          <cell r="AD135">
            <v>105.15816404865765</v>
          </cell>
          <cell r="AE135">
            <v>105.15816404865765</v>
          </cell>
          <cell r="AF135">
            <v>105.15816404865765</v>
          </cell>
          <cell r="AG135">
            <v>105.15816404865765</v>
          </cell>
          <cell r="AH135">
            <v>105.15816404865765</v>
          </cell>
          <cell r="AI135">
            <v>105.15816404865765</v>
          </cell>
          <cell r="AJ135">
            <v>105.15816404865765</v>
          </cell>
          <cell r="AK135">
            <v>105.15816404865765</v>
          </cell>
          <cell r="AL135">
            <v>105.15816404865765</v>
          </cell>
          <cell r="AM135">
            <v>105.15816404865765</v>
          </cell>
          <cell r="AN135">
            <v>105.15816404865765</v>
          </cell>
        </row>
        <row r="136">
          <cell r="A136">
            <v>5</v>
          </cell>
          <cell r="B136" t="str">
            <v>RR</v>
          </cell>
          <cell r="C136" t="str">
            <v>rm</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2.3025852255926016</v>
          </cell>
          <cell r="S136">
            <v>4.6051704511852032</v>
          </cell>
          <cell r="T136">
            <v>6.9077556767778052</v>
          </cell>
          <cell r="U136">
            <v>9.2103409023704064</v>
          </cell>
          <cell r="V136">
            <v>11.512926127963008</v>
          </cell>
          <cell r="W136">
            <v>13.815511353555609</v>
          </cell>
          <cell r="X136">
            <v>16.118096579148212</v>
          </cell>
          <cell r="Y136">
            <v>18.420681804740813</v>
          </cell>
          <cell r="Z136">
            <v>20.723267030333414</v>
          </cell>
          <cell r="AA136">
            <v>23.025852255926015</v>
          </cell>
          <cell r="AB136">
            <v>25.328437481518616</v>
          </cell>
          <cell r="AC136">
            <v>27.631022707111217</v>
          </cell>
          <cell r="AD136">
            <v>27.631022707111217</v>
          </cell>
          <cell r="AE136">
            <v>27.631022707111217</v>
          </cell>
          <cell r="AF136">
            <v>27.631022707111217</v>
          </cell>
          <cell r="AG136">
            <v>27.631022707111217</v>
          </cell>
          <cell r="AH136">
            <v>27.631022707111217</v>
          </cell>
          <cell r="AI136">
            <v>27.631022707111217</v>
          </cell>
          <cell r="AJ136">
            <v>27.631022707111217</v>
          </cell>
          <cell r="AK136">
            <v>27.631022707111217</v>
          </cell>
          <cell r="AL136">
            <v>27.631022707111217</v>
          </cell>
          <cell r="AM136">
            <v>27.631022707111217</v>
          </cell>
          <cell r="AN136">
            <v>27.631022707111217</v>
          </cell>
        </row>
        <row r="137">
          <cell r="A137">
            <v>5</v>
          </cell>
          <cell r="B137" t="str">
            <v>SD</v>
          </cell>
          <cell r="C137" t="str">
            <v>ld</v>
          </cell>
          <cell r="D137">
            <v>1.2976662245311752</v>
          </cell>
          <cell r="E137">
            <v>1.2976662245311752</v>
          </cell>
          <cell r="F137">
            <v>1.2976662245311752</v>
          </cell>
          <cell r="G137">
            <v>1.2976662245311752</v>
          </cell>
          <cell r="H137">
            <v>1.2976662245311752</v>
          </cell>
          <cell r="I137">
            <v>1.2976662245311752</v>
          </cell>
          <cell r="J137">
            <v>1.2976662245311752</v>
          </cell>
          <cell r="K137">
            <v>1.2976662245311752</v>
          </cell>
          <cell r="L137">
            <v>1.2976662245311752</v>
          </cell>
          <cell r="M137">
            <v>1.2976662245311752</v>
          </cell>
          <cell r="N137">
            <v>1.2976662245311752</v>
          </cell>
          <cell r="O137">
            <v>1.2976662245311752</v>
          </cell>
          <cell r="P137">
            <v>1.2976662245311752</v>
          </cell>
          <cell r="Q137">
            <v>1.2976662245311752</v>
          </cell>
          <cell r="R137">
            <v>1.1895273724869107</v>
          </cell>
          <cell r="S137">
            <v>1.0813885204426461</v>
          </cell>
          <cell r="T137">
            <v>0.97324966839838156</v>
          </cell>
          <cell r="U137">
            <v>0.86511081635411702</v>
          </cell>
          <cell r="V137">
            <v>0.75697196430985247</v>
          </cell>
          <cell r="W137">
            <v>0.64883311226558793</v>
          </cell>
          <cell r="X137">
            <v>0.54069426022132339</v>
          </cell>
          <cell r="Y137">
            <v>0.43255540817705879</v>
          </cell>
          <cell r="Z137">
            <v>0.32441655613279419</v>
          </cell>
          <cell r="AA137">
            <v>0.21627770408852959</v>
          </cell>
          <cell r="AB137">
            <v>0.10813885204426499</v>
          </cell>
          <cell r="AC137">
            <v>0</v>
          </cell>
          <cell r="AD137">
            <v>0</v>
          </cell>
          <cell r="AE137">
            <v>0</v>
          </cell>
          <cell r="AF137">
            <v>0</v>
          </cell>
          <cell r="AG137">
            <v>0</v>
          </cell>
          <cell r="AH137">
            <v>0</v>
          </cell>
          <cell r="AI137">
            <v>0</v>
          </cell>
          <cell r="AJ137">
            <v>0</v>
          </cell>
          <cell r="AK137">
            <v>0</v>
          </cell>
          <cell r="AL137">
            <v>0</v>
          </cell>
          <cell r="AM137">
            <v>0</v>
          </cell>
          <cell r="AN137">
            <v>0</v>
          </cell>
        </row>
        <row r="138">
          <cell r="A138">
            <v>5</v>
          </cell>
          <cell r="B138" t="str">
            <v>SD</v>
          </cell>
          <cell r="C138" t="str">
            <v>lf</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1.3416666666666668</v>
          </cell>
          <cell r="S138">
            <v>2.6833333333333336</v>
          </cell>
          <cell r="T138">
            <v>4.0250000000000004</v>
          </cell>
          <cell r="U138">
            <v>5.3666666666666671</v>
          </cell>
          <cell r="V138">
            <v>6.7083333333333339</v>
          </cell>
          <cell r="W138">
            <v>8.0500000000000007</v>
          </cell>
          <cell r="X138">
            <v>9.3916666666666675</v>
          </cell>
          <cell r="Y138">
            <v>10.733333333333334</v>
          </cell>
          <cell r="Z138">
            <v>12.074999999999999</v>
          </cell>
          <cell r="AA138">
            <v>13.416666666666668</v>
          </cell>
          <cell r="AB138">
            <v>14.758333333333335</v>
          </cell>
          <cell r="AC138">
            <v>16.100000000000001</v>
          </cell>
          <cell r="AD138">
            <v>16.100000000000001</v>
          </cell>
          <cell r="AE138">
            <v>16.100000000000001</v>
          </cell>
          <cell r="AF138">
            <v>16.100000000000001</v>
          </cell>
          <cell r="AG138">
            <v>16.100000000000001</v>
          </cell>
          <cell r="AH138">
            <v>16.100000000000001</v>
          </cell>
          <cell r="AI138">
            <v>16.100000000000001</v>
          </cell>
          <cell r="AJ138">
            <v>16.100000000000001</v>
          </cell>
          <cell r="AK138">
            <v>16.100000000000001</v>
          </cell>
          <cell r="AL138">
            <v>16.100000000000001</v>
          </cell>
          <cell r="AM138">
            <v>16.100000000000001</v>
          </cell>
          <cell r="AN138">
            <v>16.100000000000001</v>
          </cell>
        </row>
        <row r="139">
          <cell r="A139">
            <v>5</v>
          </cell>
          <cell r="B139" t="str">
            <v>SD</v>
          </cell>
          <cell r="C139" t="str">
            <v>mn</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2.9911792477164334</v>
          </cell>
          <cell r="S139">
            <v>5.9823584954328668</v>
          </cell>
          <cell r="T139">
            <v>8.9735377431493006</v>
          </cell>
          <cell r="U139">
            <v>11.964716990865734</v>
          </cell>
          <cell r="V139">
            <v>14.955896238582167</v>
          </cell>
          <cell r="W139">
            <v>17.947075486298601</v>
          </cell>
          <cell r="X139">
            <v>20.938254734015036</v>
          </cell>
          <cell r="Y139">
            <v>23.929433981731471</v>
          </cell>
          <cell r="Z139">
            <v>26.920613229447905</v>
          </cell>
          <cell r="AA139">
            <v>29.91179247716434</v>
          </cell>
          <cell r="AB139">
            <v>32.902971724880771</v>
          </cell>
          <cell r="AC139">
            <v>35.894150972597203</v>
          </cell>
          <cell r="AD139">
            <v>35.894150972597203</v>
          </cell>
          <cell r="AE139">
            <v>35.894150972597203</v>
          </cell>
          <cell r="AF139">
            <v>35.894150972597203</v>
          </cell>
          <cell r="AG139">
            <v>35.894150972597203</v>
          </cell>
          <cell r="AH139">
            <v>35.894150972597203</v>
          </cell>
          <cell r="AI139">
            <v>35.894150972597203</v>
          </cell>
          <cell r="AJ139">
            <v>35.894150972597203</v>
          </cell>
          <cell r="AK139">
            <v>35.894150972597203</v>
          </cell>
          <cell r="AL139">
            <v>35.894150972597203</v>
          </cell>
          <cell r="AM139">
            <v>35.894150972597203</v>
          </cell>
          <cell r="AN139">
            <v>35.894150972597203</v>
          </cell>
        </row>
        <row r="140">
          <cell r="A140">
            <v>5</v>
          </cell>
          <cell r="B140" t="str">
            <v>SD</v>
          </cell>
          <cell r="C140" t="str">
            <v>os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A141">
            <v>5</v>
          </cell>
          <cell r="B141" t="str">
            <v>SD</v>
          </cell>
          <cell r="C141" t="str">
            <v>pm</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A142">
            <v>5</v>
          </cell>
          <cell r="B142" t="str">
            <v>SD</v>
          </cell>
          <cell r="C142" t="str">
            <v>pq</v>
          </cell>
          <cell r="D142">
            <v>88.34339235679046</v>
          </cell>
          <cell r="E142">
            <v>88.34339235679046</v>
          </cell>
          <cell r="F142">
            <v>88.34339235679046</v>
          </cell>
          <cell r="G142">
            <v>88.34339235679046</v>
          </cell>
          <cell r="H142">
            <v>88.34339235679046</v>
          </cell>
          <cell r="I142">
            <v>88.34339235679046</v>
          </cell>
          <cell r="J142">
            <v>88.34339235679046</v>
          </cell>
          <cell r="K142">
            <v>88.34339235679046</v>
          </cell>
          <cell r="L142">
            <v>88.34339235679046</v>
          </cell>
          <cell r="M142">
            <v>88.34339235679046</v>
          </cell>
          <cell r="N142">
            <v>88.34339235679046</v>
          </cell>
          <cell r="O142">
            <v>88.34339235679046</v>
          </cell>
          <cell r="P142">
            <v>88.34339235679046</v>
          </cell>
          <cell r="Q142">
            <v>88.34339235679046</v>
          </cell>
          <cell r="R142">
            <v>86.043069038445594</v>
          </cell>
          <cell r="S142">
            <v>83.742745720100729</v>
          </cell>
          <cell r="T142">
            <v>81.442422401755863</v>
          </cell>
          <cell r="U142">
            <v>79.142099083410997</v>
          </cell>
          <cell r="V142">
            <v>76.841775765066131</v>
          </cell>
          <cell r="W142">
            <v>74.541452446721266</v>
          </cell>
          <cell r="X142">
            <v>72.2411291283764</v>
          </cell>
          <cell r="Y142">
            <v>69.940805810031534</v>
          </cell>
          <cell r="Z142">
            <v>67.640482491686669</v>
          </cell>
          <cell r="AA142">
            <v>65.340159173341803</v>
          </cell>
          <cell r="AB142">
            <v>63.039835854996944</v>
          </cell>
          <cell r="AC142">
            <v>60.739512536652136</v>
          </cell>
          <cell r="AD142">
            <v>60.739512536652136</v>
          </cell>
          <cell r="AE142">
            <v>60.739512536652136</v>
          </cell>
          <cell r="AF142">
            <v>60.739512536652136</v>
          </cell>
          <cell r="AG142">
            <v>60.739512536652136</v>
          </cell>
          <cell r="AH142">
            <v>60.739512536652136</v>
          </cell>
          <cell r="AI142">
            <v>60.739512536652136</v>
          </cell>
          <cell r="AJ142">
            <v>60.739512536652136</v>
          </cell>
          <cell r="AK142">
            <v>60.739512536652136</v>
          </cell>
          <cell r="AL142">
            <v>60.739512536652136</v>
          </cell>
          <cell r="AM142">
            <v>60.739512536652136</v>
          </cell>
          <cell r="AN142">
            <v>60.739512536652136</v>
          </cell>
        </row>
        <row r="143">
          <cell r="A143">
            <v>5</v>
          </cell>
          <cell r="B143" t="str">
            <v>SD</v>
          </cell>
          <cell r="C143" t="str">
            <v>ss</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row>
        <row r="144">
          <cell r="A144">
            <v>5</v>
          </cell>
          <cell r="B144" t="str">
            <v>UR</v>
          </cell>
          <cell r="C144" t="str">
            <v>rf</v>
          </cell>
          <cell r="D144">
            <v>200.49364072576543</v>
          </cell>
          <cell r="E144">
            <v>200.49364072576543</v>
          </cell>
          <cell r="F144">
            <v>200.49364072576543</v>
          </cell>
          <cell r="G144">
            <v>200.49364072576543</v>
          </cell>
          <cell r="H144">
            <v>200.49364072576543</v>
          </cell>
          <cell r="I144">
            <v>200.49364072576543</v>
          </cell>
          <cell r="J144">
            <v>200.49364072576543</v>
          </cell>
          <cell r="K144">
            <v>200.49364072576543</v>
          </cell>
          <cell r="L144">
            <v>200.49364072576543</v>
          </cell>
          <cell r="M144">
            <v>200.49364072576543</v>
          </cell>
          <cell r="N144">
            <v>200.49364072576543</v>
          </cell>
          <cell r="O144">
            <v>200.49364072576543</v>
          </cell>
          <cell r="P144">
            <v>200.49364072576543</v>
          </cell>
          <cell r="Q144">
            <v>200.49364072576543</v>
          </cell>
          <cell r="R144">
            <v>190.93887544220655</v>
          </cell>
          <cell r="S144">
            <v>181.38411015864767</v>
          </cell>
          <cell r="T144">
            <v>171.82934487508879</v>
          </cell>
          <cell r="U144">
            <v>162.27457959152991</v>
          </cell>
          <cell r="V144">
            <v>152.71981430797103</v>
          </cell>
          <cell r="W144">
            <v>143.16504902441216</v>
          </cell>
          <cell r="X144">
            <v>133.61028374085328</v>
          </cell>
          <cell r="Y144">
            <v>124.05551845729441</v>
          </cell>
          <cell r="Z144">
            <v>114.50075317373555</v>
          </cell>
          <cell r="AA144">
            <v>104.94598789017668</v>
          </cell>
          <cell r="AB144">
            <v>95.391222606617816</v>
          </cell>
          <cell r="AC144">
            <v>85.836457323058994</v>
          </cell>
          <cell r="AD144">
            <v>85.836457323058994</v>
          </cell>
          <cell r="AE144">
            <v>85.836457323058994</v>
          </cell>
          <cell r="AF144">
            <v>85.836457323058994</v>
          </cell>
          <cell r="AG144">
            <v>85.836457323058994</v>
          </cell>
          <cell r="AH144">
            <v>85.836457323058994</v>
          </cell>
          <cell r="AI144">
            <v>85.836457323058994</v>
          </cell>
          <cell r="AJ144">
            <v>85.836457323058994</v>
          </cell>
          <cell r="AK144">
            <v>85.836457323058994</v>
          </cell>
          <cell r="AL144">
            <v>85.836457323058994</v>
          </cell>
          <cell r="AM144">
            <v>85.836457323058994</v>
          </cell>
          <cell r="AN144">
            <v>85.836457323058994</v>
          </cell>
        </row>
        <row r="145">
          <cell r="A145">
            <v>5</v>
          </cell>
          <cell r="B145" t="str">
            <v>UR</v>
          </cell>
          <cell r="C145" t="str">
            <v>rm</v>
          </cell>
          <cell r="D145">
            <v>37.687568543001355</v>
          </cell>
          <cell r="E145">
            <v>37.687568543001355</v>
          </cell>
          <cell r="F145">
            <v>37.687568543001355</v>
          </cell>
          <cell r="G145">
            <v>37.687568543001355</v>
          </cell>
          <cell r="H145">
            <v>37.687568543001355</v>
          </cell>
          <cell r="I145">
            <v>37.687568543001355</v>
          </cell>
          <cell r="J145">
            <v>37.687568543001355</v>
          </cell>
          <cell r="K145">
            <v>37.687568543001355</v>
          </cell>
          <cell r="L145">
            <v>37.687568543001355</v>
          </cell>
          <cell r="M145">
            <v>37.687568543001355</v>
          </cell>
          <cell r="N145">
            <v>37.687568543001355</v>
          </cell>
          <cell r="O145">
            <v>37.687568543001355</v>
          </cell>
          <cell r="P145">
            <v>37.687568543001355</v>
          </cell>
          <cell r="Q145">
            <v>37.687568543001355</v>
          </cell>
          <cell r="R145">
            <v>34.571937831084576</v>
          </cell>
          <cell r="S145">
            <v>31.456307119167796</v>
          </cell>
          <cell r="T145">
            <v>28.340676407251017</v>
          </cell>
          <cell r="U145">
            <v>25.225045695334238</v>
          </cell>
          <cell r="V145">
            <v>22.109414983417459</v>
          </cell>
          <cell r="W145">
            <v>18.993784271500679</v>
          </cell>
          <cell r="X145">
            <v>15.8781535595839</v>
          </cell>
          <cell r="Y145">
            <v>12.762522847667121</v>
          </cell>
          <cell r="Z145">
            <v>9.6468921357503419</v>
          </cell>
          <cell r="AA145">
            <v>6.5312614238335627</v>
          </cell>
          <cell r="AB145">
            <v>3.415630711916783</v>
          </cell>
          <cell r="AC145">
            <v>0.3</v>
          </cell>
          <cell r="AD145">
            <v>0.3</v>
          </cell>
          <cell r="AE145">
            <v>0.3</v>
          </cell>
          <cell r="AF145">
            <v>0.3</v>
          </cell>
          <cell r="AG145">
            <v>0.3</v>
          </cell>
          <cell r="AH145">
            <v>0.3</v>
          </cell>
          <cell r="AI145">
            <v>0.3</v>
          </cell>
          <cell r="AJ145">
            <v>0.3</v>
          </cell>
          <cell r="AK145">
            <v>0.3</v>
          </cell>
          <cell r="AL145">
            <v>0.3</v>
          </cell>
          <cell r="AM145">
            <v>0.3</v>
          </cell>
          <cell r="AN145">
            <v>0.3</v>
          </cell>
        </row>
        <row r="146">
          <cell r="A146">
            <v>6</v>
          </cell>
          <cell r="B146" t="str">
            <v>AG</v>
          </cell>
          <cell r="C146" t="str">
            <v>ab</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4.6430951519252535</v>
          </cell>
          <cell r="S146">
            <v>9.2861903038505069</v>
          </cell>
          <cell r="T146">
            <v>13.92928545577576</v>
          </cell>
          <cell r="U146">
            <v>18.572380607701014</v>
          </cell>
          <cell r="V146">
            <v>23.215475759626266</v>
          </cell>
          <cell r="W146">
            <v>27.858570911551517</v>
          </cell>
          <cell r="X146">
            <v>32.501666063476769</v>
          </cell>
          <cell r="Y146">
            <v>37.144761215402021</v>
          </cell>
          <cell r="Z146">
            <v>41.787856367327272</v>
          </cell>
          <cell r="AA146">
            <v>46.430951519252524</v>
          </cell>
          <cell r="AB146">
            <v>51.074046671177776</v>
          </cell>
          <cell r="AC146">
            <v>55.717141823103042</v>
          </cell>
          <cell r="AD146">
            <v>55.717141823103042</v>
          </cell>
          <cell r="AE146">
            <v>55.717141823103042</v>
          </cell>
          <cell r="AF146">
            <v>55.717141823103042</v>
          </cell>
          <cell r="AG146">
            <v>55.717141823103042</v>
          </cell>
          <cell r="AH146">
            <v>55.717141823103042</v>
          </cell>
          <cell r="AI146">
            <v>55.717141823103042</v>
          </cell>
          <cell r="AJ146">
            <v>55.717141823103042</v>
          </cell>
          <cell r="AK146">
            <v>55.717141823103042</v>
          </cell>
          <cell r="AL146">
            <v>55.717141823103042</v>
          </cell>
          <cell r="AM146">
            <v>55.717141823103042</v>
          </cell>
          <cell r="AN146">
            <v>55.717141823103042</v>
          </cell>
        </row>
        <row r="147">
          <cell r="A147">
            <v>6</v>
          </cell>
          <cell r="B147" t="str">
            <v>AG</v>
          </cell>
          <cell r="C147" t="str">
            <v>cp</v>
          </cell>
          <cell r="D147">
            <v>175</v>
          </cell>
          <cell r="E147">
            <v>175</v>
          </cell>
          <cell r="F147">
            <v>175</v>
          </cell>
          <cell r="G147">
            <v>175</v>
          </cell>
          <cell r="H147">
            <v>175</v>
          </cell>
          <cell r="I147">
            <v>175</v>
          </cell>
          <cell r="J147">
            <v>175</v>
          </cell>
          <cell r="K147">
            <v>175</v>
          </cell>
          <cell r="L147">
            <v>175</v>
          </cell>
          <cell r="M147">
            <v>175</v>
          </cell>
          <cell r="N147">
            <v>175</v>
          </cell>
          <cell r="O147">
            <v>175</v>
          </cell>
          <cell r="P147">
            <v>175</v>
          </cell>
          <cell r="Q147">
            <v>175</v>
          </cell>
          <cell r="R147">
            <v>204.81890534705423</v>
          </cell>
          <cell r="S147">
            <v>234.63781069410845</v>
          </cell>
          <cell r="T147">
            <v>264.45671604116268</v>
          </cell>
          <cell r="U147">
            <v>294.2756213882169</v>
          </cell>
          <cell r="V147">
            <v>324.09452673527113</v>
          </cell>
          <cell r="W147">
            <v>353.91343208232536</v>
          </cell>
          <cell r="X147">
            <v>383.73233742937958</v>
          </cell>
          <cell r="Y147">
            <v>413.55124277643381</v>
          </cell>
          <cell r="Z147">
            <v>443.37014812348804</v>
          </cell>
          <cell r="AA147">
            <v>473.18905347054226</v>
          </cell>
          <cell r="AB147">
            <v>503.00795881759649</v>
          </cell>
          <cell r="AC147">
            <v>532.8268641646506</v>
          </cell>
          <cell r="AD147">
            <v>532.8268641646506</v>
          </cell>
          <cell r="AE147">
            <v>532.8268641646506</v>
          </cell>
          <cell r="AF147">
            <v>532.8268641646506</v>
          </cell>
          <cell r="AG147">
            <v>532.8268641646506</v>
          </cell>
          <cell r="AH147">
            <v>532.8268641646506</v>
          </cell>
          <cell r="AI147">
            <v>532.8268641646506</v>
          </cell>
          <cell r="AJ147">
            <v>532.8268641646506</v>
          </cell>
          <cell r="AK147">
            <v>532.8268641646506</v>
          </cell>
          <cell r="AL147">
            <v>532.8268641646506</v>
          </cell>
          <cell r="AM147">
            <v>532.8268641646506</v>
          </cell>
          <cell r="AN147">
            <v>532.8268641646506</v>
          </cell>
        </row>
        <row r="148">
          <cell r="A148">
            <v>6</v>
          </cell>
          <cell r="B148" t="str">
            <v>AG</v>
          </cell>
          <cell r="C148" t="str">
            <v>pa</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0.32354814709033924</v>
          </cell>
          <cell r="S148">
            <v>0.64709629418067849</v>
          </cell>
          <cell r="T148">
            <v>0.97064444127101779</v>
          </cell>
          <cell r="U148">
            <v>1.294192588361357</v>
          </cell>
          <cell r="V148">
            <v>1.6177407354516962</v>
          </cell>
          <cell r="W148">
            <v>1.9412888825420354</v>
          </cell>
          <cell r="X148">
            <v>2.2648370296323748</v>
          </cell>
          <cell r="Y148">
            <v>2.588385176722714</v>
          </cell>
          <cell r="Z148">
            <v>2.9119333238130531</v>
          </cell>
          <cell r="AA148">
            <v>3.2354814709033923</v>
          </cell>
          <cell r="AB148">
            <v>3.5590296179937315</v>
          </cell>
          <cell r="AC148">
            <v>3.8825777650840707</v>
          </cell>
          <cell r="AD148">
            <v>3.8825777650840707</v>
          </cell>
          <cell r="AE148">
            <v>3.8825777650840707</v>
          </cell>
          <cell r="AF148">
            <v>3.8825777650840707</v>
          </cell>
          <cell r="AG148">
            <v>3.8825777650840707</v>
          </cell>
          <cell r="AH148">
            <v>3.8825777650840707</v>
          </cell>
          <cell r="AI148">
            <v>3.8825777650840707</v>
          </cell>
          <cell r="AJ148">
            <v>3.8825777650840707</v>
          </cell>
          <cell r="AK148">
            <v>3.8825777650840707</v>
          </cell>
          <cell r="AL148">
            <v>3.8825777650840707</v>
          </cell>
          <cell r="AM148">
            <v>3.8825777650840707</v>
          </cell>
          <cell r="AN148">
            <v>3.8825777650840707</v>
          </cell>
        </row>
        <row r="149">
          <cell r="A149">
            <v>6</v>
          </cell>
          <cell r="B149" t="str">
            <v>AL</v>
          </cell>
          <cell r="C149" t="str">
            <v>ep</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A150">
            <v>6</v>
          </cell>
          <cell r="B150" t="str">
            <v>AL</v>
          </cell>
          <cell r="C150" t="str">
            <v>ff</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row>
        <row r="151">
          <cell r="A151">
            <v>6</v>
          </cell>
          <cell r="B151" t="str">
            <v>AL</v>
          </cell>
          <cell r="C151" t="str">
            <v>hr</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row>
        <row r="152">
          <cell r="A152">
            <v>6</v>
          </cell>
          <cell r="B152" t="str">
            <v>AL</v>
          </cell>
          <cell r="C152" t="str">
            <v>of</v>
          </cell>
          <cell r="D152">
            <v>1.16899</v>
          </cell>
          <cell r="E152">
            <v>1.16899</v>
          </cell>
          <cell r="F152">
            <v>1.16899</v>
          </cell>
          <cell r="G152">
            <v>1.16899</v>
          </cell>
          <cell r="H152">
            <v>1.16899</v>
          </cell>
          <cell r="I152">
            <v>1.16899</v>
          </cell>
          <cell r="J152">
            <v>1.16899</v>
          </cell>
          <cell r="K152">
            <v>1.16899</v>
          </cell>
          <cell r="L152">
            <v>1.16899</v>
          </cell>
          <cell r="M152">
            <v>1.16899</v>
          </cell>
          <cell r="N152">
            <v>1.16899</v>
          </cell>
          <cell r="O152">
            <v>1.16899</v>
          </cell>
          <cell r="P152">
            <v>1.16899</v>
          </cell>
          <cell r="Q152">
            <v>1.16899</v>
          </cell>
          <cell r="R152">
            <v>1.1689904009257372</v>
          </cell>
          <cell r="S152">
            <v>1.1689908018514745</v>
          </cell>
          <cell r="T152">
            <v>1.1689912027772118</v>
          </cell>
          <cell r="U152">
            <v>1.1689916037029491</v>
          </cell>
          <cell r="V152">
            <v>1.1689920046286864</v>
          </cell>
          <cell r="W152">
            <v>1.1689924055544236</v>
          </cell>
          <cell r="X152">
            <v>1.1689928064801609</v>
          </cell>
          <cell r="Y152">
            <v>1.1689932074058982</v>
          </cell>
          <cell r="Z152">
            <v>1.1689936083316355</v>
          </cell>
          <cell r="AA152">
            <v>1.1689940092573727</v>
          </cell>
          <cell r="AB152">
            <v>1.16899441018311</v>
          </cell>
          <cell r="AC152">
            <v>1.1689948111088464</v>
          </cell>
          <cell r="AD152">
            <v>1.1689948111088464</v>
          </cell>
          <cell r="AE152">
            <v>1.1689948111088464</v>
          </cell>
          <cell r="AF152">
            <v>1.1689948111088464</v>
          </cell>
          <cell r="AG152">
            <v>1.1689948111088464</v>
          </cell>
          <cell r="AH152">
            <v>1.1689948111088464</v>
          </cell>
          <cell r="AI152">
            <v>1.1689948111088464</v>
          </cell>
          <cell r="AJ152">
            <v>1.1689948111088464</v>
          </cell>
          <cell r="AK152">
            <v>1.1689948111088464</v>
          </cell>
          <cell r="AL152">
            <v>1.1689948111088464</v>
          </cell>
          <cell r="AM152">
            <v>1.1689948111088464</v>
          </cell>
          <cell r="AN152">
            <v>1.1689948111088464</v>
          </cell>
        </row>
        <row r="153">
          <cell r="A153">
            <v>6</v>
          </cell>
          <cell r="B153" t="str">
            <v>CR</v>
          </cell>
          <cell r="C153" t="str">
            <v>as</v>
          </cell>
          <cell r="D153">
            <v>0.44786999999999999</v>
          </cell>
          <cell r="E153">
            <v>0.44786999999999999</v>
          </cell>
          <cell r="F153">
            <v>0.44786999999999999</v>
          </cell>
          <cell r="G153">
            <v>0.44786999999999999</v>
          </cell>
          <cell r="H153">
            <v>0.44786999999999999</v>
          </cell>
          <cell r="I153">
            <v>0.44786999999999999</v>
          </cell>
          <cell r="J153">
            <v>0.44786999999999999</v>
          </cell>
          <cell r="K153">
            <v>0.44786999999999999</v>
          </cell>
          <cell r="L153">
            <v>0.44786999999999999</v>
          </cell>
          <cell r="M153">
            <v>0.44786999999999999</v>
          </cell>
          <cell r="N153">
            <v>0.44786999999999999</v>
          </cell>
          <cell r="O153">
            <v>0.44786999999999999</v>
          </cell>
          <cell r="P153">
            <v>0.44786999999999999</v>
          </cell>
          <cell r="Q153">
            <v>0.44786999999999999</v>
          </cell>
          <cell r="R153">
            <v>0.44786964434146481</v>
          </cell>
          <cell r="S153">
            <v>0.44786928868292963</v>
          </cell>
          <cell r="T153">
            <v>0.44786893302439446</v>
          </cell>
          <cell r="U153">
            <v>0.44786857736585928</v>
          </cell>
          <cell r="V153">
            <v>0.4478682217073241</v>
          </cell>
          <cell r="W153">
            <v>0.44786786604878892</v>
          </cell>
          <cell r="X153">
            <v>0.44786751039025374</v>
          </cell>
          <cell r="Y153">
            <v>0.44786715473171856</v>
          </cell>
          <cell r="Z153">
            <v>0.44786679907318339</v>
          </cell>
          <cell r="AA153">
            <v>0.44786644341464821</v>
          </cell>
          <cell r="AB153">
            <v>0.44786608775611303</v>
          </cell>
          <cell r="AC153">
            <v>0.4478657320975778</v>
          </cell>
          <cell r="AD153">
            <v>0.4478657320975778</v>
          </cell>
          <cell r="AE153">
            <v>0.4478657320975778</v>
          </cell>
          <cell r="AF153">
            <v>0.4478657320975778</v>
          </cell>
          <cell r="AG153">
            <v>0.4478657320975778</v>
          </cell>
          <cell r="AH153">
            <v>0.4478657320975778</v>
          </cell>
          <cell r="AI153">
            <v>0.4478657320975778</v>
          </cell>
          <cell r="AJ153">
            <v>0.4478657320975778</v>
          </cell>
          <cell r="AK153">
            <v>0.4478657320975778</v>
          </cell>
          <cell r="AL153">
            <v>0.4478657320975778</v>
          </cell>
          <cell r="AM153">
            <v>0.4478657320975778</v>
          </cell>
          <cell r="AN153">
            <v>0.4478657320975778</v>
          </cell>
        </row>
        <row r="154">
          <cell r="A154">
            <v>6</v>
          </cell>
          <cell r="B154" t="str">
            <v>CR</v>
          </cell>
          <cell r="C154" t="str">
            <v>hy</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row>
        <row r="155">
          <cell r="A155">
            <v>6</v>
          </cell>
          <cell r="B155" t="str">
            <v>CR</v>
          </cell>
          <cell r="C155" t="str">
            <v>pp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row>
        <row r="156">
          <cell r="A156">
            <v>6</v>
          </cell>
          <cell r="B156" t="str">
            <v>CR</v>
          </cell>
          <cell r="C156" t="str">
            <v>ry</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7">
          <cell r="A157">
            <v>6</v>
          </cell>
          <cell r="B157" t="str">
            <v>CR</v>
          </cell>
          <cell r="C157" t="str">
            <v>sl</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A158">
            <v>6</v>
          </cell>
          <cell r="B158" t="str">
            <v>FO</v>
          </cell>
          <cell r="C158" t="str">
            <v>uf</v>
          </cell>
          <cell r="D158">
            <v>2.9216899999999999</v>
          </cell>
          <cell r="E158">
            <v>2.9216899999999999</v>
          </cell>
          <cell r="F158">
            <v>2.9216899999999999</v>
          </cell>
          <cell r="G158">
            <v>2.9216899999999999</v>
          </cell>
          <cell r="H158">
            <v>2.9216899999999999</v>
          </cell>
          <cell r="I158">
            <v>2.9216899999999999</v>
          </cell>
          <cell r="J158">
            <v>2.9216899999999999</v>
          </cell>
          <cell r="K158">
            <v>2.9216899999999999</v>
          </cell>
          <cell r="L158">
            <v>2.9216899999999999</v>
          </cell>
          <cell r="M158">
            <v>2.9216899999999999</v>
          </cell>
          <cell r="N158">
            <v>2.9216899999999999</v>
          </cell>
          <cell r="O158">
            <v>2.9216899999999999</v>
          </cell>
          <cell r="P158">
            <v>2.9216899999999999</v>
          </cell>
          <cell r="Q158">
            <v>2.9216899999999999</v>
          </cell>
          <cell r="R158">
            <v>2.9216897836620195</v>
          </cell>
          <cell r="S158">
            <v>2.9216895673240391</v>
          </cell>
          <cell r="T158">
            <v>2.9216893509860586</v>
          </cell>
          <cell r="U158">
            <v>2.9216891346480782</v>
          </cell>
          <cell r="V158">
            <v>2.9216889183100978</v>
          </cell>
          <cell r="W158">
            <v>2.9216887019721174</v>
          </cell>
          <cell r="X158">
            <v>2.921688485634137</v>
          </cell>
          <cell r="Y158">
            <v>2.9216882692961565</v>
          </cell>
          <cell r="Z158">
            <v>2.9216880529581761</v>
          </cell>
          <cell r="AA158">
            <v>2.9216878366201957</v>
          </cell>
          <cell r="AB158">
            <v>2.9216876202822153</v>
          </cell>
          <cell r="AC158">
            <v>2.9216874039442371</v>
          </cell>
          <cell r="AD158">
            <v>2.9216874039442371</v>
          </cell>
          <cell r="AE158">
            <v>2.9216874039442371</v>
          </cell>
          <cell r="AF158">
            <v>2.9216874039442371</v>
          </cell>
          <cell r="AG158">
            <v>2.9216874039442371</v>
          </cell>
          <cell r="AH158">
            <v>2.9216874039442371</v>
          </cell>
          <cell r="AI158">
            <v>2.9216874039442371</v>
          </cell>
          <cell r="AJ158">
            <v>2.9216874039442371</v>
          </cell>
          <cell r="AK158">
            <v>2.9216874039442371</v>
          </cell>
          <cell r="AL158">
            <v>2.9216874039442371</v>
          </cell>
          <cell r="AM158">
            <v>2.9216874039442371</v>
          </cell>
          <cell r="AN158">
            <v>2.9216874039442371</v>
          </cell>
        </row>
        <row r="159">
          <cell r="A159">
            <v>6</v>
          </cell>
          <cell r="B159" t="str">
            <v>IN</v>
          </cell>
          <cell r="C159" t="str">
            <v>hi</v>
          </cell>
          <cell r="D159">
            <v>0.31648999999999999</v>
          </cell>
          <cell r="E159">
            <v>0.31648999999999999</v>
          </cell>
          <cell r="F159">
            <v>0.31648999999999999</v>
          </cell>
          <cell r="G159">
            <v>0.31648999999999999</v>
          </cell>
          <cell r="H159">
            <v>0.31648999999999999</v>
          </cell>
          <cell r="I159">
            <v>0.31648999999999999</v>
          </cell>
          <cell r="J159">
            <v>0.31648999999999999</v>
          </cell>
          <cell r="K159">
            <v>0.31648999999999999</v>
          </cell>
          <cell r="L159">
            <v>0.31648999999999999</v>
          </cell>
          <cell r="M159">
            <v>0.31648999999999999</v>
          </cell>
          <cell r="N159">
            <v>0.31648999999999999</v>
          </cell>
          <cell r="O159">
            <v>0.31648999999999999</v>
          </cell>
          <cell r="P159">
            <v>0.31648999999999999</v>
          </cell>
          <cell r="Q159">
            <v>0.31648999999999999</v>
          </cell>
          <cell r="R159">
            <v>0.31648962383520074</v>
          </cell>
          <cell r="S159">
            <v>0.31648924767040149</v>
          </cell>
          <cell r="T159">
            <v>0.31648887150560223</v>
          </cell>
          <cell r="U159">
            <v>0.31648849534080298</v>
          </cell>
          <cell r="V159">
            <v>0.31648811917600372</v>
          </cell>
          <cell r="W159">
            <v>0.31648774301120447</v>
          </cell>
          <cell r="X159">
            <v>0.31648736684640522</v>
          </cell>
          <cell r="Y159">
            <v>0.31648699068160596</v>
          </cell>
          <cell r="Z159">
            <v>0.31648661451680671</v>
          </cell>
          <cell r="AA159">
            <v>0.31648623835200745</v>
          </cell>
          <cell r="AB159">
            <v>0.3164858621872082</v>
          </cell>
          <cell r="AC159">
            <v>0.31648548602240911</v>
          </cell>
          <cell r="AD159">
            <v>0.31648548602240911</v>
          </cell>
          <cell r="AE159">
            <v>0.31648548602240911</v>
          </cell>
          <cell r="AF159">
            <v>0.31648548602240911</v>
          </cell>
          <cell r="AG159">
            <v>0.31648548602240911</v>
          </cell>
          <cell r="AH159">
            <v>0.31648548602240911</v>
          </cell>
          <cell r="AI159">
            <v>0.31648548602240911</v>
          </cell>
          <cell r="AJ159">
            <v>0.31648548602240911</v>
          </cell>
          <cell r="AK159">
            <v>0.31648548602240911</v>
          </cell>
          <cell r="AL159">
            <v>0.31648548602240911</v>
          </cell>
          <cell r="AM159">
            <v>0.31648548602240911</v>
          </cell>
          <cell r="AN159">
            <v>0.31648548602240911</v>
          </cell>
        </row>
        <row r="160">
          <cell r="A160">
            <v>6</v>
          </cell>
          <cell r="B160" t="str">
            <v>IN</v>
          </cell>
          <cell r="C160" t="str">
            <v>ih</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A161">
            <v>6</v>
          </cell>
          <cell r="B161" t="str">
            <v>IN</v>
          </cell>
          <cell r="C161" t="str">
            <v>li</v>
          </cell>
          <cell r="D161">
            <v>9.5703600000000009</v>
          </cell>
          <cell r="E161">
            <v>9.5703600000000009</v>
          </cell>
          <cell r="F161">
            <v>9.5703600000000009</v>
          </cell>
          <cell r="G161">
            <v>9.5703600000000009</v>
          </cell>
          <cell r="H161">
            <v>9.5703600000000009</v>
          </cell>
          <cell r="I161">
            <v>9.5703600000000009</v>
          </cell>
          <cell r="J161">
            <v>9.5703600000000009</v>
          </cell>
          <cell r="K161">
            <v>9.5703600000000009</v>
          </cell>
          <cell r="L161">
            <v>9.5703600000000009</v>
          </cell>
          <cell r="M161">
            <v>9.5703600000000009</v>
          </cell>
          <cell r="N161">
            <v>9.5703600000000009</v>
          </cell>
          <cell r="O161">
            <v>9.5703600000000009</v>
          </cell>
          <cell r="P161">
            <v>9.5703600000000009</v>
          </cell>
          <cell r="Q161">
            <v>9.5703600000000009</v>
          </cell>
          <cell r="R161">
            <v>9.5703595870679532</v>
          </cell>
          <cell r="S161">
            <v>9.5703591741359055</v>
          </cell>
          <cell r="T161">
            <v>9.5703587612038579</v>
          </cell>
          <cell r="U161">
            <v>9.5703583482718102</v>
          </cell>
          <cell r="V161">
            <v>9.5703579353397625</v>
          </cell>
          <cell r="W161">
            <v>9.5703575224077149</v>
          </cell>
          <cell r="X161">
            <v>9.5703571094756672</v>
          </cell>
          <cell r="Y161">
            <v>9.5703566965436195</v>
          </cell>
          <cell r="Z161">
            <v>9.5703562836115719</v>
          </cell>
          <cell r="AA161">
            <v>9.5703558706795242</v>
          </cell>
          <cell r="AB161">
            <v>9.5703554577474765</v>
          </cell>
          <cell r="AC161">
            <v>9.5703550448154306</v>
          </cell>
          <cell r="AD161">
            <v>9.5703550448154306</v>
          </cell>
          <cell r="AE161">
            <v>9.5703550448154306</v>
          </cell>
          <cell r="AF161">
            <v>9.5703550448154306</v>
          </cell>
          <cell r="AG161">
            <v>9.5703550448154306</v>
          </cell>
          <cell r="AH161">
            <v>9.5703550448154306</v>
          </cell>
          <cell r="AI161">
            <v>9.5703550448154306</v>
          </cell>
          <cell r="AJ161">
            <v>9.5703550448154306</v>
          </cell>
          <cell r="AK161">
            <v>9.5703550448154306</v>
          </cell>
          <cell r="AL161">
            <v>9.5703550448154306</v>
          </cell>
          <cell r="AM161">
            <v>9.5703550448154306</v>
          </cell>
          <cell r="AN161">
            <v>9.5703550448154306</v>
          </cell>
        </row>
        <row r="162">
          <cell r="A162">
            <v>6</v>
          </cell>
          <cell r="B162" t="str">
            <v>IN</v>
          </cell>
          <cell r="C162" t="str">
            <v>oi</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row>
        <row r="163">
          <cell r="A163">
            <v>6</v>
          </cell>
          <cell r="B163" t="str">
            <v>IN</v>
          </cell>
          <cell r="C163" t="str">
            <v>wp</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row>
        <row r="164">
          <cell r="A164">
            <v>6</v>
          </cell>
          <cell r="B164" t="str">
            <v>RC</v>
          </cell>
          <cell r="C164" t="str">
            <v>ca</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row>
        <row r="165">
          <cell r="A165">
            <v>6</v>
          </cell>
          <cell r="B165" t="str">
            <v>RC</v>
          </cell>
          <cell r="C165" t="str">
            <v>go</v>
          </cell>
          <cell r="D165">
            <v>16.170100000000001</v>
          </cell>
          <cell r="E165">
            <v>16.170100000000001</v>
          </cell>
          <cell r="F165">
            <v>16.170100000000001</v>
          </cell>
          <cell r="G165">
            <v>16.170100000000001</v>
          </cell>
          <cell r="H165">
            <v>16.170100000000001</v>
          </cell>
          <cell r="I165">
            <v>16.170100000000001</v>
          </cell>
          <cell r="J165">
            <v>16.170100000000001</v>
          </cell>
          <cell r="K165">
            <v>16.170100000000001</v>
          </cell>
          <cell r="L165">
            <v>16.170100000000001</v>
          </cell>
          <cell r="M165">
            <v>16.170100000000001</v>
          </cell>
          <cell r="N165">
            <v>16.170100000000001</v>
          </cell>
          <cell r="O165">
            <v>16.170100000000001</v>
          </cell>
          <cell r="P165">
            <v>16.170100000000001</v>
          </cell>
          <cell r="Q165">
            <v>16.170100000000001</v>
          </cell>
          <cell r="R165">
            <v>16.170099859939825</v>
          </cell>
          <cell r="S165">
            <v>16.170099719879648</v>
          </cell>
          <cell r="T165">
            <v>16.170099579819471</v>
          </cell>
          <cell r="U165">
            <v>16.170099439759294</v>
          </cell>
          <cell r="V165">
            <v>16.170099299699118</v>
          </cell>
          <cell r="W165">
            <v>16.170099159638941</v>
          </cell>
          <cell r="X165">
            <v>16.170099019578764</v>
          </cell>
          <cell r="Y165">
            <v>16.170098879518587</v>
          </cell>
          <cell r="Z165">
            <v>16.17009873945841</v>
          </cell>
          <cell r="AA165">
            <v>16.170098599398234</v>
          </cell>
          <cell r="AB165">
            <v>16.170098459338057</v>
          </cell>
          <cell r="AC165">
            <v>16.170098319277894</v>
          </cell>
          <cell r="AD165">
            <v>16.170098319277894</v>
          </cell>
          <cell r="AE165">
            <v>16.170098319277894</v>
          </cell>
          <cell r="AF165">
            <v>16.170098319277894</v>
          </cell>
          <cell r="AG165">
            <v>16.170098319277894</v>
          </cell>
          <cell r="AH165">
            <v>16.170098319277894</v>
          </cell>
          <cell r="AI165">
            <v>16.170098319277894</v>
          </cell>
          <cell r="AJ165">
            <v>16.170098319277894</v>
          </cell>
          <cell r="AK165">
            <v>16.170098319277894</v>
          </cell>
          <cell r="AL165">
            <v>16.170098319277894</v>
          </cell>
          <cell r="AM165">
            <v>16.170098319277894</v>
          </cell>
          <cell r="AN165">
            <v>16.170098319277894</v>
          </cell>
        </row>
        <row r="166">
          <cell r="A166">
            <v>6</v>
          </cell>
          <cell r="B166" t="str">
            <v>RC</v>
          </cell>
          <cell r="C166" t="str">
            <v>sk</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row>
        <row r="167">
          <cell r="A167">
            <v>6</v>
          </cell>
          <cell r="B167" t="str">
            <v>RD</v>
          </cell>
          <cell r="C167" t="str">
            <v>mf</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68">
          <cell r="A168">
            <v>6</v>
          </cell>
          <cell r="B168" t="str">
            <v>RD</v>
          </cell>
          <cell r="C168" t="str">
            <v>mr</v>
          </cell>
          <cell r="D168">
            <v>0.33767999999999998</v>
          </cell>
          <cell r="E168">
            <v>0.33767999999999998</v>
          </cell>
          <cell r="F168">
            <v>0.33767999999999998</v>
          </cell>
          <cell r="G168">
            <v>0.33767999999999998</v>
          </cell>
          <cell r="H168">
            <v>0.33767999999999998</v>
          </cell>
          <cell r="I168">
            <v>0.33767999999999998</v>
          </cell>
          <cell r="J168">
            <v>0.33767999999999998</v>
          </cell>
          <cell r="K168">
            <v>0.33767999999999998</v>
          </cell>
          <cell r="L168">
            <v>0.33767999999999998</v>
          </cell>
          <cell r="M168">
            <v>0.33767999999999998</v>
          </cell>
          <cell r="N168">
            <v>0.33767999999999998</v>
          </cell>
          <cell r="O168">
            <v>0.33767999999999998</v>
          </cell>
          <cell r="P168">
            <v>0.33767999999999998</v>
          </cell>
          <cell r="Q168">
            <v>0.33767999999999998</v>
          </cell>
          <cell r="R168">
            <v>0.33767993257079243</v>
          </cell>
          <cell r="S168">
            <v>0.33767986514158488</v>
          </cell>
          <cell r="T168">
            <v>0.33767979771237733</v>
          </cell>
          <cell r="U168">
            <v>0.33767973028316978</v>
          </cell>
          <cell r="V168">
            <v>0.33767966285396223</v>
          </cell>
          <cell r="W168">
            <v>0.33767959542475467</v>
          </cell>
          <cell r="X168">
            <v>0.33767952799554712</v>
          </cell>
          <cell r="Y168">
            <v>0.33767946056633957</v>
          </cell>
          <cell r="Z168">
            <v>0.33767939313713202</v>
          </cell>
          <cell r="AA168">
            <v>0.33767932570792447</v>
          </cell>
          <cell r="AB168">
            <v>0.33767925827871692</v>
          </cell>
          <cell r="AC168">
            <v>0.33767919084950959</v>
          </cell>
          <cell r="AD168">
            <v>0.33767919084950959</v>
          </cell>
          <cell r="AE168">
            <v>0.33767919084950959</v>
          </cell>
          <cell r="AF168">
            <v>0.33767919084950959</v>
          </cell>
          <cell r="AG168">
            <v>0.33767919084950959</v>
          </cell>
          <cell r="AH168">
            <v>0.33767919084950959</v>
          </cell>
          <cell r="AI168">
            <v>0.33767919084950959</v>
          </cell>
          <cell r="AJ168">
            <v>0.33767919084950959</v>
          </cell>
          <cell r="AK168">
            <v>0.33767919084950959</v>
          </cell>
          <cell r="AL168">
            <v>0.33767919084950959</v>
          </cell>
          <cell r="AM168">
            <v>0.33767919084950959</v>
          </cell>
          <cell r="AN168">
            <v>0.33767919084950959</v>
          </cell>
        </row>
        <row r="169">
          <cell r="A169">
            <v>6</v>
          </cell>
          <cell r="B169" t="str">
            <v>RD</v>
          </cell>
          <cell r="C169" t="str">
            <v>sf</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row>
        <row r="170">
          <cell r="A170">
            <v>6</v>
          </cell>
          <cell r="B170" t="str">
            <v>RD</v>
          </cell>
          <cell r="C170" t="str">
            <v>sr</v>
          </cell>
          <cell r="D170">
            <v>2.4250000000000001E-2</v>
          </cell>
          <cell r="E170">
            <v>2.4250000000000001E-2</v>
          </cell>
          <cell r="F170">
            <v>2.4250000000000001E-2</v>
          </cell>
          <cell r="G170">
            <v>2.4250000000000001E-2</v>
          </cell>
          <cell r="H170">
            <v>2.4250000000000001E-2</v>
          </cell>
          <cell r="I170">
            <v>2.4250000000000001E-2</v>
          </cell>
          <cell r="J170">
            <v>2.4250000000000001E-2</v>
          </cell>
          <cell r="K170">
            <v>2.4250000000000001E-2</v>
          </cell>
          <cell r="L170">
            <v>2.4250000000000001E-2</v>
          </cell>
          <cell r="M170">
            <v>2.4250000000000001E-2</v>
          </cell>
          <cell r="N170">
            <v>2.4250000000000001E-2</v>
          </cell>
          <cell r="O170">
            <v>2.4250000000000001E-2</v>
          </cell>
          <cell r="P170">
            <v>2.4250000000000001E-2</v>
          </cell>
          <cell r="Q170">
            <v>2.4250000000000001E-2</v>
          </cell>
          <cell r="R170">
            <v>2.4249786880152682E-2</v>
          </cell>
          <cell r="S170">
            <v>2.4249573760305364E-2</v>
          </cell>
          <cell r="T170">
            <v>2.4249360640458045E-2</v>
          </cell>
          <cell r="U170">
            <v>2.4249147520610727E-2</v>
          </cell>
          <cell r="V170">
            <v>2.4248934400763408E-2</v>
          </cell>
          <cell r="W170">
            <v>2.424872128091609E-2</v>
          </cell>
          <cell r="X170">
            <v>2.4248508161068771E-2</v>
          </cell>
          <cell r="Y170">
            <v>2.4248295041221453E-2</v>
          </cell>
          <cell r="Z170">
            <v>2.4248081921374134E-2</v>
          </cell>
          <cell r="AA170">
            <v>2.4247868801526816E-2</v>
          </cell>
          <cell r="AB170">
            <v>2.4247655681679497E-2</v>
          </cell>
          <cell r="AC170">
            <v>2.4247442561832196E-2</v>
          </cell>
          <cell r="AD170">
            <v>2.4247442561832196E-2</v>
          </cell>
          <cell r="AE170">
            <v>2.4247442561832196E-2</v>
          </cell>
          <cell r="AF170">
            <v>2.4247442561832196E-2</v>
          </cell>
          <cell r="AG170">
            <v>2.4247442561832196E-2</v>
          </cell>
          <cell r="AH170">
            <v>2.4247442561832196E-2</v>
          </cell>
          <cell r="AI170">
            <v>2.4247442561832196E-2</v>
          </cell>
          <cell r="AJ170">
            <v>2.4247442561832196E-2</v>
          </cell>
          <cell r="AK170">
            <v>2.4247442561832196E-2</v>
          </cell>
          <cell r="AL170">
            <v>2.4247442561832196E-2</v>
          </cell>
          <cell r="AM170">
            <v>2.4247442561832196E-2</v>
          </cell>
          <cell r="AN170">
            <v>2.4247442561832196E-2</v>
          </cell>
        </row>
        <row r="171">
          <cell r="A171">
            <v>6</v>
          </cell>
          <cell r="B171" t="str">
            <v>RR</v>
          </cell>
          <cell r="C171" t="str">
            <v>rf</v>
          </cell>
          <cell r="D171">
            <v>14.249090000000001</v>
          </cell>
          <cell r="E171">
            <v>14.249090000000001</v>
          </cell>
          <cell r="F171">
            <v>14.249090000000001</v>
          </cell>
          <cell r="G171">
            <v>14.249090000000001</v>
          </cell>
          <cell r="H171">
            <v>14.249090000000001</v>
          </cell>
          <cell r="I171">
            <v>14.249090000000001</v>
          </cell>
          <cell r="J171">
            <v>14.249090000000001</v>
          </cell>
          <cell r="K171">
            <v>14.249090000000001</v>
          </cell>
          <cell r="L171">
            <v>14.249090000000001</v>
          </cell>
          <cell r="M171">
            <v>14.249090000000001</v>
          </cell>
          <cell r="N171">
            <v>14.249090000000001</v>
          </cell>
          <cell r="O171">
            <v>14.249090000000001</v>
          </cell>
          <cell r="P171">
            <v>14.249090000000001</v>
          </cell>
          <cell r="Q171">
            <v>14.249090000000001</v>
          </cell>
          <cell r="R171">
            <v>14.24908968459283</v>
          </cell>
          <cell r="S171">
            <v>14.249089369185659</v>
          </cell>
          <cell r="T171">
            <v>14.249089053778489</v>
          </cell>
          <cell r="U171">
            <v>14.249088738371318</v>
          </cell>
          <cell r="V171">
            <v>14.249088422964148</v>
          </cell>
          <cell r="W171">
            <v>14.249088107556977</v>
          </cell>
          <cell r="X171">
            <v>14.249087792149806</v>
          </cell>
          <cell r="Y171">
            <v>14.249087476742636</v>
          </cell>
          <cell r="Z171">
            <v>14.249087161335465</v>
          </cell>
          <cell r="AA171">
            <v>14.249086845928295</v>
          </cell>
          <cell r="AB171">
            <v>14.249086530521124</v>
          </cell>
          <cell r="AC171">
            <v>14.249086215113948</v>
          </cell>
          <cell r="AD171">
            <v>14.249086215113948</v>
          </cell>
          <cell r="AE171">
            <v>14.249086215113948</v>
          </cell>
          <cell r="AF171">
            <v>14.249086215113948</v>
          </cell>
          <cell r="AG171">
            <v>14.249086215113948</v>
          </cell>
          <cell r="AH171">
            <v>14.249086215113948</v>
          </cell>
          <cell r="AI171">
            <v>14.249086215113948</v>
          </cell>
          <cell r="AJ171">
            <v>14.249086215113948</v>
          </cell>
          <cell r="AK171">
            <v>14.249086215113948</v>
          </cell>
          <cell r="AL171">
            <v>14.249086215113948</v>
          </cell>
          <cell r="AM171">
            <v>14.249086215113948</v>
          </cell>
          <cell r="AN171">
            <v>14.249086215113948</v>
          </cell>
        </row>
        <row r="172">
          <cell r="A172">
            <v>6</v>
          </cell>
          <cell r="B172" t="str">
            <v>RR</v>
          </cell>
          <cell r="C172" t="str">
            <v>rm</v>
          </cell>
          <cell r="D172">
            <v>5.1004500000000004</v>
          </cell>
          <cell r="E172">
            <v>5.1004500000000004</v>
          </cell>
          <cell r="F172">
            <v>5.1004500000000004</v>
          </cell>
          <cell r="G172">
            <v>5.1004500000000004</v>
          </cell>
          <cell r="H172">
            <v>5.1004500000000004</v>
          </cell>
          <cell r="I172">
            <v>5.1004500000000004</v>
          </cell>
          <cell r="J172">
            <v>5.1004500000000004</v>
          </cell>
          <cell r="K172">
            <v>5.1004500000000004</v>
          </cell>
          <cell r="L172">
            <v>5.1004500000000004</v>
          </cell>
          <cell r="M172">
            <v>5.1004500000000004</v>
          </cell>
          <cell r="N172">
            <v>5.1004500000000004</v>
          </cell>
          <cell r="O172">
            <v>5.1004500000000004</v>
          </cell>
          <cell r="P172">
            <v>5.1004500000000004</v>
          </cell>
          <cell r="Q172">
            <v>5.1004500000000004</v>
          </cell>
          <cell r="R172">
            <v>5.1004497450004322</v>
          </cell>
          <cell r="S172">
            <v>5.1004494900008641</v>
          </cell>
          <cell r="T172">
            <v>5.100449235001296</v>
          </cell>
          <cell r="U172">
            <v>5.1004489800017279</v>
          </cell>
          <cell r="V172">
            <v>5.1004487250021597</v>
          </cell>
          <cell r="W172">
            <v>5.1004484700025916</v>
          </cell>
          <cell r="X172">
            <v>5.1004482150030235</v>
          </cell>
          <cell r="Y172">
            <v>5.1004479600034553</v>
          </cell>
          <cell r="Z172">
            <v>5.1004477050038872</v>
          </cell>
          <cell r="AA172">
            <v>5.1004474500043191</v>
          </cell>
          <cell r="AB172">
            <v>5.100447195004751</v>
          </cell>
          <cell r="AC172">
            <v>5.1004469400051855</v>
          </cell>
          <cell r="AD172">
            <v>5.1004469400051855</v>
          </cell>
          <cell r="AE172">
            <v>5.1004469400051855</v>
          </cell>
          <cell r="AF172">
            <v>5.1004469400051855</v>
          </cell>
          <cell r="AG172">
            <v>5.1004469400051855</v>
          </cell>
          <cell r="AH172">
            <v>5.1004469400051855</v>
          </cell>
          <cell r="AI172">
            <v>5.1004469400051855</v>
          </cell>
          <cell r="AJ172">
            <v>5.1004469400051855</v>
          </cell>
          <cell r="AK172">
            <v>5.1004469400051855</v>
          </cell>
          <cell r="AL172">
            <v>5.1004469400051855</v>
          </cell>
          <cell r="AM172">
            <v>5.1004469400051855</v>
          </cell>
          <cell r="AN172">
            <v>5.1004469400051855</v>
          </cell>
        </row>
        <row r="173">
          <cell r="A173">
            <v>6</v>
          </cell>
          <cell r="B173" t="str">
            <v>SD</v>
          </cell>
          <cell r="C173" t="str">
            <v>ld</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row>
        <row r="174">
          <cell r="A174">
            <v>6</v>
          </cell>
          <cell r="B174" t="str">
            <v>SD</v>
          </cell>
          <cell r="C174" t="str">
            <v>lf</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5">
          <cell r="A175">
            <v>6</v>
          </cell>
          <cell r="B175" t="str">
            <v>SD</v>
          </cell>
          <cell r="C175" t="str">
            <v>mn</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row>
        <row r="176">
          <cell r="A176">
            <v>6</v>
          </cell>
          <cell r="B176" t="str">
            <v>SD</v>
          </cell>
          <cell r="C176" t="str">
            <v>os</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row>
        <row r="177">
          <cell r="A177">
            <v>6</v>
          </cell>
          <cell r="B177" t="str">
            <v>SD</v>
          </cell>
          <cell r="C177" t="str">
            <v>pm</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78">
          <cell r="A178">
            <v>6</v>
          </cell>
          <cell r="B178" t="str">
            <v>SD</v>
          </cell>
          <cell r="C178" t="str">
            <v>pq</v>
          </cell>
          <cell r="D178">
            <v>23.596260000000001</v>
          </cell>
          <cell r="E178">
            <v>23.596260000000001</v>
          </cell>
          <cell r="F178">
            <v>23.596260000000001</v>
          </cell>
          <cell r="G178">
            <v>23.596260000000001</v>
          </cell>
          <cell r="H178">
            <v>23.596260000000001</v>
          </cell>
          <cell r="I178">
            <v>23.596260000000001</v>
          </cell>
          <cell r="J178">
            <v>23.596260000000001</v>
          </cell>
          <cell r="K178">
            <v>23.596260000000001</v>
          </cell>
          <cell r="L178">
            <v>23.596260000000001</v>
          </cell>
          <cell r="M178">
            <v>23.596260000000001</v>
          </cell>
          <cell r="N178">
            <v>23.596260000000001</v>
          </cell>
          <cell r="O178">
            <v>23.596260000000001</v>
          </cell>
          <cell r="P178">
            <v>23.596260000000001</v>
          </cell>
          <cell r="Q178">
            <v>23.596260000000001</v>
          </cell>
          <cell r="R178">
            <v>23.596260137620103</v>
          </cell>
          <cell r="S178">
            <v>23.596260275240205</v>
          </cell>
          <cell r="T178">
            <v>23.596260412860307</v>
          </cell>
          <cell r="U178">
            <v>23.596260550480409</v>
          </cell>
          <cell r="V178">
            <v>23.596260688100511</v>
          </cell>
          <cell r="W178">
            <v>23.596260825720613</v>
          </cell>
          <cell r="X178">
            <v>23.596260963340715</v>
          </cell>
          <cell r="Y178">
            <v>23.596261100960817</v>
          </cell>
          <cell r="Z178">
            <v>23.596261238580919</v>
          </cell>
          <cell r="AA178">
            <v>23.596261376201021</v>
          </cell>
          <cell r="AB178">
            <v>23.596261513821123</v>
          </cell>
          <cell r="AC178">
            <v>23.596261651441207</v>
          </cell>
          <cell r="AD178">
            <v>23.596261651441207</v>
          </cell>
          <cell r="AE178">
            <v>23.596261651441207</v>
          </cell>
          <cell r="AF178">
            <v>23.596261651441207</v>
          </cell>
          <cell r="AG178">
            <v>23.596261651441207</v>
          </cell>
          <cell r="AH178">
            <v>23.596261651441207</v>
          </cell>
          <cell r="AI178">
            <v>23.596261651441207</v>
          </cell>
          <cell r="AJ178">
            <v>23.596261651441207</v>
          </cell>
          <cell r="AK178">
            <v>23.596261651441207</v>
          </cell>
          <cell r="AL178">
            <v>23.596261651441207</v>
          </cell>
          <cell r="AM178">
            <v>23.596261651441207</v>
          </cell>
          <cell r="AN178">
            <v>23.596261651441207</v>
          </cell>
        </row>
        <row r="179">
          <cell r="A179">
            <v>6</v>
          </cell>
          <cell r="B179" t="str">
            <v>SD</v>
          </cell>
          <cell r="C179" t="str">
            <v>ss</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row>
        <row r="180">
          <cell r="A180">
            <v>6</v>
          </cell>
          <cell r="B180" t="str">
            <v>UR</v>
          </cell>
          <cell r="C180" t="str">
            <v>rf</v>
          </cell>
          <cell r="D180">
            <v>3.2827799999999998</v>
          </cell>
          <cell r="E180">
            <v>3.2827799999999998</v>
          </cell>
          <cell r="F180">
            <v>3.2827799999999998</v>
          </cell>
          <cell r="G180">
            <v>3.2827799999999998</v>
          </cell>
          <cell r="H180">
            <v>3.2827799999999998</v>
          </cell>
          <cell r="I180">
            <v>3.2827799999999998</v>
          </cell>
          <cell r="J180">
            <v>3.2827799999999998</v>
          </cell>
          <cell r="K180">
            <v>3.2827799999999998</v>
          </cell>
          <cell r="L180">
            <v>3.2827799999999998</v>
          </cell>
          <cell r="M180">
            <v>3.2827799999999998</v>
          </cell>
          <cell r="N180">
            <v>3.2827799999999998</v>
          </cell>
          <cell r="O180">
            <v>3.2827799999999998</v>
          </cell>
          <cell r="P180">
            <v>3.2827799999999998</v>
          </cell>
          <cell r="Q180">
            <v>3.2827799999999998</v>
          </cell>
          <cell r="R180">
            <v>3.2827803360949455</v>
          </cell>
          <cell r="S180">
            <v>3.2827806721898911</v>
          </cell>
          <cell r="T180">
            <v>3.2827810082848368</v>
          </cell>
          <cell r="U180">
            <v>3.2827813443797824</v>
          </cell>
          <cell r="V180">
            <v>3.2827816804747281</v>
          </cell>
          <cell r="W180">
            <v>3.2827820165696737</v>
          </cell>
          <cell r="X180">
            <v>3.2827823526646194</v>
          </cell>
          <cell r="Y180">
            <v>3.282782688759565</v>
          </cell>
          <cell r="Z180">
            <v>3.2827830248545107</v>
          </cell>
          <cell r="AA180">
            <v>3.2827833609494563</v>
          </cell>
          <cell r="AB180">
            <v>3.282783697044402</v>
          </cell>
          <cell r="AC180">
            <v>3.2827840331393459</v>
          </cell>
          <cell r="AD180">
            <v>3.2827840331393459</v>
          </cell>
          <cell r="AE180">
            <v>3.2827840331393459</v>
          </cell>
          <cell r="AF180">
            <v>3.2827840331393459</v>
          </cell>
          <cell r="AG180">
            <v>3.2827840331393459</v>
          </cell>
          <cell r="AH180">
            <v>3.2827840331393459</v>
          </cell>
          <cell r="AI180">
            <v>3.2827840331393459</v>
          </cell>
          <cell r="AJ180">
            <v>3.2827840331393459</v>
          </cell>
          <cell r="AK180">
            <v>3.2827840331393459</v>
          </cell>
          <cell r="AL180">
            <v>3.2827840331393459</v>
          </cell>
          <cell r="AM180">
            <v>3.2827840331393459</v>
          </cell>
          <cell r="AN180">
            <v>3.2827840331393459</v>
          </cell>
        </row>
        <row r="181">
          <cell r="A181">
            <v>6</v>
          </cell>
          <cell r="B181" t="str">
            <v>UR</v>
          </cell>
          <cell r="C181" t="str">
            <v>rm</v>
          </cell>
          <cell r="D181">
            <v>2.4551799999999999</v>
          </cell>
          <cell r="E181">
            <v>2.4551799999999999</v>
          </cell>
          <cell r="F181">
            <v>2.4551799999999999</v>
          </cell>
          <cell r="G181">
            <v>2.4551799999999999</v>
          </cell>
          <cell r="H181">
            <v>2.4551799999999999</v>
          </cell>
          <cell r="I181">
            <v>2.4551799999999999</v>
          </cell>
          <cell r="J181">
            <v>2.4551799999999999</v>
          </cell>
          <cell r="K181">
            <v>2.4551799999999999</v>
          </cell>
          <cell r="L181">
            <v>2.4551799999999999</v>
          </cell>
          <cell r="M181">
            <v>2.4551799999999999</v>
          </cell>
          <cell r="N181">
            <v>2.4551799999999999</v>
          </cell>
          <cell r="O181">
            <v>2.4551799999999999</v>
          </cell>
          <cell r="P181">
            <v>2.4551799999999999</v>
          </cell>
          <cell r="Q181">
            <v>2.4551799999999999</v>
          </cell>
          <cell r="R181">
            <v>2.4551798236279438</v>
          </cell>
          <cell r="S181">
            <v>2.4551796472558878</v>
          </cell>
          <cell r="T181">
            <v>2.4551794708838317</v>
          </cell>
          <cell r="U181">
            <v>2.4551792945117756</v>
          </cell>
          <cell r="V181">
            <v>2.4551791181397196</v>
          </cell>
          <cell r="W181">
            <v>2.4551789417676635</v>
          </cell>
          <cell r="X181">
            <v>2.4551787653956074</v>
          </cell>
          <cell r="Y181">
            <v>2.4551785890235513</v>
          </cell>
          <cell r="Z181">
            <v>2.4551784126514953</v>
          </cell>
          <cell r="AA181">
            <v>2.4551782362794392</v>
          </cell>
          <cell r="AB181">
            <v>2.4551780599073831</v>
          </cell>
          <cell r="AC181">
            <v>2.455177883535328</v>
          </cell>
          <cell r="AD181">
            <v>2.455177883535328</v>
          </cell>
          <cell r="AE181">
            <v>2.455177883535328</v>
          </cell>
          <cell r="AF181">
            <v>2.455177883535328</v>
          </cell>
          <cell r="AG181">
            <v>2.455177883535328</v>
          </cell>
          <cell r="AH181">
            <v>2.455177883535328</v>
          </cell>
          <cell r="AI181">
            <v>2.455177883535328</v>
          </cell>
          <cell r="AJ181">
            <v>2.455177883535328</v>
          </cell>
          <cell r="AK181">
            <v>2.455177883535328</v>
          </cell>
          <cell r="AL181">
            <v>2.455177883535328</v>
          </cell>
          <cell r="AM181">
            <v>2.455177883535328</v>
          </cell>
          <cell r="AN181">
            <v>2.455177883535328</v>
          </cell>
        </row>
        <row r="182">
          <cell r="A182">
            <v>7</v>
          </cell>
          <cell r="B182" t="str">
            <v>AG</v>
          </cell>
          <cell r="C182" t="str">
            <v>ab</v>
          </cell>
          <cell r="D182">
            <v>125.19184312078924</v>
          </cell>
          <cell r="E182">
            <v>125.19184312078924</v>
          </cell>
          <cell r="F182">
            <v>125.19184312078924</v>
          </cell>
          <cell r="G182">
            <v>125.19184312078924</v>
          </cell>
          <cell r="H182">
            <v>125.19184312078924</v>
          </cell>
          <cell r="I182">
            <v>125.19184312078924</v>
          </cell>
          <cell r="J182">
            <v>125.19184312078924</v>
          </cell>
          <cell r="K182">
            <v>125.19184312078924</v>
          </cell>
          <cell r="L182">
            <v>125.19184312078924</v>
          </cell>
          <cell r="M182">
            <v>125.19184312078924</v>
          </cell>
          <cell r="N182">
            <v>125.19184312078924</v>
          </cell>
          <cell r="O182">
            <v>125.19184312078924</v>
          </cell>
          <cell r="P182">
            <v>125.19184312078924</v>
          </cell>
          <cell r="Q182">
            <v>125.19184312078924</v>
          </cell>
          <cell r="R182">
            <v>122.26568705365024</v>
          </cell>
          <cell r="S182">
            <v>119.33953098651124</v>
          </cell>
          <cell r="T182">
            <v>116.41337491937223</v>
          </cell>
          <cell r="U182">
            <v>113.48721885223323</v>
          </cell>
          <cell r="V182">
            <v>110.56106278509422</v>
          </cell>
          <cell r="W182">
            <v>107.63490671795522</v>
          </cell>
          <cell r="X182">
            <v>104.70875065081621</v>
          </cell>
          <cell r="Y182">
            <v>101.78259458367721</v>
          </cell>
          <cell r="Z182">
            <v>98.856438516538205</v>
          </cell>
          <cell r="AA182">
            <v>95.930282449399201</v>
          </cell>
          <cell r="AB182">
            <v>93.004126382260196</v>
          </cell>
          <cell r="AC182">
            <v>90.077970315121263</v>
          </cell>
          <cell r="AD182">
            <v>90.077970315121263</v>
          </cell>
          <cell r="AE182">
            <v>90.077970315121263</v>
          </cell>
          <cell r="AF182">
            <v>90.077970315121263</v>
          </cell>
          <cell r="AG182">
            <v>90.077970315121263</v>
          </cell>
          <cell r="AH182">
            <v>90.077970315121263</v>
          </cell>
          <cell r="AI182">
            <v>90.077970315121263</v>
          </cell>
          <cell r="AJ182">
            <v>90.077970315121263</v>
          </cell>
          <cell r="AK182">
            <v>90.077970315121263</v>
          </cell>
          <cell r="AL182">
            <v>90.077970315121263</v>
          </cell>
          <cell r="AM182">
            <v>90.077970315121263</v>
          </cell>
          <cell r="AN182">
            <v>90.077970315121263</v>
          </cell>
        </row>
        <row r="183">
          <cell r="A183">
            <v>7</v>
          </cell>
          <cell r="B183" t="str">
            <v>AG</v>
          </cell>
          <cell r="C183" t="str">
            <v>cp</v>
          </cell>
          <cell r="D183">
            <v>94.691056623402858</v>
          </cell>
          <cell r="E183">
            <v>94.691056623402858</v>
          </cell>
          <cell r="F183">
            <v>94.691056623402858</v>
          </cell>
          <cell r="G183">
            <v>94.691056623402858</v>
          </cell>
          <cell r="H183">
            <v>94.691056623402858</v>
          </cell>
          <cell r="I183">
            <v>94.691056623402858</v>
          </cell>
          <cell r="J183">
            <v>94.691056623402858</v>
          </cell>
          <cell r="K183">
            <v>94.691056623402858</v>
          </cell>
          <cell r="L183">
            <v>94.691056623402858</v>
          </cell>
          <cell r="M183">
            <v>94.691056623402858</v>
          </cell>
          <cell r="N183">
            <v>94.691056623402858</v>
          </cell>
          <cell r="O183">
            <v>94.691056623402858</v>
          </cell>
          <cell r="P183">
            <v>94.691056623402858</v>
          </cell>
          <cell r="Q183">
            <v>94.691056623402858</v>
          </cell>
          <cell r="R183">
            <v>104.57208432484313</v>
          </cell>
          <cell r="S183">
            <v>114.45311202628341</v>
          </cell>
          <cell r="T183">
            <v>124.33413972772368</v>
          </cell>
          <cell r="U183">
            <v>134.21516742916396</v>
          </cell>
          <cell r="V183">
            <v>144.09619513060423</v>
          </cell>
          <cell r="W183">
            <v>153.9772228320445</v>
          </cell>
          <cell r="X183">
            <v>163.85825053348478</v>
          </cell>
          <cell r="Y183">
            <v>173.73927823492505</v>
          </cell>
          <cell r="Z183">
            <v>183.62030593636533</v>
          </cell>
          <cell r="AA183">
            <v>193.5013336378056</v>
          </cell>
          <cell r="AB183">
            <v>203.38236133924588</v>
          </cell>
          <cell r="AC183">
            <v>213.26338904068621</v>
          </cell>
          <cell r="AD183">
            <v>213.26338904068621</v>
          </cell>
          <cell r="AE183">
            <v>213.26338904068621</v>
          </cell>
          <cell r="AF183">
            <v>213.26338904068621</v>
          </cell>
          <cell r="AG183">
            <v>213.26338904068621</v>
          </cell>
          <cell r="AH183">
            <v>213.26338904068621</v>
          </cell>
          <cell r="AI183">
            <v>213.26338904068621</v>
          </cell>
          <cell r="AJ183">
            <v>213.26338904068621</v>
          </cell>
          <cell r="AK183">
            <v>213.26338904068621</v>
          </cell>
          <cell r="AL183">
            <v>213.26338904068621</v>
          </cell>
          <cell r="AM183">
            <v>213.26338904068621</v>
          </cell>
          <cell r="AN183">
            <v>213.26338904068621</v>
          </cell>
        </row>
        <row r="184">
          <cell r="A184">
            <v>7</v>
          </cell>
          <cell r="B184" t="str">
            <v>AG</v>
          </cell>
          <cell r="C184" t="str">
            <v>pa</v>
          </cell>
          <cell r="D184">
            <v>124.49012287450346</v>
          </cell>
          <cell r="E184">
            <v>124.49012287450346</v>
          </cell>
          <cell r="F184">
            <v>124.49012287450346</v>
          </cell>
          <cell r="G184">
            <v>124.49012287450346</v>
          </cell>
          <cell r="H184">
            <v>124.49012287450346</v>
          </cell>
          <cell r="I184">
            <v>124.49012287450346</v>
          </cell>
          <cell r="J184">
            <v>124.49012287450346</v>
          </cell>
          <cell r="K184">
            <v>124.49012287450346</v>
          </cell>
          <cell r="L184">
            <v>124.49012287450346</v>
          </cell>
          <cell r="M184">
            <v>124.49012287450346</v>
          </cell>
          <cell r="N184">
            <v>124.49012287450346</v>
          </cell>
          <cell r="O184">
            <v>124.49012287450346</v>
          </cell>
          <cell r="P184">
            <v>124.49012287450346</v>
          </cell>
          <cell r="Q184">
            <v>124.49012287450346</v>
          </cell>
          <cell r="R184">
            <v>133.9012271885766</v>
          </cell>
          <cell r="S184">
            <v>143.31233150264976</v>
          </cell>
          <cell r="T184">
            <v>152.72343581672291</v>
          </cell>
          <cell r="U184">
            <v>162.13454013079607</v>
          </cell>
          <cell r="V184">
            <v>171.54564444486923</v>
          </cell>
          <cell r="W184">
            <v>180.95674875894238</v>
          </cell>
          <cell r="X184">
            <v>190.36785307301554</v>
          </cell>
          <cell r="Y184">
            <v>199.7789573870887</v>
          </cell>
          <cell r="Z184">
            <v>209.19006170116185</v>
          </cell>
          <cell r="AA184">
            <v>218.60116601523501</v>
          </cell>
          <cell r="AB184">
            <v>228.01227032930817</v>
          </cell>
          <cell r="AC184">
            <v>237.42337464338127</v>
          </cell>
          <cell r="AD184">
            <v>237.42337464338127</v>
          </cell>
          <cell r="AE184">
            <v>237.42337464338127</v>
          </cell>
          <cell r="AF184">
            <v>237.42337464338127</v>
          </cell>
          <cell r="AG184">
            <v>237.42337464338127</v>
          </cell>
          <cell r="AH184">
            <v>237.42337464338127</v>
          </cell>
          <cell r="AI184">
            <v>237.42337464338127</v>
          </cell>
          <cell r="AJ184">
            <v>237.42337464338127</v>
          </cell>
          <cell r="AK184">
            <v>237.42337464338127</v>
          </cell>
          <cell r="AL184">
            <v>237.42337464338127</v>
          </cell>
          <cell r="AM184">
            <v>237.42337464338127</v>
          </cell>
          <cell r="AN184">
            <v>237.42337464338127</v>
          </cell>
        </row>
        <row r="185">
          <cell r="A185">
            <v>7</v>
          </cell>
          <cell r="B185" t="str">
            <v>AL</v>
          </cell>
          <cell r="C185" t="str">
            <v>ep</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0.94757224988693312</v>
          </cell>
          <cell r="S185">
            <v>1.8951444997738662</v>
          </cell>
          <cell r="T185">
            <v>2.8427167496607995</v>
          </cell>
          <cell r="U185">
            <v>3.7902889995477325</v>
          </cell>
          <cell r="V185">
            <v>4.7378612494346655</v>
          </cell>
          <cell r="W185">
            <v>5.6854334993215989</v>
          </cell>
          <cell r="X185">
            <v>6.6330057492085324</v>
          </cell>
          <cell r="Y185">
            <v>7.5805779990954658</v>
          </cell>
          <cell r="Z185">
            <v>8.5281502489823993</v>
          </cell>
          <cell r="AA185">
            <v>9.4757224988693327</v>
          </cell>
          <cell r="AB185">
            <v>10.423294748756266</v>
          </cell>
          <cell r="AC185">
            <v>11.370866998643198</v>
          </cell>
          <cell r="AD185">
            <v>11.370866998643198</v>
          </cell>
          <cell r="AE185">
            <v>11.370866998643198</v>
          </cell>
          <cell r="AF185">
            <v>11.370866998643198</v>
          </cell>
          <cell r="AG185">
            <v>11.370866998643198</v>
          </cell>
          <cell r="AH185">
            <v>11.370866998643198</v>
          </cell>
          <cell r="AI185">
            <v>11.370866998643198</v>
          </cell>
          <cell r="AJ185">
            <v>11.370866998643198</v>
          </cell>
          <cell r="AK185">
            <v>11.370866998643198</v>
          </cell>
          <cell r="AL185">
            <v>11.370866998643198</v>
          </cell>
          <cell r="AM185">
            <v>11.370866998643198</v>
          </cell>
          <cell r="AN185">
            <v>11.370866998643198</v>
          </cell>
        </row>
        <row r="186">
          <cell r="A186">
            <v>7</v>
          </cell>
          <cell r="B186" t="str">
            <v>AL</v>
          </cell>
          <cell r="C186" t="str">
            <v>ff</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row>
        <row r="187">
          <cell r="A187">
            <v>7</v>
          </cell>
          <cell r="B187" t="str">
            <v>AL</v>
          </cell>
          <cell r="C187" t="str">
            <v>hr</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row>
        <row r="188">
          <cell r="A188">
            <v>7</v>
          </cell>
          <cell r="B188" t="str">
            <v>AL</v>
          </cell>
          <cell r="C188" t="str">
            <v>of</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row>
        <row r="189">
          <cell r="A189">
            <v>7</v>
          </cell>
          <cell r="B189" t="str">
            <v>CR</v>
          </cell>
          <cell r="C189" t="str">
            <v>as</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row>
        <row r="190">
          <cell r="A190">
            <v>7</v>
          </cell>
          <cell r="B190" t="str">
            <v>CR</v>
          </cell>
          <cell r="C190" t="str">
            <v>hy</v>
          </cell>
          <cell r="D190">
            <v>73</v>
          </cell>
          <cell r="E190">
            <v>73</v>
          </cell>
          <cell r="F190">
            <v>73</v>
          </cell>
          <cell r="G190">
            <v>73</v>
          </cell>
          <cell r="H190">
            <v>73</v>
          </cell>
          <cell r="I190">
            <v>73</v>
          </cell>
          <cell r="J190">
            <v>73</v>
          </cell>
          <cell r="K190">
            <v>73</v>
          </cell>
          <cell r="L190">
            <v>73</v>
          </cell>
          <cell r="M190">
            <v>73</v>
          </cell>
          <cell r="N190">
            <v>73</v>
          </cell>
          <cell r="O190">
            <v>73</v>
          </cell>
          <cell r="P190">
            <v>73</v>
          </cell>
          <cell r="Q190">
            <v>73</v>
          </cell>
          <cell r="R190">
            <v>73</v>
          </cell>
          <cell r="S190">
            <v>73</v>
          </cell>
          <cell r="T190">
            <v>73</v>
          </cell>
          <cell r="U190">
            <v>73</v>
          </cell>
          <cell r="V190">
            <v>73</v>
          </cell>
          <cell r="W190">
            <v>73</v>
          </cell>
          <cell r="X190">
            <v>73</v>
          </cell>
          <cell r="Y190">
            <v>73</v>
          </cell>
          <cell r="Z190">
            <v>73</v>
          </cell>
          <cell r="AA190">
            <v>73</v>
          </cell>
          <cell r="AB190">
            <v>73</v>
          </cell>
          <cell r="AC190">
            <v>73</v>
          </cell>
          <cell r="AD190">
            <v>73</v>
          </cell>
          <cell r="AE190">
            <v>73</v>
          </cell>
          <cell r="AF190">
            <v>73</v>
          </cell>
          <cell r="AG190">
            <v>73</v>
          </cell>
          <cell r="AH190">
            <v>73</v>
          </cell>
          <cell r="AI190">
            <v>73</v>
          </cell>
          <cell r="AJ190">
            <v>73</v>
          </cell>
          <cell r="AK190">
            <v>73</v>
          </cell>
          <cell r="AL190">
            <v>73</v>
          </cell>
          <cell r="AM190">
            <v>73</v>
          </cell>
          <cell r="AN190">
            <v>73</v>
          </cell>
        </row>
        <row r="191">
          <cell r="A191">
            <v>7</v>
          </cell>
          <cell r="B191" t="str">
            <v>CR</v>
          </cell>
          <cell r="C191" t="str">
            <v>pp</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10</v>
          </cell>
          <cell r="AE191">
            <v>0</v>
          </cell>
          <cell r="AF191">
            <v>0</v>
          </cell>
          <cell r="AG191">
            <v>650</v>
          </cell>
          <cell r="AH191">
            <v>178</v>
          </cell>
          <cell r="AI191">
            <v>0</v>
          </cell>
          <cell r="AJ191">
            <v>0</v>
          </cell>
          <cell r="AK191">
            <v>0</v>
          </cell>
          <cell r="AL191">
            <v>0</v>
          </cell>
          <cell r="AM191">
            <v>0</v>
          </cell>
          <cell r="AN191">
            <v>0</v>
          </cell>
        </row>
        <row r="192">
          <cell r="A192">
            <v>7</v>
          </cell>
          <cell r="B192" t="str">
            <v>CR</v>
          </cell>
          <cell r="C192" t="str">
            <v>ry</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A193">
            <v>7</v>
          </cell>
          <cell r="B193" t="str">
            <v>CR</v>
          </cell>
          <cell r="C193" t="str">
            <v>sl</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row>
        <row r="194">
          <cell r="A194">
            <v>7</v>
          </cell>
          <cell r="B194" t="str">
            <v>FO</v>
          </cell>
          <cell r="C194" t="str">
            <v>uf</v>
          </cell>
          <cell r="D194">
            <v>74.242508350787858</v>
          </cell>
          <cell r="E194">
            <v>74.242508350787858</v>
          </cell>
          <cell r="F194">
            <v>74.242508350787858</v>
          </cell>
          <cell r="G194">
            <v>74.242508350787858</v>
          </cell>
          <cell r="H194">
            <v>74.242508350787858</v>
          </cell>
          <cell r="I194">
            <v>74.242508350787858</v>
          </cell>
          <cell r="J194">
            <v>74.242508350787858</v>
          </cell>
          <cell r="K194">
            <v>74.242508350787858</v>
          </cell>
          <cell r="L194">
            <v>74.242508350787858</v>
          </cell>
          <cell r="M194">
            <v>74.242508350787858</v>
          </cell>
          <cell r="N194">
            <v>74.242508350787858</v>
          </cell>
          <cell r="O194">
            <v>74.242508350787858</v>
          </cell>
          <cell r="P194">
            <v>74.242508350787858</v>
          </cell>
          <cell r="Q194">
            <v>74.242508350787858</v>
          </cell>
          <cell r="R194">
            <v>75.307093392269664</v>
          </cell>
          <cell r="S194">
            <v>76.37167843375147</v>
          </cell>
          <cell r="T194">
            <v>77.436263475233275</v>
          </cell>
          <cell r="U194">
            <v>78.500848516715081</v>
          </cell>
          <cell r="V194">
            <v>79.565433558196887</v>
          </cell>
          <cell r="W194">
            <v>80.630018599678692</v>
          </cell>
          <cell r="X194">
            <v>81.694603641160498</v>
          </cell>
          <cell r="Y194">
            <v>82.759188682642304</v>
          </cell>
          <cell r="Z194">
            <v>83.823773724124109</v>
          </cell>
          <cell r="AA194">
            <v>84.888358765605915</v>
          </cell>
          <cell r="AB194">
            <v>85.952943807087721</v>
          </cell>
          <cell r="AC194">
            <v>87.017528848569526</v>
          </cell>
          <cell r="AD194">
            <v>87.017528848569526</v>
          </cell>
          <cell r="AE194">
            <v>87.017528848569526</v>
          </cell>
          <cell r="AF194">
            <v>87.017528848569526</v>
          </cell>
          <cell r="AG194">
            <v>87.017528848569526</v>
          </cell>
          <cell r="AH194">
            <v>87.017528848569526</v>
          </cell>
          <cell r="AI194">
            <v>87.017528848569526</v>
          </cell>
          <cell r="AJ194">
            <v>87.017528848569526</v>
          </cell>
          <cell r="AK194">
            <v>87.017528848569526</v>
          </cell>
          <cell r="AL194">
            <v>87.017528848569526</v>
          </cell>
          <cell r="AM194">
            <v>87.017528848569526</v>
          </cell>
          <cell r="AN194">
            <v>87.017528848569526</v>
          </cell>
        </row>
        <row r="195">
          <cell r="A195">
            <v>7</v>
          </cell>
          <cell r="B195" t="str">
            <v>IN</v>
          </cell>
          <cell r="C195" t="str">
            <v>hi</v>
          </cell>
          <cell r="D195">
            <v>38.03823001005118</v>
          </cell>
          <cell r="E195">
            <v>38.03823001005118</v>
          </cell>
          <cell r="F195">
            <v>38.03823001005118</v>
          </cell>
          <cell r="G195">
            <v>38.03823001005118</v>
          </cell>
          <cell r="H195">
            <v>38.03823001005118</v>
          </cell>
          <cell r="I195">
            <v>38.03823001005118</v>
          </cell>
          <cell r="J195">
            <v>38.03823001005118</v>
          </cell>
          <cell r="K195">
            <v>38.03823001005118</v>
          </cell>
          <cell r="L195">
            <v>38.03823001005118</v>
          </cell>
          <cell r="M195">
            <v>38.03823001005118</v>
          </cell>
          <cell r="N195">
            <v>38.03823001005118</v>
          </cell>
          <cell r="O195">
            <v>38.03823001005118</v>
          </cell>
          <cell r="P195">
            <v>38.03823001005118</v>
          </cell>
          <cell r="Q195">
            <v>38.03823001005118</v>
          </cell>
          <cell r="R195">
            <v>36.203095093464704</v>
          </cell>
          <cell r="S195">
            <v>34.367960176878228</v>
          </cell>
          <cell r="T195">
            <v>32.532825260291752</v>
          </cell>
          <cell r="U195">
            <v>30.697690343705279</v>
          </cell>
          <cell r="V195">
            <v>28.862555427118807</v>
          </cell>
          <cell r="W195">
            <v>27.027420510532334</v>
          </cell>
          <cell r="X195">
            <v>25.192285593945861</v>
          </cell>
          <cell r="Y195">
            <v>23.357150677359389</v>
          </cell>
          <cell r="Z195">
            <v>21.522015760772916</v>
          </cell>
          <cell r="AA195">
            <v>19.686880844186444</v>
          </cell>
          <cell r="AB195">
            <v>17.851745927599971</v>
          </cell>
          <cell r="AC195">
            <v>16.016611011013502</v>
          </cell>
          <cell r="AD195">
            <v>16.016611011013502</v>
          </cell>
          <cell r="AE195">
            <v>16.016611011013502</v>
          </cell>
          <cell r="AF195">
            <v>16.016611011013502</v>
          </cell>
          <cell r="AG195">
            <v>16.016611011013502</v>
          </cell>
          <cell r="AH195">
            <v>16.016611011013502</v>
          </cell>
          <cell r="AI195">
            <v>16.016611011013502</v>
          </cell>
          <cell r="AJ195">
            <v>16.016611011013502</v>
          </cell>
          <cell r="AK195">
            <v>16.016611011013502</v>
          </cell>
          <cell r="AL195">
            <v>16.016611011013502</v>
          </cell>
          <cell r="AM195">
            <v>16.016611011013502</v>
          </cell>
          <cell r="AN195">
            <v>16.016611011013502</v>
          </cell>
        </row>
        <row r="196">
          <cell r="A196">
            <v>7</v>
          </cell>
          <cell r="B196" t="str">
            <v>IN</v>
          </cell>
          <cell r="C196" t="str">
            <v>ih</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row>
        <row r="197">
          <cell r="A197">
            <v>7</v>
          </cell>
          <cell r="B197" t="str">
            <v>IN</v>
          </cell>
          <cell r="C197" t="str">
            <v>li</v>
          </cell>
          <cell r="D197">
            <v>86.703369595330329</v>
          </cell>
          <cell r="E197">
            <v>86.703369595330329</v>
          </cell>
          <cell r="F197">
            <v>86.703369595330329</v>
          </cell>
          <cell r="G197">
            <v>86.703369595330329</v>
          </cell>
          <cell r="H197">
            <v>86.703369595330329</v>
          </cell>
          <cell r="I197">
            <v>86.703369595330329</v>
          </cell>
          <cell r="J197">
            <v>86.703369595330329</v>
          </cell>
          <cell r="K197">
            <v>86.703369595330329</v>
          </cell>
          <cell r="L197">
            <v>86.703369595330329</v>
          </cell>
          <cell r="M197">
            <v>86.703369595330329</v>
          </cell>
          <cell r="N197">
            <v>86.703369595330329</v>
          </cell>
          <cell r="O197">
            <v>86.703369595330329</v>
          </cell>
          <cell r="P197">
            <v>86.703369595330329</v>
          </cell>
          <cell r="Q197">
            <v>86.703369595330329</v>
          </cell>
          <cell r="R197">
            <v>92.763069983124282</v>
          </cell>
          <cell r="S197">
            <v>98.822770370918235</v>
          </cell>
          <cell r="T197">
            <v>104.88247075871219</v>
          </cell>
          <cell r="U197">
            <v>110.94217114650614</v>
          </cell>
          <cell r="V197">
            <v>117.00187153430009</v>
          </cell>
          <cell r="W197">
            <v>123.06157192209405</v>
          </cell>
          <cell r="X197">
            <v>129.12127230988801</v>
          </cell>
          <cell r="Y197">
            <v>135.18097269768197</v>
          </cell>
          <cell r="Z197">
            <v>141.24067308547592</v>
          </cell>
          <cell r="AA197">
            <v>147.30037347326987</v>
          </cell>
          <cell r="AB197">
            <v>153.36007386106382</v>
          </cell>
          <cell r="AC197">
            <v>159.41977424885778</v>
          </cell>
          <cell r="AD197">
            <v>159.41977424885778</v>
          </cell>
          <cell r="AE197">
            <v>159.41977424885778</v>
          </cell>
          <cell r="AF197">
            <v>159.41977424885778</v>
          </cell>
          <cell r="AG197">
            <v>159.41977424885778</v>
          </cell>
          <cell r="AH197">
            <v>159.41977424885778</v>
          </cell>
          <cell r="AI197">
            <v>159.41977424885778</v>
          </cell>
          <cell r="AJ197">
            <v>159.41977424885778</v>
          </cell>
          <cell r="AK197">
            <v>159.41977424885778</v>
          </cell>
          <cell r="AL197">
            <v>159.41977424885778</v>
          </cell>
          <cell r="AM197">
            <v>159.41977424885778</v>
          </cell>
          <cell r="AN197">
            <v>159.41977424885778</v>
          </cell>
        </row>
        <row r="198">
          <cell r="A198">
            <v>7</v>
          </cell>
          <cell r="B198" t="str">
            <v>IN</v>
          </cell>
          <cell r="C198" t="str">
            <v>oi</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row>
        <row r="199">
          <cell r="A199">
            <v>7</v>
          </cell>
          <cell r="B199" t="str">
            <v>IN</v>
          </cell>
          <cell r="C199" t="str">
            <v>wp</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row>
        <row r="200">
          <cell r="A200">
            <v>7</v>
          </cell>
          <cell r="B200" t="str">
            <v>RC</v>
          </cell>
          <cell r="C200" t="str">
            <v>ca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A201">
            <v>7</v>
          </cell>
          <cell r="B201" t="str">
            <v>RC</v>
          </cell>
          <cell r="C201" t="str">
            <v>go</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8.5440963913402825</v>
          </cell>
          <cell r="S201">
            <v>17.088192782680565</v>
          </cell>
          <cell r="T201">
            <v>25.632289174020848</v>
          </cell>
          <cell r="U201">
            <v>34.17638556536113</v>
          </cell>
          <cell r="V201">
            <v>42.720481956701413</v>
          </cell>
          <cell r="W201">
            <v>51.264578348041695</v>
          </cell>
          <cell r="X201">
            <v>59.808674739381978</v>
          </cell>
          <cell r="Y201">
            <v>68.35277113072226</v>
          </cell>
          <cell r="Z201">
            <v>76.896867522062536</v>
          </cell>
          <cell r="AA201">
            <v>85.440963913402811</v>
          </cell>
          <cell r="AB201">
            <v>93.985060304743087</v>
          </cell>
          <cell r="AC201">
            <v>102.52915669608339</v>
          </cell>
          <cell r="AD201">
            <v>102.52915669608339</v>
          </cell>
          <cell r="AE201">
            <v>102.52915669608339</v>
          </cell>
          <cell r="AF201">
            <v>102.52915669608339</v>
          </cell>
          <cell r="AG201">
            <v>102.52915669608339</v>
          </cell>
          <cell r="AH201">
            <v>102.52915669608339</v>
          </cell>
          <cell r="AI201">
            <v>102.52915669608339</v>
          </cell>
          <cell r="AJ201">
            <v>102.52915669608339</v>
          </cell>
          <cell r="AK201">
            <v>102.52915669608339</v>
          </cell>
          <cell r="AL201">
            <v>102.52915669608339</v>
          </cell>
          <cell r="AM201">
            <v>102.52915669608339</v>
          </cell>
          <cell r="AN201">
            <v>102.52915669608339</v>
          </cell>
        </row>
        <row r="202">
          <cell r="A202">
            <v>7</v>
          </cell>
          <cell r="B202" t="str">
            <v>RC</v>
          </cell>
          <cell r="C202" t="str">
            <v>sk</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row>
        <row r="203">
          <cell r="A203">
            <v>7</v>
          </cell>
          <cell r="B203" t="str">
            <v>RD</v>
          </cell>
          <cell r="C203" t="str">
            <v>mf</v>
          </cell>
          <cell r="D203">
            <v>22</v>
          </cell>
          <cell r="E203">
            <v>22</v>
          </cell>
          <cell r="F203">
            <v>22</v>
          </cell>
          <cell r="G203">
            <v>22</v>
          </cell>
          <cell r="H203">
            <v>22</v>
          </cell>
          <cell r="I203">
            <v>22</v>
          </cell>
          <cell r="J203">
            <v>22</v>
          </cell>
          <cell r="K203">
            <v>22</v>
          </cell>
          <cell r="L203">
            <v>22</v>
          </cell>
          <cell r="M203">
            <v>22</v>
          </cell>
          <cell r="N203">
            <v>22</v>
          </cell>
          <cell r="O203">
            <v>22</v>
          </cell>
          <cell r="P203">
            <v>22</v>
          </cell>
          <cell r="Q203">
            <v>22</v>
          </cell>
          <cell r="R203">
            <v>22</v>
          </cell>
          <cell r="S203">
            <v>22</v>
          </cell>
          <cell r="T203">
            <v>22</v>
          </cell>
          <cell r="U203">
            <v>22</v>
          </cell>
          <cell r="V203">
            <v>22</v>
          </cell>
          <cell r="W203">
            <v>22</v>
          </cell>
          <cell r="X203">
            <v>22</v>
          </cell>
          <cell r="Y203">
            <v>22</v>
          </cell>
          <cell r="Z203">
            <v>22</v>
          </cell>
          <cell r="AA203">
            <v>22</v>
          </cell>
          <cell r="AB203">
            <v>22</v>
          </cell>
          <cell r="AC203">
            <v>22</v>
          </cell>
          <cell r="AD203">
            <v>22</v>
          </cell>
          <cell r="AE203">
            <v>22</v>
          </cell>
          <cell r="AF203">
            <v>22</v>
          </cell>
          <cell r="AG203">
            <v>22</v>
          </cell>
          <cell r="AH203">
            <v>22</v>
          </cell>
          <cell r="AI203">
            <v>22</v>
          </cell>
          <cell r="AJ203">
            <v>22</v>
          </cell>
          <cell r="AK203">
            <v>22</v>
          </cell>
          <cell r="AL203">
            <v>22</v>
          </cell>
          <cell r="AM203">
            <v>22</v>
          </cell>
          <cell r="AN203">
            <v>22</v>
          </cell>
        </row>
        <row r="204">
          <cell r="A204">
            <v>7</v>
          </cell>
          <cell r="B204" t="str">
            <v>RD</v>
          </cell>
          <cell r="C204" t="str">
            <v>mr</v>
          </cell>
          <cell r="D204">
            <v>94</v>
          </cell>
          <cell r="E204">
            <v>94</v>
          </cell>
          <cell r="F204">
            <v>94</v>
          </cell>
          <cell r="G204">
            <v>94</v>
          </cell>
          <cell r="H204">
            <v>94</v>
          </cell>
          <cell r="I204">
            <v>94</v>
          </cell>
          <cell r="J204">
            <v>94</v>
          </cell>
          <cell r="K204">
            <v>94</v>
          </cell>
          <cell r="L204">
            <v>94</v>
          </cell>
          <cell r="M204">
            <v>94</v>
          </cell>
          <cell r="N204">
            <v>94</v>
          </cell>
          <cell r="O204">
            <v>94</v>
          </cell>
          <cell r="P204">
            <v>94</v>
          </cell>
          <cell r="Q204">
            <v>94</v>
          </cell>
          <cell r="R204">
            <v>94</v>
          </cell>
          <cell r="S204">
            <v>94</v>
          </cell>
          <cell r="T204">
            <v>94</v>
          </cell>
          <cell r="U204">
            <v>94</v>
          </cell>
          <cell r="V204">
            <v>94</v>
          </cell>
          <cell r="W204">
            <v>94</v>
          </cell>
          <cell r="X204">
            <v>94</v>
          </cell>
          <cell r="Y204">
            <v>94</v>
          </cell>
          <cell r="Z204">
            <v>94</v>
          </cell>
          <cell r="AA204">
            <v>94</v>
          </cell>
          <cell r="AB204">
            <v>94</v>
          </cell>
          <cell r="AC204">
            <v>94</v>
          </cell>
          <cell r="AD204">
            <v>94</v>
          </cell>
          <cell r="AE204">
            <v>94</v>
          </cell>
          <cell r="AF204">
            <v>94</v>
          </cell>
          <cell r="AG204">
            <v>94</v>
          </cell>
          <cell r="AH204">
            <v>94</v>
          </cell>
          <cell r="AI204">
            <v>94</v>
          </cell>
          <cell r="AJ204">
            <v>94</v>
          </cell>
          <cell r="AK204">
            <v>94</v>
          </cell>
          <cell r="AL204">
            <v>94</v>
          </cell>
          <cell r="AM204">
            <v>94</v>
          </cell>
          <cell r="AN204">
            <v>94</v>
          </cell>
        </row>
        <row r="205">
          <cell r="A205">
            <v>7</v>
          </cell>
          <cell r="B205" t="str">
            <v>RD</v>
          </cell>
          <cell r="C205" t="str">
            <v>sf</v>
          </cell>
          <cell r="D205">
            <v>55</v>
          </cell>
          <cell r="E205">
            <v>55</v>
          </cell>
          <cell r="F205">
            <v>55</v>
          </cell>
          <cell r="G205">
            <v>55</v>
          </cell>
          <cell r="H205">
            <v>55</v>
          </cell>
          <cell r="I205">
            <v>55</v>
          </cell>
          <cell r="J205">
            <v>55</v>
          </cell>
          <cell r="K205">
            <v>55</v>
          </cell>
          <cell r="L205">
            <v>55</v>
          </cell>
          <cell r="M205">
            <v>55</v>
          </cell>
          <cell r="N205">
            <v>55</v>
          </cell>
          <cell r="O205">
            <v>55</v>
          </cell>
          <cell r="P205">
            <v>55</v>
          </cell>
          <cell r="Q205">
            <v>55</v>
          </cell>
          <cell r="R205">
            <v>55</v>
          </cell>
          <cell r="S205">
            <v>55</v>
          </cell>
          <cell r="T205">
            <v>55</v>
          </cell>
          <cell r="U205">
            <v>55</v>
          </cell>
          <cell r="V205">
            <v>55</v>
          </cell>
          <cell r="W205">
            <v>55</v>
          </cell>
          <cell r="X205">
            <v>55</v>
          </cell>
          <cell r="Y205">
            <v>55</v>
          </cell>
          <cell r="Z205">
            <v>55</v>
          </cell>
          <cell r="AA205">
            <v>55</v>
          </cell>
          <cell r="AB205">
            <v>55</v>
          </cell>
          <cell r="AC205">
            <v>55</v>
          </cell>
          <cell r="AD205">
            <v>55</v>
          </cell>
          <cell r="AE205">
            <v>55</v>
          </cell>
          <cell r="AF205">
            <v>55</v>
          </cell>
          <cell r="AG205">
            <v>55</v>
          </cell>
          <cell r="AH205">
            <v>55</v>
          </cell>
          <cell r="AI205">
            <v>55</v>
          </cell>
          <cell r="AJ205">
            <v>55</v>
          </cell>
          <cell r="AK205">
            <v>55</v>
          </cell>
          <cell r="AL205">
            <v>55</v>
          </cell>
          <cell r="AM205">
            <v>55</v>
          </cell>
          <cell r="AN205">
            <v>55</v>
          </cell>
        </row>
        <row r="206">
          <cell r="A206">
            <v>7</v>
          </cell>
          <cell r="B206" t="str">
            <v>RD</v>
          </cell>
          <cell r="C206" t="str">
            <v>sr</v>
          </cell>
          <cell r="D206">
            <v>8.1626792810566684</v>
          </cell>
          <cell r="E206">
            <v>8.1626792810566684</v>
          </cell>
          <cell r="F206">
            <v>8.1626792810566684</v>
          </cell>
          <cell r="G206">
            <v>8.1626792810566684</v>
          </cell>
          <cell r="H206">
            <v>8.1626792810566684</v>
          </cell>
          <cell r="I206">
            <v>8.1626792810566684</v>
          </cell>
          <cell r="J206">
            <v>8.1626792810566684</v>
          </cell>
          <cell r="K206">
            <v>8.1626792810566684</v>
          </cell>
          <cell r="L206">
            <v>8.1626792810566684</v>
          </cell>
          <cell r="M206">
            <v>8.1626792810566684</v>
          </cell>
          <cell r="N206">
            <v>8.1626792810566684</v>
          </cell>
          <cell r="O206">
            <v>8.1626792810566684</v>
          </cell>
          <cell r="P206">
            <v>8.1626792810566684</v>
          </cell>
          <cell r="Q206">
            <v>8.1626792810566684</v>
          </cell>
          <cell r="R206">
            <v>9.6807961128535922</v>
          </cell>
          <cell r="S206">
            <v>11.198912944650516</v>
          </cell>
          <cell r="T206">
            <v>12.71702977644744</v>
          </cell>
          <cell r="U206">
            <v>14.235146608244364</v>
          </cell>
          <cell r="V206">
            <v>15.753263440041287</v>
          </cell>
          <cell r="W206">
            <v>17.271380271838211</v>
          </cell>
          <cell r="X206">
            <v>18.789497103635135</v>
          </cell>
          <cell r="Y206">
            <v>20.307613935432059</v>
          </cell>
          <cell r="Z206">
            <v>21.825730767228983</v>
          </cell>
          <cell r="AA206">
            <v>23.343847599025906</v>
          </cell>
          <cell r="AB206">
            <v>24.86196443082283</v>
          </cell>
          <cell r="AC206">
            <v>26.380081262619761</v>
          </cell>
          <cell r="AD206">
            <v>26.380081262619761</v>
          </cell>
          <cell r="AE206">
            <v>26.380081262619761</v>
          </cell>
          <cell r="AF206">
            <v>26.380081262619761</v>
          </cell>
          <cell r="AG206">
            <v>26.380081262619761</v>
          </cell>
          <cell r="AH206">
            <v>26.380081262619761</v>
          </cell>
          <cell r="AI206">
            <v>26.380081262619761</v>
          </cell>
          <cell r="AJ206">
            <v>26.380081262619761</v>
          </cell>
          <cell r="AK206">
            <v>26.380081262619761</v>
          </cell>
          <cell r="AL206">
            <v>26.380081262619761</v>
          </cell>
          <cell r="AM206">
            <v>26.380081262619761</v>
          </cell>
          <cell r="AN206">
            <v>26.380081262619761</v>
          </cell>
        </row>
        <row r="207">
          <cell r="A207">
            <v>7</v>
          </cell>
          <cell r="B207" t="str">
            <v>RR</v>
          </cell>
          <cell r="C207" t="str">
            <v>rf</v>
          </cell>
          <cell r="D207">
            <v>20.619649831144059</v>
          </cell>
          <cell r="E207">
            <v>20.619649831144059</v>
          </cell>
          <cell r="F207">
            <v>20.619649831144059</v>
          </cell>
          <cell r="G207">
            <v>20.619649831144059</v>
          </cell>
          <cell r="H207">
            <v>20.619649831144059</v>
          </cell>
          <cell r="I207">
            <v>20.619649831144059</v>
          </cell>
          <cell r="J207">
            <v>20.619649831144059</v>
          </cell>
          <cell r="K207">
            <v>20.619649831144059</v>
          </cell>
          <cell r="L207">
            <v>20.619649831144059</v>
          </cell>
          <cell r="M207">
            <v>20.619649831144059</v>
          </cell>
          <cell r="N207">
            <v>20.619649831144059</v>
          </cell>
          <cell r="O207">
            <v>20.619649831144059</v>
          </cell>
          <cell r="P207">
            <v>20.619649831144059</v>
          </cell>
          <cell r="Q207">
            <v>20.619649831144059</v>
          </cell>
          <cell r="R207">
            <v>21.660604685251997</v>
          </cell>
          <cell r="S207">
            <v>22.701559539359934</v>
          </cell>
          <cell r="T207">
            <v>23.742514393467872</v>
          </cell>
          <cell r="U207">
            <v>24.783469247575809</v>
          </cell>
          <cell r="V207">
            <v>25.824424101683746</v>
          </cell>
          <cell r="W207">
            <v>26.865378955791684</v>
          </cell>
          <cell r="X207">
            <v>27.906333809899621</v>
          </cell>
          <cell r="Y207">
            <v>28.947288664007559</v>
          </cell>
          <cell r="Z207">
            <v>29.988243518115496</v>
          </cell>
          <cell r="AA207">
            <v>31.029198372223433</v>
          </cell>
          <cell r="AB207">
            <v>32.070153226331371</v>
          </cell>
          <cell r="AC207">
            <v>33.111108080439287</v>
          </cell>
          <cell r="AD207">
            <v>33.111108080439287</v>
          </cell>
          <cell r="AE207">
            <v>33.111108080439287</v>
          </cell>
          <cell r="AF207">
            <v>33.111108080439287</v>
          </cell>
          <cell r="AG207">
            <v>33.111108080439287</v>
          </cell>
          <cell r="AH207">
            <v>33.111108080439287</v>
          </cell>
          <cell r="AI207">
            <v>33.111108080439287</v>
          </cell>
          <cell r="AJ207">
            <v>33.111108080439287</v>
          </cell>
          <cell r="AK207">
            <v>33.111108080439287</v>
          </cell>
          <cell r="AL207">
            <v>33.111108080439287</v>
          </cell>
          <cell r="AM207">
            <v>33.111108080439287</v>
          </cell>
          <cell r="AN207">
            <v>33.111108080439287</v>
          </cell>
        </row>
        <row r="208">
          <cell r="A208">
            <v>7</v>
          </cell>
          <cell r="B208" t="str">
            <v>RR</v>
          </cell>
          <cell r="C208" t="str">
            <v>rm</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row>
        <row r="209">
          <cell r="A209">
            <v>7</v>
          </cell>
          <cell r="B209" t="str">
            <v>SD</v>
          </cell>
          <cell r="C209" t="str">
            <v>ld</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0.10004304355226562</v>
          </cell>
          <cell r="S209">
            <v>0.20008608710453124</v>
          </cell>
          <cell r="T209">
            <v>0.30012913065679686</v>
          </cell>
          <cell r="U209">
            <v>0.40017217420906248</v>
          </cell>
          <cell r="V209">
            <v>0.50021521776132816</v>
          </cell>
          <cell r="W209">
            <v>0.60025826131359383</v>
          </cell>
          <cell r="X209">
            <v>0.70030130486585951</v>
          </cell>
          <cell r="Y209">
            <v>0.80034434841812518</v>
          </cell>
          <cell r="Z209">
            <v>0.90038739197039086</v>
          </cell>
          <cell r="AA209">
            <v>1.0004304355226565</v>
          </cell>
          <cell r="AB209">
            <v>1.1004734790749222</v>
          </cell>
          <cell r="AC209">
            <v>1.2005165226271874</v>
          </cell>
          <cell r="AD209">
            <v>1.2005165226271874</v>
          </cell>
          <cell r="AE209">
            <v>1.2005165226271874</v>
          </cell>
          <cell r="AF209">
            <v>1.2005165226271874</v>
          </cell>
          <cell r="AG209">
            <v>1.2005165226271874</v>
          </cell>
          <cell r="AH209">
            <v>1.2005165226271874</v>
          </cell>
          <cell r="AI209">
            <v>1.2005165226271874</v>
          </cell>
          <cell r="AJ209">
            <v>1.2005165226271874</v>
          </cell>
          <cell r="AK209">
            <v>1.2005165226271874</v>
          </cell>
          <cell r="AL209">
            <v>1.2005165226271874</v>
          </cell>
          <cell r="AM209">
            <v>1.2005165226271874</v>
          </cell>
          <cell r="AN209">
            <v>1.2005165226271874</v>
          </cell>
        </row>
        <row r="210">
          <cell r="A210">
            <v>7</v>
          </cell>
          <cell r="B210" t="str">
            <v>SD</v>
          </cell>
          <cell r="C210" t="str">
            <v>lf</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0.37251614630300295</v>
          </cell>
          <cell r="S210">
            <v>0.7450322926060059</v>
          </cell>
          <cell r="T210">
            <v>1.1175484389090089</v>
          </cell>
          <cell r="U210">
            <v>1.4900645852120118</v>
          </cell>
          <cell r="V210">
            <v>1.8625807315150147</v>
          </cell>
          <cell r="W210">
            <v>2.2350968778180178</v>
          </cell>
          <cell r="X210">
            <v>2.6076130241210209</v>
          </cell>
          <cell r="Y210">
            <v>2.980129170424024</v>
          </cell>
          <cell r="Z210">
            <v>3.3526453167270271</v>
          </cell>
          <cell r="AA210">
            <v>3.7251614630300303</v>
          </cell>
          <cell r="AB210">
            <v>4.0976776093330329</v>
          </cell>
          <cell r="AC210">
            <v>4.4701937556360356</v>
          </cell>
          <cell r="AD210">
            <v>4.4701937556360356</v>
          </cell>
          <cell r="AE210">
            <v>4.4701937556360356</v>
          </cell>
          <cell r="AF210">
            <v>4.4701937556360356</v>
          </cell>
          <cell r="AG210">
            <v>4.4701937556360356</v>
          </cell>
          <cell r="AH210">
            <v>4.4701937556360356</v>
          </cell>
          <cell r="AI210">
            <v>4.4701937556360356</v>
          </cell>
          <cell r="AJ210">
            <v>4.4701937556360356</v>
          </cell>
          <cell r="AK210">
            <v>4.4701937556360356</v>
          </cell>
          <cell r="AL210">
            <v>4.4701937556360356</v>
          </cell>
          <cell r="AM210">
            <v>4.4701937556360356</v>
          </cell>
          <cell r="AN210">
            <v>4.4701937556360356</v>
          </cell>
        </row>
        <row r="211">
          <cell r="A211">
            <v>7</v>
          </cell>
          <cell r="B211" t="str">
            <v>SD</v>
          </cell>
          <cell r="C211" t="str">
            <v>mn</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row>
        <row r="212">
          <cell r="A212">
            <v>7</v>
          </cell>
          <cell r="B212" t="str">
            <v>SD</v>
          </cell>
          <cell r="C212" t="str">
            <v>os</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row>
        <row r="213">
          <cell r="A213">
            <v>7</v>
          </cell>
          <cell r="B213" t="str">
            <v>SD</v>
          </cell>
          <cell r="C213" t="str">
            <v>pm</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0.33255361908779818</v>
          </cell>
          <cell r="S213">
            <v>0.66510723817559636</v>
          </cell>
          <cell r="T213">
            <v>0.99766085726339448</v>
          </cell>
          <cell r="U213">
            <v>1.3302144763511927</v>
          </cell>
          <cell r="V213">
            <v>1.662768095438991</v>
          </cell>
          <cell r="W213">
            <v>1.9953217145267892</v>
          </cell>
          <cell r="X213">
            <v>2.3278753336145872</v>
          </cell>
          <cell r="Y213">
            <v>2.6604289527023854</v>
          </cell>
          <cell r="Z213">
            <v>2.9929825717901837</v>
          </cell>
          <cell r="AA213">
            <v>3.3255361908779819</v>
          </cell>
          <cell r="AB213">
            <v>3.6580898099657801</v>
          </cell>
          <cell r="AC213">
            <v>3.9906434290535779</v>
          </cell>
          <cell r="AD213">
            <v>3.9906434290535779</v>
          </cell>
          <cell r="AE213">
            <v>3.9906434290535779</v>
          </cell>
          <cell r="AF213">
            <v>3.9906434290535779</v>
          </cell>
          <cell r="AG213">
            <v>3.9906434290535779</v>
          </cell>
          <cell r="AH213">
            <v>3.9906434290535779</v>
          </cell>
          <cell r="AI213">
            <v>3.9906434290535779</v>
          </cell>
          <cell r="AJ213">
            <v>3.9906434290535779</v>
          </cell>
          <cell r="AK213">
            <v>3.9906434290535779</v>
          </cell>
          <cell r="AL213">
            <v>3.9906434290535779</v>
          </cell>
          <cell r="AM213">
            <v>3.9906434290535779</v>
          </cell>
          <cell r="AN213">
            <v>3.9906434290535779</v>
          </cell>
        </row>
        <row r="214">
          <cell r="A214">
            <v>7</v>
          </cell>
          <cell r="B214" t="str">
            <v>SD</v>
          </cell>
          <cell r="C214" t="str">
            <v>pq</v>
          </cell>
          <cell r="D214">
            <v>18.449230872385417</v>
          </cell>
          <cell r="E214">
            <v>18.449230872385417</v>
          </cell>
          <cell r="F214">
            <v>18.449230872385417</v>
          </cell>
          <cell r="G214">
            <v>18.449230872385417</v>
          </cell>
          <cell r="H214">
            <v>18.449230872385417</v>
          </cell>
          <cell r="I214">
            <v>18.449230872385417</v>
          </cell>
          <cell r="J214">
            <v>18.449230872385417</v>
          </cell>
          <cell r="K214">
            <v>18.449230872385417</v>
          </cell>
          <cell r="L214">
            <v>18.449230872385417</v>
          </cell>
          <cell r="M214">
            <v>18.449230872385417</v>
          </cell>
          <cell r="N214">
            <v>18.449230872385417</v>
          </cell>
          <cell r="O214">
            <v>18.449230872385417</v>
          </cell>
          <cell r="P214">
            <v>18.449230872385417</v>
          </cell>
          <cell r="Q214">
            <v>18.449230872385417</v>
          </cell>
          <cell r="R214">
            <v>23.78796209752257</v>
          </cell>
          <cell r="S214">
            <v>29.126693322659722</v>
          </cell>
          <cell r="T214">
            <v>34.465424547796879</v>
          </cell>
          <cell r="U214">
            <v>39.804155772934031</v>
          </cell>
          <cell r="V214">
            <v>45.142886998071184</v>
          </cell>
          <cell r="W214">
            <v>50.481618223208336</v>
          </cell>
          <cell r="X214">
            <v>55.820349448345489</v>
          </cell>
          <cell r="Y214">
            <v>61.159080673482642</v>
          </cell>
          <cell r="Z214">
            <v>66.497811898619801</v>
          </cell>
          <cell r="AA214">
            <v>71.836543123756954</v>
          </cell>
          <cell r="AB214">
            <v>77.175274348894106</v>
          </cell>
          <cell r="AC214">
            <v>82.514005574031259</v>
          </cell>
          <cell r="AD214">
            <v>82.514005574031259</v>
          </cell>
          <cell r="AE214">
            <v>82.514005574031259</v>
          </cell>
          <cell r="AF214">
            <v>82.514005574031259</v>
          </cell>
          <cell r="AG214">
            <v>82.514005574031259</v>
          </cell>
          <cell r="AH214">
            <v>82.514005574031259</v>
          </cell>
          <cell r="AI214">
            <v>82.514005574031259</v>
          </cell>
          <cell r="AJ214">
            <v>82.514005574031259</v>
          </cell>
          <cell r="AK214">
            <v>82.514005574031259</v>
          </cell>
          <cell r="AL214">
            <v>82.514005574031259</v>
          </cell>
          <cell r="AM214">
            <v>82.514005574031259</v>
          </cell>
          <cell r="AN214">
            <v>82.514005574031259</v>
          </cell>
        </row>
        <row r="215">
          <cell r="A215">
            <v>7</v>
          </cell>
          <cell r="B215" t="str">
            <v>SD</v>
          </cell>
          <cell r="C215" t="str">
            <v>ss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row>
        <row r="216">
          <cell r="A216">
            <v>7</v>
          </cell>
          <cell r="B216" t="str">
            <v>UR</v>
          </cell>
          <cell r="C216" t="str">
            <v>rf</v>
          </cell>
          <cell r="D216">
            <v>18.32331783726428</v>
          </cell>
          <cell r="E216">
            <v>18.32331783726428</v>
          </cell>
          <cell r="F216">
            <v>18.32331783726428</v>
          </cell>
          <cell r="G216">
            <v>18.32331783726428</v>
          </cell>
          <cell r="H216">
            <v>18.32331783726428</v>
          </cell>
          <cell r="I216">
            <v>18.32331783726428</v>
          </cell>
          <cell r="J216">
            <v>18.32331783726428</v>
          </cell>
          <cell r="K216">
            <v>18.32331783726428</v>
          </cell>
          <cell r="L216">
            <v>18.32331783726428</v>
          </cell>
          <cell r="M216">
            <v>18.32331783726428</v>
          </cell>
          <cell r="N216">
            <v>18.32331783726428</v>
          </cell>
          <cell r="O216">
            <v>18.32331783726428</v>
          </cell>
          <cell r="P216">
            <v>18.32331783726428</v>
          </cell>
          <cell r="Q216">
            <v>18.32331783726428</v>
          </cell>
          <cell r="R216">
            <v>24.01126558575913</v>
          </cell>
          <cell r="S216">
            <v>29.699213334253979</v>
          </cell>
          <cell r="T216">
            <v>35.387161082748833</v>
          </cell>
          <cell r="U216">
            <v>41.075108831243682</v>
          </cell>
          <cell r="V216">
            <v>46.763056579738532</v>
          </cell>
          <cell r="W216">
            <v>52.451004328233381</v>
          </cell>
          <cell r="X216">
            <v>58.138952076728231</v>
          </cell>
          <cell r="Y216">
            <v>63.82689982522308</v>
          </cell>
          <cell r="Z216">
            <v>69.51484757371793</v>
          </cell>
          <cell r="AA216">
            <v>75.202795322212779</v>
          </cell>
          <cell r="AB216">
            <v>80.890743070707629</v>
          </cell>
          <cell r="AC216">
            <v>86.578690819202478</v>
          </cell>
          <cell r="AD216">
            <v>86.578690819202478</v>
          </cell>
          <cell r="AE216">
            <v>86.578690819202478</v>
          </cell>
          <cell r="AF216">
            <v>86.578690819202478</v>
          </cell>
          <cell r="AG216">
            <v>86.578690819202478</v>
          </cell>
          <cell r="AH216">
            <v>86.578690819202478</v>
          </cell>
          <cell r="AI216">
            <v>86.578690819202478</v>
          </cell>
          <cell r="AJ216">
            <v>86.578690819202478</v>
          </cell>
          <cell r="AK216">
            <v>86.578690819202478</v>
          </cell>
          <cell r="AL216">
            <v>86.578690819202478</v>
          </cell>
          <cell r="AM216">
            <v>86.578690819202478</v>
          </cell>
          <cell r="AN216">
            <v>86.578690819202478</v>
          </cell>
        </row>
        <row r="217">
          <cell r="A217">
            <v>7</v>
          </cell>
          <cell r="B217" t="str">
            <v>UR</v>
          </cell>
          <cell r="C217" t="str">
            <v>rm</v>
          </cell>
          <cell r="D217">
            <v>4.9216831456575543</v>
          </cell>
          <cell r="E217">
            <v>4.9216831456575543</v>
          </cell>
          <cell r="F217">
            <v>4.9216831456575543</v>
          </cell>
          <cell r="G217">
            <v>4.9216831456575543</v>
          </cell>
          <cell r="H217">
            <v>4.9216831456575543</v>
          </cell>
          <cell r="I217">
            <v>4.9216831456575543</v>
          </cell>
          <cell r="J217">
            <v>4.9216831456575543</v>
          </cell>
          <cell r="K217">
            <v>4.9216831456575543</v>
          </cell>
          <cell r="L217">
            <v>4.9216831456575543</v>
          </cell>
          <cell r="M217">
            <v>4.9216831456575543</v>
          </cell>
          <cell r="N217">
            <v>4.9216831456575543</v>
          </cell>
          <cell r="O217">
            <v>4.9216831456575543</v>
          </cell>
          <cell r="P217">
            <v>4.9216831456575543</v>
          </cell>
          <cell r="Q217">
            <v>4.9216831456575543</v>
          </cell>
          <cell r="R217">
            <v>4.5115428835194251</v>
          </cell>
          <cell r="S217">
            <v>4.101402621381296</v>
          </cell>
          <cell r="T217">
            <v>3.6912623592431664</v>
          </cell>
          <cell r="U217">
            <v>3.2811220971050368</v>
          </cell>
          <cell r="V217">
            <v>2.8709818349669072</v>
          </cell>
          <cell r="W217">
            <v>2.4608415728287776</v>
          </cell>
          <cell r="X217">
            <v>2.050701310690648</v>
          </cell>
          <cell r="Y217">
            <v>1.6405610485525184</v>
          </cell>
          <cell r="Z217">
            <v>1.2304207864143888</v>
          </cell>
          <cell r="AA217">
            <v>0.82028052427625919</v>
          </cell>
          <cell r="AB217">
            <v>0.41014026213812965</v>
          </cell>
          <cell r="AC217">
            <v>0</v>
          </cell>
          <cell r="AD217">
            <v>0</v>
          </cell>
          <cell r="AE217">
            <v>0</v>
          </cell>
          <cell r="AF217">
            <v>0</v>
          </cell>
          <cell r="AG217">
            <v>0</v>
          </cell>
          <cell r="AH217">
            <v>0</v>
          </cell>
          <cell r="AI217">
            <v>0</v>
          </cell>
          <cell r="AJ217">
            <v>0</v>
          </cell>
          <cell r="AK217">
            <v>0</v>
          </cell>
          <cell r="AL217">
            <v>0</v>
          </cell>
          <cell r="AM217">
            <v>0</v>
          </cell>
          <cell r="AN217">
            <v>0</v>
          </cell>
        </row>
        <row r="218">
          <cell r="A218">
            <v>11</v>
          </cell>
          <cell r="B218" t="str">
            <v>AG</v>
          </cell>
          <cell r="C218" t="str">
            <v>ab</v>
          </cell>
          <cell r="D218">
            <v>22.972768318245496</v>
          </cell>
          <cell r="E218">
            <v>22.972768318245496</v>
          </cell>
          <cell r="F218">
            <v>22.972768318245496</v>
          </cell>
          <cell r="G218">
            <v>22.972768318245496</v>
          </cell>
          <cell r="H218">
            <v>22.972768318245496</v>
          </cell>
          <cell r="I218">
            <v>22.972768318245496</v>
          </cell>
          <cell r="J218">
            <v>22.972768318245496</v>
          </cell>
          <cell r="K218">
            <v>22.972768318245496</v>
          </cell>
          <cell r="L218">
            <v>22.972768318245496</v>
          </cell>
          <cell r="M218">
            <v>22.972768318245496</v>
          </cell>
          <cell r="N218">
            <v>22.972768318245496</v>
          </cell>
          <cell r="O218">
            <v>22.972768318245496</v>
          </cell>
          <cell r="P218">
            <v>22.972768318245496</v>
          </cell>
          <cell r="Q218">
            <v>22.972768318245496</v>
          </cell>
          <cell r="R218">
            <v>36.323786431985241</v>
          </cell>
          <cell r="S218">
            <v>49.674804545724982</v>
          </cell>
          <cell r="T218">
            <v>63.025822659464723</v>
          </cell>
          <cell r="U218">
            <v>76.376840773204464</v>
          </cell>
          <cell r="V218">
            <v>89.727858886944205</v>
          </cell>
          <cell r="W218">
            <v>103.07887700068395</v>
          </cell>
          <cell r="X218">
            <v>116.42989511442369</v>
          </cell>
          <cell r="Y218">
            <v>129.78091322816343</v>
          </cell>
          <cell r="Z218">
            <v>143.13193134190317</v>
          </cell>
          <cell r="AA218">
            <v>156.48294945564291</v>
          </cell>
          <cell r="AB218">
            <v>169.83396756938265</v>
          </cell>
          <cell r="AC218">
            <v>183.18498568312239</v>
          </cell>
          <cell r="AD218">
            <v>183.18498568312239</v>
          </cell>
          <cell r="AE218">
            <v>183.18498568312239</v>
          </cell>
          <cell r="AF218">
            <v>183.18498568312239</v>
          </cell>
          <cell r="AG218">
            <v>183.18498568312239</v>
          </cell>
          <cell r="AH218">
            <v>183.18498568312239</v>
          </cell>
          <cell r="AI218">
            <v>183.18498568312239</v>
          </cell>
          <cell r="AJ218">
            <v>183.18498568312239</v>
          </cell>
          <cell r="AK218">
            <v>183.18498568312239</v>
          </cell>
          <cell r="AL218">
            <v>183.18498568312239</v>
          </cell>
          <cell r="AM218">
            <v>183.18498568312239</v>
          </cell>
          <cell r="AN218">
            <v>183.18498568312239</v>
          </cell>
        </row>
        <row r="219">
          <cell r="A219">
            <v>11</v>
          </cell>
          <cell r="B219" t="str">
            <v>AG</v>
          </cell>
          <cell r="C219" t="str">
            <v>cp</v>
          </cell>
          <cell r="D219">
            <v>120.54613663867548</v>
          </cell>
          <cell r="E219">
            <v>120.54613663867548</v>
          </cell>
          <cell r="F219">
            <v>120.54613663867548</v>
          </cell>
          <cell r="G219">
            <v>120.54613663867548</v>
          </cell>
          <cell r="H219">
            <v>120.54613663867548</v>
          </cell>
          <cell r="I219">
            <v>120.54613663867548</v>
          </cell>
          <cell r="J219">
            <v>120.54613663867548</v>
          </cell>
          <cell r="K219">
            <v>120.54613663867548</v>
          </cell>
          <cell r="L219">
            <v>120.54613663867548</v>
          </cell>
          <cell r="M219">
            <v>120.54613663867548</v>
          </cell>
          <cell r="N219">
            <v>120.54613663867548</v>
          </cell>
          <cell r="O219">
            <v>120.54613663867548</v>
          </cell>
          <cell r="P219">
            <v>120.54613663867548</v>
          </cell>
          <cell r="Q219">
            <v>120.54613663867548</v>
          </cell>
          <cell r="R219">
            <v>127.60976061445952</v>
          </cell>
          <cell r="S219">
            <v>134.67338459024356</v>
          </cell>
          <cell r="T219">
            <v>141.73700856602758</v>
          </cell>
          <cell r="U219">
            <v>148.80063254181161</v>
          </cell>
          <cell r="V219">
            <v>155.86425651759563</v>
          </cell>
          <cell r="W219">
            <v>162.92788049337966</v>
          </cell>
          <cell r="X219">
            <v>169.99150446916369</v>
          </cell>
          <cell r="Y219">
            <v>177.05512844494771</v>
          </cell>
          <cell r="Z219">
            <v>184.11875242073174</v>
          </cell>
          <cell r="AA219">
            <v>191.18237639651576</v>
          </cell>
          <cell r="AB219">
            <v>198.24600037229979</v>
          </cell>
          <cell r="AC219">
            <v>205.30962434808393</v>
          </cell>
          <cell r="AD219">
            <v>205.30962434808393</v>
          </cell>
          <cell r="AE219">
            <v>205.30962434808393</v>
          </cell>
          <cell r="AF219">
            <v>205.30962434808393</v>
          </cell>
          <cell r="AG219">
            <v>205.30962434808393</v>
          </cell>
          <cell r="AH219">
            <v>205.30962434808393</v>
          </cell>
          <cell r="AI219">
            <v>205.30962434808393</v>
          </cell>
          <cell r="AJ219">
            <v>205.30962434808393</v>
          </cell>
          <cell r="AK219">
            <v>205.30962434808393</v>
          </cell>
          <cell r="AL219">
            <v>205.30962434808393</v>
          </cell>
          <cell r="AM219">
            <v>205.30962434808393</v>
          </cell>
          <cell r="AN219">
            <v>205.30962434808393</v>
          </cell>
        </row>
        <row r="220">
          <cell r="A220">
            <v>11</v>
          </cell>
          <cell r="B220" t="str">
            <v>AG</v>
          </cell>
          <cell r="C220" t="str">
            <v>pa</v>
          </cell>
          <cell r="D220">
            <v>10.244791594978381</v>
          </cell>
          <cell r="E220">
            <v>10.244791594978381</v>
          </cell>
          <cell r="F220">
            <v>10.244791594978381</v>
          </cell>
          <cell r="G220">
            <v>10.244791594978381</v>
          </cell>
          <cell r="H220">
            <v>10.244791594978381</v>
          </cell>
          <cell r="I220">
            <v>10.244791594978381</v>
          </cell>
          <cell r="J220">
            <v>10.244791594978381</v>
          </cell>
          <cell r="K220">
            <v>10.244791594978381</v>
          </cell>
          <cell r="L220">
            <v>10.244791594978381</v>
          </cell>
          <cell r="M220">
            <v>10.244791594978381</v>
          </cell>
          <cell r="N220">
            <v>10.244791594978381</v>
          </cell>
          <cell r="O220">
            <v>10.244791594978381</v>
          </cell>
          <cell r="P220">
            <v>10.244791594978381</v>
          </cell>
          <cell r="Q220">
            <v>10.244791594978381</v>
          </cell>
          <cell r="R220">
            <v>26.608009154016873</v>
          </cell>
          <cell r="S220">
            <v>42.971226713055366</v>
          </cell>
          <cell r="T220">
            <v>59.334444272093862</v>
          </cell>
          <cell r="U220">
            <v>75.697661831132351</v>
          </cell>
          <cell r="V220">
            <v>92.06087939017084</v>
          </cell>
          <cell r="W220">
            <v>108.42409694920933</v>
          </cell>
          <cell r="X220">
            <v>124.78731450824782</v>
          </cell>
          <cell r="Y220">
            <v>141.15053206728632</v>
          </cell>
          <cell r="Z220">
            <v>157.51374962632482</v>
          </cell>
          <cell r="AA220">
            <v>173.87696718536333</v>
          </cell>
          <cell r="AB220">
            <v>190.24018474440183</v>
          </cell>
          <cell r="AC220">
            <v>206.60340230344028</v>
          </cell>
          <cell r="AD220">
            <v>206.60340230344028</v>
          </cell>
          <cell r="AE220">
            <v>206.60340230344028</v>
          </cell>
          <cell r="AF220">
            <v>206.60340230344028</v>
          </cell>
          <cell r="AG220">
            <v>206.60340230344028</v>
          </cell>
          <cell r="AH220">
            <v>206.60340230344028</v>
          </cell>
          <cell r="AI220">
            <v>206.60340230344028</v>
          </cell>
          <cell r="AJ220">
            <v>206.60340230344028</v>
          </cell>
          <cell r="AK220">
            <v>206.60340230344028</v>
          </cell>
          <cell r="AL220">
            <v>206.60340230344028</v>
          </cell>
          <cell r="AM220">
            <v>206.60340230344028</v>
          </cell>
          <cell r="AN220">
            <v>206.60340230344028</v>
          </cell>
        </row>
        <row r="221">
          <cell r="A221">
            <v>11</v>
          </cell>
          <cell r="B221" t="str">
            <v>AL</v>
          </cell>
          <cell r="C221" t="str">
            <v>ep</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0.76893833586087912</v>
          </cell>
          <cell r="S221">
            <v>1.5378766717217582</v>
          </cell>
          <cell r="T221">
            <v>2.3068150075826375</v>
          </cell>
          <cell r="U221">
            <v>3.0757533434435165</v>
          </cell>
          <cell r="V221">
            <v>3.8446916793043955</v>
          </cell>
          <cell r="W221">
            <v>4.6136300151652749</v>
          </cell>
          <cell r="X221">
            <v>5.3825683510261539</v>
          </cell>
          <cell r="Y221">
            <v>6.1515066868870329</v>
          </cell>
          <cell r="Z221">
            <v>6.920445022747912</v>
          </cell>
          <cell r="AA221">
            <v>7.689383358608791</v>
          </cell>
          <cell r="AB221">
            <v>8.4583216944696709</v>
          </cell>
          <cell r="AC221">
            <v>9.2272600303305499</v>
          </cell>
          <cell r="AD221">
            <v>9.2272600303305499</v>
          </cell>
          <cell r="AE221">
            <v>9.2272600303305499</v>
          </cell>
          <cell r="AF221">
            <v>9.2272600303305499</v>
          </cell>
          <cell r="AG221">
            <v>9.2272600303305499</v>
          </cell>
          <cell r="AH221">
            <v>9.2272600303305499</v>
          </cell>
          <cell r="AI221">
            <v>9.2272600303305499</v>
          </cell>
          <cell r="AJ221">
            <v>9.2272600303305499</v>
          </cell>
          <cell r="AK221">
            <v>9.2272600303305499</v>
          </cell>
          <cell r="AL221">
            <v>9.2272600303305499</v>
          </cell>
          <cell r="AM221">
            <v>9.2272600303305499</v>
          </cell>
          <cell r="AN221">
            <v>9.2272600303305499</v>
          </cell>
        </row>
        <row r="222">
          <cell r="A222">
            <v>11</v>
          </cell>
          <cell r="B222" t="str">
            <v>AL</v>
          </cell>
          <cell r="C222" t="str">
            <v>ff</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row>
        <row r="223">
          <cell r="A223">
            <v>11</v>
          </cell>
          <cell r="B223" t="str">
            <v>AL</v>
          </cell>
          <cell r="C223" t="str">
            <v>hr</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row>
        <row r="224">
          <cell r="A224">
            <v>11</v>
          </cell>
          <cell r="B224" t="str">
            <v>AL</v>
          </cell>
          <cell r="C224" t="str">
            <v>of</v>
          </cell>
          <cell r="D224">
            <v>4.1385346798988349</v>
          </cell>
          <cell r="E224">
            <v>4.1385346798988349</v>
          </cell>
          <cell r="F224">
            <v>4.1385346798988349</v>
          </cell>
          <cell r="G224">
            <v>4.1385346798988349</v>
          </cell>
          <cell r="H224">
            <v>4.1385346798988349</v>
          </cell>
          <cell r="I224">
            <v>4.1385346798988349</v>
          </cell>
          <cell r="J224">
            <v>4.1385346798988349</v>
          </cell>
          <cell r="K224">
            <v>4.1385346798988349</v>
          </cell>
          <cell r="L224">
            <v>4.1385346798988349</v>
          </cell>
          <cell r="M224">
            <v>4.1385346798988349</v>
          </cell>
          <cell r="N224">
            <v>4.1385346798988349</v>
          </cell>
          <cell r="O224">
            <v>4.1385346798988349</v>
          </cell>
          <cell r="P224">
            <v>4.1385346798988349</v>
          </cell>
          <cell r="Q224">
            <v>4.1385346798988349</v>
          </cell>
          <cell r="R224">
            <v>4.0212299098719742</v>
          </cell>
          <cell r="S224">
            <v>3.9039251398451134</v>
          </cell>
          <cell r="T224">
            <v>3.7866203698182526</v>
          </cell>
          <cell r="U224">
            <v>3.6693155997913918</v>
          </cell>
          <cell r="V224">
            <v>3.552010829764531</v>
          </cell>
          <cell r="W224">
            <v>3.4347060597376702</v>
          </cell>
          <cell r="X224">
            <v>3.3174012897108094</v>
          </cell>
          <cell r="Y224">
            <v>3.2000965196839486</v>
          </cell>
          <cell r="Z224">
            <v>3.0827917496570878</v>
          </cell>
          <cell r="AA224">
            <v>2.965486979630227</v>
          </cell>
          <cell r="AB224">
            <v>2.8481822096033662</v>
          </cell>
          <cell r="AC224">
            <v>2.7308774395765036</v>
          </cell>
          <cell r="AD224">
            <v>2.7308774395765036</v>
          </cell>
          <cell r="AE224">
            <v>2.7308774395765036</v>
          </cell>
          <cell r="AF224">
            <v>2.7308774395765036</v>
          </cell>
          <cell r="AG224">
            <v>2.7308774395765036</v>
          </cell>
          <cell r="AH224">
            <v>2.7308774395765036</v>
          </cell>
          <cell r="AI224">
            <v>2.7308774395765036</v>
          </cell>
          <cell r="AJ224">
            <v>2.7308774395765036</v>
          </cell>
          <cell r="AK224">
            <v>2.7308774395765036</v>
          </cell>
          <cell r="AL224">
            <v>2.7308774395765036</v>
          </cell>
          <cell r="AM224">
            <v>2.7308774395765036</v>
          </cell>
          <cell r="AN224">
            <v>2.7308774395765036</v>
          </cell>
        </row>
        <row r="225">
          <cell r="A225">
            <v>11</v>
          </cell>
          <cell r="B225" t="str">
            <v>CR</v>
          </cell>
          <cell r="C225" t="str">
            <v>as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row>
        <row r="226">
          <cell r="A226">
            <v>11</v>
          </cell>
          <cell r="B226" t="str">
            <v>CR</v>
          </cell>
          <cell r="C226" t="str">
            <v>hy</v>
          </cell>
          <cell r="D226">
            <v>4.5301131076036887</v>
          </cell>
          <cell r="E226">
            <v>4.5301131076036887</v>
          </cell>
          <cell r="F226">
            <v>4.5301131076036887</v>
          </cell>
          <cell r="G226">
            <v>4.5301131076036887</v>
          </cell>
          <cell r="H226">
            <v>4.5301131076036887</v>
          </cell>
          <cell r="I226">
            <v>4.5301131076036887</v>
          </cell>
          <cell r="J226">
            <v>4.5301131076036887</v>
          </cell>
          <cell r="K226">
            <v>4.5301131076036887</v>
          </cell>
          <cell r="L226">
            <v>4.5301131076036887</v>
          </cell>
          <cell r="M226">
            <v>4.5301131076036887</v>
          </cell>
          <cell r="N226">
            <v>4.5301131076036887</v>
          </cell>
          <cell r="O226">
            <v>4.5301131076036887</v>
          </cell>
          <cell r="P226">
            <v>4.5301131076036887</v>
          </cell>
          <cell r="Q226">
            <v>4.5301131076036887</v>
          </cell>
          <cell r="R226">
            <v>8.7834346668163494</v>
          </cell>
          <cell r="S226">
            <v>13.036756226029009</v>
          </cell>
          <cell r="T226">
            <v>17.290077785241671</v>
          </cell>
          <cell r="U226">
            <v>21.543399344454333</v>
          </cell>
          <cell r="V226">
            <v>25.796720903666994</v>
          </cell>
          <cell r="W226">
            <v>30.050042462879656</v>
          </cell>
          <cell r="X226">
            <v>34.303364022092317</v>
          </cell>
          <cell r="Y226">
            <v>38.556685581304976</v>
          </cell>
          <cell r="Z226">
            <v>42.810007140517634</v>
          </cell>
          <cell r="AA226">
            <v>47.063328699730292</v>
          </cell>
          <cell r="AB226">
            <v>51.31665025894295</v>
          </cell>
          <cell r="AC226">
            <v>55.569971818155622</v>
          </cell>
          <cell r="AD226">
            <v>55.569971818155622</v>
          </cell>
          <cell r="AE226">
            <v>55.569971818155622</v>
          </cell>
          <cell r="AF226">
            <v>55.569971818155622</v>
          </cell>
          <cell r="AG226">
            <v>55.569971818155622</v>
          </cell>
          <cell r="AH226">
            <v>55.569971818155622</v>
          </cell>
          <cell r="AI226">
            <v>55.569971818155622</v>
          </cell>
          <cell r="AJ226">
            <v>55.569971818155622</v>
          </cell>
          <cell r="AK226">
            <v>55.569971818155622</v>
          </cell>
          <cell r="AL226">
            <v>55.569971818155622</v>
          </cell>
          <cell r="AM226">
            <v>55.569971818155622</v>
          </cell>
          <cell r="AN226">
            <v>55.569971818155622</v>
          </cell>
        </row>
        <row r="227">
          <cell r="A227">
            <v>11</v>
          </cell>
          <cell r="B227" t="str">
            <v>CR</v>
          </cell>
          <cell r="C227" t="str">
            <v>pp</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row>
        <row r="228">
          <cell r="A228">
            <v>11</v>
          </cell>
          <cell r="B228" t="str">
            <v>CR</v>
          </cell>
          <cell r="C228" t="str">
            <v>ry</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row>
        <row r="229">
          <cell r="A229">
            <v>11</v>
          </cell>
          <cell r="B229" t="str">
            <v>CR</v>
          </cell>
          <cell r="C229" t="str">
            <v>sl</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row>
        <row r="230">
          <cell r="A230">
            <v>11</v>
          </cell>
          <cell r="B230" t="str">
            <v>FO</v>
          </cell>
          <cell r="C230" t="str">
            <v>uf</v>
          </cell>
          <cell r="D230">
            <v>1.3948322124768526</v>
          </cell>
          <cell r="E230">
            <v>1.3948322124768526</v>
          </cell>
          <cell r="F230">
            <v>1.3948322124768526</v>
          </cell>
          <cell r="G230">
            <v>1.3948322124768526</v>
          </cell>
          <cell r="H230">
            <v>1.3948322124768526</v>
          </cell>
          <cell r="I230">
            <v>1.3948322124768526</v>
          </cell>
          <cell r="J230">
            <v>1.3948322124768526</v>
          </cell>
          <cell r="K230">
            <v>1.3948322124768526</v>
          </cell>
          <cell r="L230">
            <v>1.3948322124768526</v>
          </cell>
          <cell r="M230">
            <v>1.3948322124768526</v>
          </cell>
          <cell r="N230">
            <v>1.3948322124768526</v>
          </cell>
          <cell r="O230">
            <v>1.3948322124768526</v>
          </cell>
          <cell r="P230">
            <v>1.3948322124768526</v>
          </cell>
          <cell r="Q230">
            <v>1.3948322124768526</v>
          </cell>
          <cell r="R230">
            <v>1.8161989820613167</v>
          </cell>
          <cell r="S230">
            <v>2.2375657516457808</v>
          </cell>
          <cell r="T230">
            <v>2.6589325212302448</v>
          </cell>
          <cell r="U230">
            <v>3.0802992908147089</v>
          </cell>
          <cell r="V230">
            <v>3.5016660603991729</v>
          </cell>
          <cell r="W230">
            <v>3.923032829983637</v>
          </cell>
          <cell r="X230">
            <v>4.3443995995681011</v>
          </cell>
          <cell r="Y230">
            <v>4.7657663691525656</v>
          </cell>
          <cell r="Z230">
            <v>5.1871331387370301</v>
          </cell>
          <cell r="AA230">
            <v>5.6084999083214946</v>
          </cell>
          <cell r="AB230">
            <v>6.0298666779059591</v>
          </cell>
          <cell r="AC230">
            <v>6.4512334474904209</v>
          </cell>
          <cell r="AD230">
            <v>6.4512334474904209</v>
          </cell>
          <cell r="AE230">
            <v>6.4512334474904209</v>
          </cell>
          <cell r="AF230">
            <v>6.4512334474904209</v>
          </cell>
          <cell r="AG230">
            <v>6.4512334474904209</v>
          </cell>
          <cell r="AH230">
            <v>6.4512334474904209</v>
          </cell>
          <cell r="AI230">
            <v>6.4512334474904209</v>
          </cell>
          <cell r="AJ230">
            <v>6.4512334474904209</v>
          </cell>
          <cell r="AK230">
            <v>6.4512334474904209</v>
          </cell>
          <cell r="AL230">
            <v>6.4512334474904209</v>
          </cell>
          <cell r="AM230">
            <v>6.4512334474904209</v>
          </cell>
          <cell r="AN230">
            <v>6.4512334474904209</v>
          </cell>
        </row>
        <row r="231">
          <cell r="A231">
            <v>11</v>
          </cell>
          <cell r="B231" t="str">
            <v>IN</v>
          </cell>
          <cell r="C231" t="str">
            <v>hi</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0.426316468077026</v>
          </cell>
          <cell r="S231">
            <v>0.852632936154052</v>
          </cell>
          <cell r="T231">
            <v>1.2789494042310781</v>
          </cell>
          <cell r="U231">
            <v>1.705265872308104</v>
          </cell>
          <cell r="V231">
            <v>2.1315823403851302</v>
          </cell>
          <cell r="W231">
            <v>2.5578988084621561</v>
          </cell>
          <cell r="X231">
            <v>2.9842152765391821</v>
          </cell>
          <cell r="Y231">
            <v>3.410531744616208</v>
          </cell>
          <cell r="Z231">
            <v>3.836848212693234</v>
          </cell>
          <cell r="AA231">
            <v>4.2631646807702603</v>
          </cell>
          <cell r="AB231">
            <v>4.6894811488472863</v>
          </cell>
          <cell r="AC231">
            <v>5.1157976169243122</v>
          </cell>
          <cell r="AD231">
            <v>5.1157976169243122</v>
          </cell>
          <cell r="AE231">
            <v>5.1157976169243122</v>
          </cell>
          <cell r="AF231">
            <v>5.1157976169243122</v>
          </cell>
          <cell r="AG231">
            <v>5.1157976169243122</v>
          </cell>
          <cell r="AH231">
            <v>5.1157976169243122</v>
          </cell>
          <cell r="AI231">
            <v>5.1157976169243122</v>
          </cell>
          <cell r="AJ231">
            <v>5.1157976169243122</v>
          </cell>
          <cell r="AK231">
            <v>5.1157976169243122</v>
          </cell>
          <cell r="AL231">
            <v>5.1157976169243122</v>
          </cell>
          <cell r="AM231">
            <v>5.1157976169243122</v>
          </cell>
          <cell r="AN231">
            <v>5.1157976169243122</v>
          </cell>
        </row>
        <row r="232">
          <cell r="A232">
            <v>11</v>
          </cell>
          <cell r="B232" t="str">
            <v>IN</v>
          </cell>
          <cell r="C232" t="str">
            <v>ih</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row>
        <row r="233">
          <cell r="A233">
            <v>11</v>
          </cell>
          <cell r="B233" t="str">
            <v>IN</v>
          </cell>
          <cell r="C233" t="str">
            <v>li</v>
          </cell>
          <cell r="D233">
            <v>5.4083386247021359</v>
          </cell>
          <cell r="E233">
            <v>5.4083386247021359</v>
          </cell>
          <cell r="F233">
            <v>5.4083386247021359</v>
          </cell>
          <cell r="G233">
            <v>5.4083386247021359</v>
          </cell>
          <cell r="H233">
            <v>5.4083386247021359</v>
          </cell>
          <cell r="I233">
            <v>5.4083386247021359</v>
          </cell>
          <cell r="J233">
            <v>5.4083386247021359</v>
          </cell>
          <cell r="K233">
            <v>5.4083386247021359</v>
          </cell>
          <cell r="L233">
            <v>5.4083386247021359</v>
          </cell>
          <cell r="M233">
            <v>5.4083386247021359</v>
          </cell>
          <cell r="N233">
            <v>5.4083386247021359</v>
          </cell>
          <cell r="O233">
            <v>5.4083386247021359</v>
          </cell>
          <cell r="P233">
            <v>5.4083386247021359</v>
          </cell>
          <cell r="Q233">
            <v>5.4083386247021359</v>
          </cell>
          <cell r="R233">
            <v>5.6177024239816502</v>
          </cell>
          <cell r="S233">
            <v>5.8270662232611645</v>
          </cell>
          <cell r="T233">
            <v>6.0364300225406788</v>
          </cell>
          <cell r="U233">
            <v>6.2457938218201932</v>
          </cell>
          <cell r="V233">
            <v>6.4551576210997075</v>
          </cell>
          <cell r="W233">
            <v>6.6645214203792218</v>
          </cell>
          <cell r="X233">
            <v>6.8738852196587361</v>
          </cell>
          <cell r="Y233">
            <v>7.0832490189382504</v>
          </cell>
          <cell r="Z233">
            <v>7.2926128182177647</v>
          </cell>
          <cell r="AA233">
            <v>7.5019766174972791</v>
          </cell>
          <cell r="AB233">
            <v>7.7113404167767934</v>
          </cell>
          <cell r="AC233">
            <v>7.9207042160563033</v>
          </cell>
          <cell r="AD233">
            <v>7.9207042160563033</v>
          </cell>
          <cell r="AE233">
            <v>7.9207042160563033</v>
          </cell>
          <cell r="AF233">
            <v>7.9207042160563033</v>
          </cell>
          <cell r="AG233">
            <v>7.9207042160563033</v>
          </cell>
          <cell r="AH233">
            <v>7.9207042160563033</v>
          </cell>
          <cell r="AI233">
            <v>7.9207042160563033</v>
          </cell>
          <cell r="AJ233">
            <v>7.9207042160563033</v>
          </cell>
          <cell r="AK233">
            <v>7.9207042160563033</v>
          </cell>
          <cell r="AL233">
            <v>7.9207042160563033</v>
          </cell>
          <cell r="AM233">
            <v>7.9207042160563033</v>
          </cell>
          <cell r="AN233">
            <v>7.9207042160563033</v>
          </cell>
        </row>
        <row r="234">
          <cell r="A234">
            <v>11</v>
          </cell>
          <cell r="B234" t="str">
            <v>IN</v>
          </cell>
          <cell r="C234" t="str">
            <v>oi</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row>
        <row r="235">
          <cell r="A235">
            <v>11</v>
          </cell>
          <cell r="B235" t="str">
            <v>IN</v>
          </cell>
          <cell r="C235" t="str">
            <v>wp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row>
        <row r="236">
          <cell r="A236">
            <v>11</v>
          </cell>
          <cell r="B236" t="str">
            <v>RC</v>
          </cell>
          <cell r="C236" t="str">
            <v>ca</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A237">
            <v>11</v>
          </cell>
          <cell r="B237" t="str">
            <v>RC</v>
          </cell>
          <cell r="C237" t="str">
            <v>go</v>
          </cell>
          <cell r="D237">
            <v>66.572280526975007</v>
          </cell>
          <cell r="E237">
            <v>66.572280526975007</v>
          </cell>
          <cell r="F237">
            <v>66.572280526975007</v>
          </cell>
          <cell r="G237">
            <v>66.572280526975007</v>
          </cell>
          <cell r="H237">
            <v>66.572280526975007</v>
          </cell>
          <cell r="I237">
            <v>66.572280526975007</v>
          </cell>
          <cell r="J237">
            <v>66.572280526975007</v>
          </cell>
          <cell r="K237">
            <v>66.572280526975007</v>
          </cell>
          <cell r="L237">
            <v>66.572280526975007</v>
          </cell>
          <cell r="M237">
            <v>66.572280526975007</v>
          </cell>
          <cell r="N237">
            <v>66.572280526975007</v>
          </cell>
          <cell r="O237">
            <v>66.572280526975007</v>
          </cell>
          <cell r="P237">
            <v>66.572280526975007</v>
          </cell>
          <cell r="Q237">
            <v>66.572280526975007</v>
          </cell>
          <cell r="R237">
            <v>61.963202580110959</v>
          </cell>
          <cell r="S237">
            <v>57.354124633246911</v>
          </cell>
          <cell r="T237">
            <v>52.745046686382864</v>
          </cell>
          <cell r="U237">
            <v>48.135968739518816</v>
          </cell>
          <cell r="V237">
            <v>43.526890792654768</v>
          </cell>
          <cell r="W237">
            <v>38.917812845790721</v>
          </cell>
          <cell r="X237">
            <v>34.308734898926673</v>
          </cell>
          <cell r="Y237">
            <v>29.699656952062625</v>
          </cell>
          <cell r="Z237">
            <v>25.090579005198578</v>
          </cell>
          <cell r="AA237">
            <v>20.48150105833453</v>
          </cell>
          <cell r="AB237">
            <v>15.872423111470482</v>
          </cell>
          <cell r="AC237">
            <v>11.263345164606427</v>
          </cell>
          <cell r="AD237">
            <v>11.263345164606427</v>
          </cell>
          <cell r="AE237">
            <v>11.263345164606427</v>
          </cell>
          <cell r="AF237">
            <v>11.263345164606427</v>
          </cell>
          <cell r="AG237">
            <v>11.263345164606427</v>
          </cell>
          <cell r="AH237">
            <v>11.263345164606427</v>
          </cell>
          <cell r="AI237">
            <v>11.263345164606427</v>
          </cell>
          <cell r="AJ237">
            <v>11.263345164606427</v>
          </cell>
          <cell r="AK237">
            <v>11.263345164606427</v>
          </cell>
          <cell r="AL237">
            <v>11.263345164606427</v>
          </cell>
          <cell r="AM237">
            <v>11.263345164606427</v>
          </cell>
          <cell r="AN237">
            <v>11.263345164606427</v>
          </cell>
        </row>
        <row r="238">
          <cell r="A238">
            <v>11</v>
          </cell>
          <cell r="B238" t="str">
            <v>RC</v>
          </cell>
          <cell r="C238" t="str">
            <v>sk</v>
          </cell>
          <cell r="D238">
            <v>42.074342310973201</v>
          </cell>
          <cell r="E238">
            <v>42.074342310973201</v>
          </cell>
          <cell r="F238">
            <v>42.074342310973201</v>
          </cell>
          <cell r="G238">
            <v>42.074342310973201</v>
          </cell>
          <cell r="H238">
            <v>42.074342310973201</v>
          </cell>
          <cell r="I238">
            <v>42.074342310973201</v>
          </cell>
          <cell r="J238">
            <v>42.074342310973201</v>
          </cell>
          <cell r="K238">
            <v>42.074342310973201</v>
          </cell>
          <cell r="L238">
            <v>42.074342310973201</v>
          </cell>
          <cell r="M238">
            <v>42.074342310973201</v>
          </cell>
          <cell r="N238">
            <v>42.074342310973201</v>
          </cell>
          <cell r="O238">
            <v>42.074342310973201</v>
          </cell>
          <cell r="P238">
            <v>42.074342310973201</v>
          </cell>
          <cell r="Q238">
            <v>42.074342310973201</v>
          </cell>
          <cell r="R238">
            <v>51.087290951735383</v>
          </cell>
          <cell r="S238">
            <v>60.100239592497566</v>
          </cell>
          <cell r="T238">
            <v>69.113188233259748</v>
          </cell>
          <cell r="U238">
            <v>78.126136874021924</v>
          </cell>
          <cell r="V238">
            <v>87.139085514784099</v>
          </cell>
          <cell r="W238">
            <v>96.152034155546275</v>
          </cell>
          <cell r="X238">
            <v>105.16498279630845</v>
          </cell>
          <cell r="Y238">
            <v>114.17793143707063</v>
          </cell>
          <cell r="Z238">
            <v>123.1908800778328</v>
          </cell>
          <cell r="AA238">
            <v>132.20382871859499</v>
          </cell>
          <cell r="AB238">
            <v>141.21677735935717</v>
          </cell>
          <cell r="AC238">
            <v>150.22972600011937</v>
          </cell>
          <cell r="AD238">
            <v>150.22972600011937</v>
          </cell>
          <cell r="AE238">
            <v>150.22972600011937</v>
          </cell>
          <cell r="AF238">
            <v>150.22972600011937</v>
          </cell>
          <cell r="AG238">
            <v>150.22972600011937</v>
          </cell>
          <cell r="AH238">
            <v>150.22972600011937</v>
          </cell>
          <cell r="AI238">
            <v>150.22972600011937</v>
          </cell>
          <cell r="AJ238">
            <v>150.22972600011937</v>
          </cell>
          <cell r="AK238">
            <v>150.22972600011937</v>
          </cell>
          <cell r="AL238">
            <v>150.22972600011937</v>
          </cell>
          <cell r="AM238">
            <v>150.22972600011937</v>
          </cell>
          <cell r="AN238">
            <v>150.22972600011937</v>
          </cell>
        </row>
        <row r="239">
          <cell r="A239">
            <v>11</v>
          </cell>
          <cell r="B239" t="str">
            <v>RD</v>
          </cell>
          <cell r="C239" t="str">
            <v>mf</v>
          </cell>
          <cell r="D239">
            <v>15</v>
          </cell>
          <cell r="E239">
            <v>15</v>
          </cell>
          <cell r="F239">
            <v>15</v>
          </cell>
          <cell r="G239">
            <v>15</v>
          </cell>
          <cell r="H239">
            <v>15</v>
          </cell>
          <cell r="I239">
            <v>15</v>
          </cell>
          <cell r="J239">
            <v>15</v>
          </cell>
          <cell r="K239">
            <v>15</v>
          </cell>
          <cell r="L239">
            <v>15</v>
          </cell>
          <cell r="M239">
            <v>15</v>
          </cell>
          <cell r="N239">
            <v>15</v>
          </cell>
          <cell r="O239">
            <v>15</v>
          </cell>
          <cell r="P239">
            <v>15</v>
          </cell>
          <cell r="Q239">
            <v>15</v>
          </cell>
          <cell r="R239">
            <v>15.3</v>
          </cell>
          <cell r="S239">
            <v>15.7</v>
          </cell>
          <cell r="T239">
            <v>16</v>
          </cell>
          <cell r="U239">
            <v>16.3</v>
          </cell>
          <cell r="V239">
            <v>16.7</v>
          </cell>
          <cell r="W239">
            <v>17</v>
          </cell>
          <cell r="X239">
            <v>17.3</v>
          </cell>
          <cell r="Y239">
            <v>17.7</v>
          </cell>
          <cell r="Z239">
            <v>18</v>
          </cell>
          <cell r="AA239">
            <v>18.3</v>
          </cell>
          <cell r="AB239">
            <v>18.7</v>
          </cell>
          <cell r="AC239">
            <v>19</v>
          </cell>
          <cell r="AD239">
            <v>19</v>
          </cell>
          <cell r="AE239">
            <v>19</v>
          </cell>
          <cell r="AF239">
            <v>19</v>
          </cell>
          <cell r="AG239">
            <v>19</v>
          </cell>
          <cell r="AH239">
            <v>19</v>
          </cell>
          <cell r="AI239">
            <v>19</v>
          </cell>
          <cell r="AJ239">
            <v>19</v>
          </cell>
          <cell r="AK239">
            <v>19</v>
          </cell>
          <cell r="AL239">
            <v>19</v>
          </cell>
          <cell r="AM239">
            <v>19</v>
          </cell>
          <cell r="AN239">
            <v>19</v>
          </cell>
        </row>
        <row r="240">
          <cell r="A240">
            <v>11</v>
          </cell>
          <cell r="B240" t="str">
            <v>RD</v>
          </cell>
          <cell r="C240" t="str">
            <v>mr</v>
          </cell>
          <cell r="D240">
            <v>32.568893453669546</v>
          </cell>
          <cell r="E240">
            <v>32.568893453669546</v>
          </cell>
          <cell r="F240">
            <v>32.568893453669546</v>
          </cell>
          <cell r="G240">
            <v>32.568893453669546</v>
          </cell>
          <cell r="H240">
            <v>32.568893453669546</v>
          </cell>
          <cell r="I240">
            <v>32.568893453669546</v>
          </cell>
          <cell r="J240">
            <v>32.568893453669546</v>
          </cell>
          <cell r="K240">
            <v>32.568893453669546</v>
          </cell>
          <cell r="L240">
            <v>32.568893453669546</v>
          </cell>
          <cell r="M240">
            <v>32.568893453669546</v>
          </cell>
          <cell r="N240">
            <v>32.568893453669546</v>
          </cell>
          <cell r="O240">
            <v>32.568893453669546</v>
          </cell>
          <cell r="P240">
            <v>32.568893453669546</v>
          </cell>
          <cell r="Q240">
            <v>32.568893453669546</v>
          </cell>
          <cell r="R240">
            <v>30.690032587821648</v>
          </cell>
          <cell r="S240">
            <v>28.81117172197375</v>
          </cell>
          <cell r="T240">
            <v>26.932310856125852</v>
          </cell>
          <cell r="U240">
            <v>25.053449990277954</v>
          </cell>
          <cell r="V240">
            <v>23.174589124430057</v>
          </cell>
          <cell r="W240">
            <v>21.295728258582159</v>
          </cell>
          <cell r="X240">
            <v>19.416867392734261</v>
          </cell>
          <cell r="Y240">
            <v>17.538006526886363</v>
          </cell>
          <cell r="Z240">
            <v>15.659145661038465</v>
          </cell>
          <cell r="AA240">
            <v>13.780284795190568</v>
          </cell>
          <cell r="AB240">
            <v>11.90142392934267</v>
          </cell>
          <cell r="AC240">
            <v>10.022563063494777</v>
          </cell>
          <cell r="AD240">
            <v>10.022563063494777</v>
          </cell>
          <cell r="AE240">
            <v>10.022563063494777</v>
          </cell>
          <cell r="AF240">
            <v>10.022563063494777</v>
          </cell>
          <cell r="AG240">
            <v>10.022563063494777</v>
          </cell>
          <cell r="AH240">
            <v>10.022563063494777</v>
          </cell>
          <cell r="AI240">
            <v>10.022563063494777</v>
          </cell>
          <cell r="AJ240">
            <v>10.022563063494777</v>
          </cell>
          <cell r="AK240">
            <v>10.022563063494777</v>
          </cell>
          <cell r="AL240">
            <v>10.022563063494777</v>
          </cell>
          <cell r="AM240">
            <v>10.022563063494777</v>
          </cell>
          <cell r="AN240">
            <v>10.022563063494777</v>
          </cell>
        </row>
        <row r="241">
          <cell r="A241">
            <v>11</v>
          </cell>
          <cell r="B241" t="str">
            <v>RD</v>
          </cell>
          <cell r="C241" t="str">
            <v>sf</v>
          </cell>
          <cell r="D241">
            <v>38</v>
          </cell>
          <cell r="E241">
            <v>38</v>
          </cell>
          <cell r="F241">
            <v>38</v>
          </cell>
          <cell r="G241">
            <v>38</v>
          </cell>
          <cell r="H241">
            <v>38</v>
          </cell>
          <cell r="I241">
            <v>38</v>
          </cell>
          <cell r="J241">
            <v>38</v>
          </cell>
          <cell r="K241">
            <v>38</v>
          </cell>
          <cell r="L241">
            <v>38</v>
          </cell>
          <cell r="M241">
            <v>38</v>
          </cell>
          <cell r="N241">
            <v>38</v>
          </cell>
          <cell r="O241">
            <v>38</v>
          </cell>
          <cell r="P241">
            <v>38</v>
          </cell>
          <cell r="Q241">
            <v>38</v>
          </cell>
          <cell r="R241">
            <v>38.799999999999997</v>
          </cell>
          <cell r="S241">
            <v>39.700000000000003</v>
          </cell>
          <cell r="T241">
            <v>40.5</v>
          </cell>
          <cell r="U241">
            <v>41.3</v>
          </cell>
          <cell r="V241">
            <v>42.2</v>
          </cell>
          <cell r="W241">
            <v>43</v>
          </cell>
          <cell r="X241">
            <v>43.8</v>
          </cell>
          <cell r="Y241">
            <v>44.7</v>
          </cell>
          <cell r="Z241">
            <v>45.5</v>
          </cell>
          <cell r="AA241">
            <v>46.3</v>
          </cell>
          <cell r="AB241">
            <v>47.2</v>
          </cell>
          <cell r="AC241">
            <v>48</v>
          </cell>
          <cell r="AD241">
            <v>48</v>
          </cell>
          <cell r="AE241">
            <v>48</v>
          </cell>
          <cell r="AF241">
            <v>48</v>
          </cell>
          <cell r="AG241">
            <v>48</v>
          </cell>
          <cell r="AH241">
            <v>48</v>
          </cell>
          <cell r="AI241">
            <v>48</v>
          </cell>
          <cell r="AJ241">
            <v>48</v>
          </cell>
          <cell r="AK241">
            <v>48</v>
          </cell>
          <cell r="AL241">
            <v>48</v>
          </cell>
          <cell r="AM241">
            <v>48</v>
          </cell>
          <cell r="AN241">
            <v>48</v>
          </cell>
        </row>
        <row r="242">
          <cell r="A242">
            <v>11</v>
          </cell>
          <cell r="B242" t="str">
            <v>RD</v>
          </cell>
          <cell r="C242" t="str">
            <v>sr</v>
          </cell>
          <cell r="D242">
            <v>18.006181551290918</v>
          </cell>
          <cell r="E242">
            <v>18.006181551290918</v>
          </cell>
          <cell r="F242">
            <v>18.006181551290918</v>
          </cell>
          <cell r="G242">
            <v>18.006181551290918</v>
          </cell>
          <cell r="H242">
            <v>18.006181551290918</v>
          </cell>
          <cell r="I242">
            <v>18.006181551290918</v>
          </cell>
          <cell r="J242">
            <v>18.006181551290918</v>
          </cell>
          <cell r="K242">
            <v>18.006181551290918</v>
          </cell>
          <cell r="L242">
            <v>18.006181551290918</v>
          </cell>
          <cell r="M242">
            <v>18.006181551290918</v>
          </cell>
          <cell r="N242">
            <v>18.006181551290918</v>
          </cell>
          <cell r="O242">
            <v>18.006181551290918</v>
          </cell>
          <cell r="P242">
            <v>18.006181551290918</v>
          </cell>
          <cell r="Q242">
            <v>18.006181551290918</v>
          </cell>
          <cell r="R242">
            <v>17.951885501541291</v>
          </cell>
          <cell r="S242">
            <v>17.897589451791664</v>
          </cell>
          <cell r="T242">
            <v>17.843293402042036</v>
          </cell>
          <cell r="U242">
            <v>17.788997352292409</v>
          </cell>
          <cell r="V242">
            <v>17.734701302542781</v>
          </cell>
          <cell r="W242">
            <v>17.680405252793154</v>
          </cell>
          <cell r="X242">
            <v>17.626109203043526</v>
          </cell>
          <cell r="Y242">
            <v>17.571813153293899</v>
          </cell>
          <cell r="Z242">
            <v>17.517517103544272</v>
          </cell>
          <cell r="AA242">
            <v>17.463221053794644</v>
          </cell>
          <cell r="AB242">
            <v>17.408925004045017</v>
          </cell>
          <cell r="AC242">
            <v>17.354628954295375</v>
          </cell>
          <cell r="AD242">
            <v>17.354628954295375</v>
          </cell>
          <cell r="AE242">
            <v>17.354628954295375</v>
          </cell>
          <cell r="AF242">
            <v>17.354628954295375</v>
          </cell>
          <cell r="AG242">
            <v>17.354628954295375</v>
          </cell>
          <cell r="AH242">
            <v>17.354628954295375</v>
          </cell>
          <cell r="AI242">
            <v>17.354628954295375</v>
          </cell>
          <cell r="AJ242">
            <v>17.354628954295375</v>
          </cell>
          <cell r="AK242">
            <v>17.354628954295375</v>
          </cell>
          <cell r="AL242">
            <v>17.354628954295375</v>
          </cell>
          <cell r="AM242">
            <v>17.354628954295375</v>
          </cell>
          <cell r="AN242">
            <v>17.354628954295375</v>
          </cell>
        </row>
        <row r="243">
          <cell r="A243">
            <v>11</v>
          </cell>
          <cell r="B243" t="str">
            <v>RR</v>
          </cell>
          <cell r="C243" t="str">
            <v>rf</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1.8360130521302638</v>
          </cell>
          <cell r="S243">
            <v>3.6720261042605276</v>
          </cell>
          <cell r="T243">
            <v>5.5080391563907911</v>
          </cell>
          <cell r="U243">
            <v>7.3440522085210551</v>
          </cell>
          <cell r="V243">
            <v>9.1800652606513182</v>
          </cell>
          <cell r="W243">
            <v>11.016078312781582</v>
          </cell>
          <cell r="X243">
            <v>12.852091364911846</v>
          </cell>
          <cell r="Y243">
            <v>14.68810441704211</v>
          </cell>
          <cell r="Z243">
            <v>16.524117469172374</v>
          </cell>
          <cell r="AA243">
            <v>18.360130521302636</v>
          </cell>
          <cell r="AB243">
            <v>20.196143573432899</v>
          </cell>
          <cell r="AC243">
            <v>22.032156625563164</v>
          </cell>
          <cell r="AD243">
            <v>22.032156625563164</v>
          </cell>
          <cell r="AE243">
            <v>22.032156625563164</v>
          </cell>
          <cell r="AF243">
            <v>22.032156625563164</v>
          </cell>
          <cell r="AG243">
            <v>22.032156625563164</v>
          </cell>
          <cell r="AH243">
            <v>22.032156625563164</v>
          </cell>
          <cell r="AI243">
            <v>22.032156625563164</v>
          </cell>
          <cell r="AJ243">
            <v>22.032156625563164</v>
          </cell>
          <cell r="AK243">
            <v>22.032156625563164</v>
          </cell>
          <cell r="AL243">
            <v>22.032156625563164</v>
          </cell>
          <cell r="AM243">
            <v>22.032156625563164</v>
          </cell>
          <cell r="AN243">
            <v>22.032156625563164</v>
          </cell>
        </row>
        <row r="244">
          <cell r="A244">
            <v>11</v>
          </cell>
          <cell r="B244" t="str">
            <v>RR</v>
          </cell>
          <cell r="C244" t="str">
            <v>rm</v>
          </cell>
          <cell r="D244">
            <v>7.8102590305384876</v>
          </cell>
          <cell r="E244">
            <v>7.8102590305384876</v>
          </cell>
          <cell r="F244">
            <v>7.8102590305384876</v>
          </cell>
          <cell r="G244">
            <v>7.8102590305384876</v>
          </cell>
          <cell r="H244">
            <v>7.8102590305384876</v>
          </cell>
          <cell r="I244">
            <v>7.8102590305384876</v>
          </cell>
          <cell r="J244">
            <v>7.8102590305384876</v>
          </cell>
          <cell r="K244">
            <v>7.8102590305384876</v>
          </cell>
          <cell r="L244">
            <v>7.8102590305384876</v>
          </cell>
          <cell r="M244">
            <v>7.8102590305384876</v>
          </cell>
          <cell r="N244">
            <v>7.8102590305384876</v>
          </cell>
          <cell r="O244">
            <v>7.8102590305384876</v>
          </cell>
          <cell r="P244">
            <v>7.8102590305384876</v>
          </cell>
          <cell r="Q244">
            <v>7.8102590305384876</v>
          </cell>
          <cell r="R244">
            <v>7.2917887082091344</v>
          </cell>
          <cell r="S244">
            <v>6.7733183858797812</v>
          </cell>
          <cell r="T244">
            <v>6.254848063550428</v>
          </cell>
          <cell r="U244">
            <v>5.7363777412210748</v>
          </cell>
          <cell r="V244">
            <v>5.2179074188917216</v>
          </cell>
          <cell r="W244">
            <v>4.6994370965623684</v>
          </cell>
          <cell r="X244">
            <v>4.1809667742330152</v>
          </cell>
          <cell r="Y244">
            <v>3.662496451903662</v>
          </cell>
          <cell r="Z244">
            <v>3.1440261295743088</v>
          </cell>
          <cell r="AA244">
            <v>2.6255558072449556</v>
          </cell>
          <cell r="AB244">
            <v>2.1070854849156024</v>
          </cell>
          <cell r="AC244">
            <v>1.588615162586251</v>
          </cell>
          <cell r="AD244">
            <v>1.588615162586251</v>
          </cell>
          <cell r="AE244">
            <v>1.588615162586251</v>
          </cell>
          <cell r="AF244">
            <v>1.588615162586251</v>
          </cell>
          <cell r="AG244">
            <v>1.588615162586251</v>
          </cell>
          <cell r="AH244">
            <v>1.588615162586251</v>
          </cell>
          <cell r="AI244">
            <v>1.588615162586251</v>
          </cell>
          <cell r="AJ244">
            <v>1.588615162586251</v>
          </cell>
          <cell r="AK244">
            <v>1.588615162586251</v>
          </cell>
          <cell r="AL244">
            <v>1.588615162586251</v>
          </cell>
          <cell r="AM244">
            <v>1.588615162586251</v>
          </cell>
          <cell r="AN244">
            <v>1.588615162586251</v>
          </cell>
        </row>
        <row r="245">
          <cell r="A245">
            <v>11</v>
          </cell>
          <cell r="B245" t="str">
            <v>SD</v>
          </cell>
          <cell r="C245" t="str">
            <v>ld</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row>
        <row r="246">
          <cell r="A246">
            <v>11</v>
          </cell>
          <cell r="B246" t="str">
            <v>SD</v>
          </cell>
          <cell r="C246" t="str">
            <v>lf</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row>
        <row r="247">
          <cell r="A247">
            <v>11</v>
          </cell>
          <cell r="B247" t="str">
            <v>SD</v>
          </cell>
          <cell r="C247" t="str">
            <v>mn</v>
          </cell>
          <cell r="D247">
            <v>67.589203012426424</v>
          </cell>
          <cell r="E247">
            <v>67.589203012426424</v>
          </cell>
          <cell r="F247">
            <v>67.589203012426424</v>
          </cell>
          <cell r="G247">
            <v>67.589203012426424</v>
          </cell>
          <cell r="H247">
            <v>67.589203012426424</v>
          </cell>
          <cell r="I247">
            <v>67.589203012426424</v>
          </cell>
          <cell r="J247">
            <v>67.589203012426424</v>
          </cell>
          <cell r="K247">
            <v>67.589203012426424</v>
          </cell>
          <cell r="L247">
            <v>67.589203012426424</v>
          </cell>
          <cell r="M247">
            <v>67.589203012426424</v>
          </cell>
          <cell r="N247">
            <v>67.589203012426424</v>
          </cell>
          <cell r="O247">
            <v>67.589203012426424</v>
          </cell>
          <cell r="P247">
            <v>67.589203012426424</v>
          </cell>
          <cell r="Q247">
            <v>67.589203012426424</v>
          </cell>
          <cell r="R247">
            <v>63.330615619653706</v>
          </cell>
          <cell r="S247">
            <v>59.072028226880988</v>
          </cell>
          <cell r="T247">
            <v>54.81344083410827</v>
          </cell>
          <cell r="U247">
            <v>50.554853441335553</v>
          </cell>
          <cell r="V247">
            <v>46.296266048562835</v>
          </cell>
          <cell r="W247">
            <v>42.037678655790117</v>
          </cell>
          <cell r="X247">
            <v>37.779091263017399</v>
          </cell>
          <cell r="Y247">
            <v>33.520503870244681</v>
          </cell>
          <cell r="Z247">
            <v>29.26191647747196</v>
          </cell>
          <cell r="AA247">
            <v>25.003329084699239</v>
          </cell>
          <cell r="AB247">
            <v>20.744741691926517</v>
          </cell>
          <cell r="AC247">
            <v>16.486154299153782</v>
          </cell>
          <cell r="AD247">
            <v>16.486154299153782</v>
          </cell>
          <cell r="AE247">
            <v>16.486154299153782</v>
          </cell>
          <cell r="AF247">
            <v>16.486154299153782</v>
          </cell>
          <cell r="AG247">
            <v>16.486154299153782</v>
          </cell>
          <cell r="AH247">
            <v>16.486154299153782</v>
          </cell>
          <cell r="AI247">
            <v>16.486154299153782</v>
          </cell>
          <cell r="AJ247">
            <v>16.486154299153782</v>
          </cell>
          <cell r="AK247">
            <v>16.486154299153782</v>
          </cell>
          <cell r="AL247">
            <v>16.486154299153782</v>
          </cell>
          <cell r="AM247">
            <v>16.486154299153782</v>
          </cell>
          <cell r="AN247">
            <v>16.486154299153782</v>
          </cell>
        </row>
        <row r="248">
          <cell r="A248">
            <v>11</v>
          </cell>
          <cell r="B248" t="str">
            <v>SD</v>
          </cell>
          <cell r="C248" t="str">
            <v>os</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A249">
            <v>11</v>
          </cell>
          <cell r="B249" t="str">
            <v>SD</v>
          </cell>
          <cell r="C249" t="str">
            <v>pm</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7.3173182178269625E-2</v>
          </cell>
          <cell r="S249">
            <v>0.14634636435653925</v>
          </cell>
          <cell r="T249">
            <v>0.21951954653480887</v>
          </cell>
          <cell r="U249">
            <v>0.2926927287130785</v>
          </cell>
          <cell r="V249">
            <v>0.36586591089134812</v>
          </cell>
          <cell r="W249">
            <v>0.43903909306961775</v>
          </cell>
          <cell r="X249">
            <v>0.51221227524788737</v>
          </cell>
          <cell r="Y249">
            <v>0.585385457426157</v>
          </cell>
          <cell r="Z249">
            <v>0.65855863960442662</v>
          </cell>
          <cell r="AA249">
            <v>0.73173182178269625</v>
          </cell>
          <cell r="AB249">
            <v>0.80490500396096587</v>
          </cell>
          <cell r="AC249">
            <v>0.87807818613923549</v>
          </cell>
          <cell r="AD249">
            <v>0.87807818613923549</v>
          </cell>
          <cell r="AE249">
            <v>0.87807818613923549</v>
          </cell>
          <cell r="AF249">
            <v>0.87807818613923549</v>
          </cell>
          <cell r="AG249">
            <v>0.87807818613923549</v>
          </cell>
          <cell r="AH249">
            <v>0.87807818613923549</v>
          </cell>
          <cell r="AI249">
            <v>0.87807818613923549</v>
          </cell>
          <cell r="AJ249">
            <v>0.87807818613923549</v>
          </cell>
          <cell r="AK249">
            <v>0.87807818613923549</v>
          </cell>
          <cell r="AL249">
            <v>0.87807818613923549</v>
          </cell>
          <cell r="AM249">
            <v>0.87807818613923549</v>
          </cell>
          <cell r="AN249">
            <v>0.87807818613923549</v>
          </cell>
        </row>
        <row r="250">
          <cell r="A250">
            <v>11</v>
          </cell>
          <cell r="B250" t="str">
            <v>SD</v>
          </cell>
          <cell r="C250" t="str">
            <v>pq</v>
          </cell>
          <cell r="D250">
            <v>32.169926330173659</v>
          </cell>
          <cell r="E250">
            <v>32.169926330173659</v>
          </cell>
          <cell r="F250">
            <v>32.169926330173659</v>
          </cell>
          <cell r="G250">
            <v>32.169926330173659</v>
          </cell>
          <cell r="H250">
            <v>32.169926330173659</v>
          </cell>
          <cell r="I250">
            <v>32.169926330173659</v>
          </cell>
          <cell r="J250">
            <v>32.169926330173659</v>
          </cell>
          <cell r="K250">
            <v>32.169926330173659</v>
          </cell>
          <cell r="L250">
            <v>32.169926330173659</v>
          </cell>
          <cell r="M250">
            <v>32.169926330173659</v>
          </cell>
          <cell r="N250">
            <v>32.169926330173659</v>
          </cell>
          <cell r="O250">
            <v>32.169926330173659</v>
          </cell>
          <cell r="P250">
            <v>32.169926330173659</v>
          </cell>
          <cell r="Q250">
            <v>32.169926330173659</v>
          </cell>
          <cell r="R250">
            <v>33.443077676627325</v>
          </cell>
          <cell r="S250">
            <v>34.716229023080992</v>
          </cell>
          <cell r="T250">
            <v>35.989380369534658</v>
          </cell>
          <cell r="U250">
            <v>37.262531715988324</v>
          </cell>
          <cell r="V250">
            <v>38.53568306244199</v>
          </cell>
          <cell r="W250">
            <v>39.808834408895656</v>
          </cell>
          <cell r="X250">
            <v>41.081985755349322</v>
          </cell>
          <cell r="Y250">
            <v>42.355137101802988</v>
          </cell>
          <cell r="Z250">
            <v>43.628288448256654</v>
          </cell>
          <cell r="AA250">
            <v>44.901439794710321</v>
          </cell>
          <cell r="AB250">
            <v>46.174591141163987</v>
          </cell>
          <cell r="AC250">
            <v>47.447742487617674</v>
          </cell>
          <cell r="AD250">
            <v>47.447742487617674</v>
          </cell>
          <cell r="AE250">
            <v>47.447742487617674</v>
          </cell>
          <cell r="AF250">
            <v>47.447742487617674</v>
          </cell>
          <cell r="AG250">
            <v>47.447742487617674</v>
          </cell>
          <cell r="AH250">
            <v>47.447742487617674</v>
          </cell>
          <cell r="AI250">
            <v>47.447742487617674</v>
          </cell>
          <cell r="AJ250">
            <v>47.447742487617674</v>
          </cell>
          <cell r="AK250">
            <v>47.447742487617674</v>
          </cell>
          <cell r="AL250">
            <v>47.447742487617674</v>
          </cell>
          <cell r="AM250">
            <v>47.447742487617674</v>
          </cell>
          <cell r="AN250">
            <v>47.447742487617674</v>
          </cell>
        </row>
        <row r="251">
          <cell r="A251">
            <v>11</v>
          </cell>
          <cell r="B251" t="str">
            <v>SD</v>
          </cell>
          <cell r="C251" t="str">
            <v>ss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row>
        <row r="252">
          <cell r="A252">
            <v>11</v>
          </cell>
          <cell r="B252" t="str">
            <v>UR</v>
          </cell>
          <cell r="C252" t="str">
            <v>rf</v>
          </cell>
          <cell r="D252">
            <v>52.498922530261801</v>
          </cell>
          <cell r="E252">
            <v>52.498922530261801</v>
          </cell>
          <cell r="F252">
            <v>52.498922530261801</v>
          </cell>
          <cell r="G252">
            <v>52.498922530261801</v>
          </cell>
          <cell r="H252">
            <v>52.498922530261801</v>
          </cell>
          <cell r="I252">
            <v>52.498922530261801</v>
          </cell>
          <cell r="J252">
            <v>52.498922530261801</v>
          </cell>
          <cell r="K252">
            <v>52.498922530261801</v>
          </cell>
          <cell r="L252">
            <v>52.498922530261801</v>
          </cell>
          <cell r="M252">
            <v>52.498922530261801</v>
          </cell>
          <cell r="N252">
            <v>52.498922530261801</v>
          </cell>
          <cell r="O252">
            <v>52.498922530261801</v>
          </cell>
          <cell r="P252">
            <v>52.498922530261801</v>
          </cell>
          <cell r="Q252">
            <v>52.498922530261801</v>
          </cell>
          <cell r="R252">
            <v>51.525811633932477</v>
          </cell>
          <cell r="S252">
            <v>50.552700737603153</v>
          </cell>
          <cell r="T252">
            <v>49.57958984127383</v>
          </cell>
          <cell r="U252">
            <v>48.606478944944506</v>
          </cell>
          <cell r="V252">
            <v>47.633368048615182</v>
          </cell>
          <cell r="W252">
            <v>46.660257152285858</v>
          </cell>
          <cell r="X252">
            <v>45.687146255956534</v>
          </cell>
          <cell r="Y252">
            <v>44.714035359627211</v>
          </cell>
          <cell r="Z252">
            <v>43.740924463297887</v>
          </cell>
          <cell r="AA252">
            <v>42.767813566968563</v>
          </cell>
          <cell r="AB252">
            <v>41.794702670639239</v>
          </cell>
          <cell r="AC252">
            <v>40.821591774309951</v>
          </cell>
          <cell r="AD252">
            <v>40.821591774309951</v>
          </cell>
          <cell r="AE252">
            <v>40.821591774309951</v>
          </cell>
          <cell r="AF252">
            <v>40.821591774309951</v>
          </cell>
          <cell r="AG252">
            <v>40.821591774309951</v>
          </cell>
          <cell r="AH252">
            <v>40.821591774309951</v>
          </cell>
          <cell r="AI252">
            <v>40.821591774309951</v>
          </cell>
          <cell r="AJ252">
            <v>40.821591774309951</v>
          </cell>
          <cell r="AK252">
            <v>40.821591774309951</v>
          </cell>
          <cell r="AL252">
            <v>40.821591774309951</v>
          </cell>
          <cell r="AM252">
            <v>40.821591774309951</v>
          </cell>
          <cell r="AN252">
            <v>40.821591774309951</v>
          </cell>
        </row>
        <row r="253">
          <cell r="A253">
            <v>11</v>
          </cell>
          <cell r="B253" t="str">
            <v>UR</v>
          </cell>
          <cell r="C253" t="str">
            <v>rm</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row>
        <row r="254">
          <cell r="A254">
            <v>12</v>
          </cell>
          <cell r="B254" t="str">
            <v>AG</v>
          </cell>
          <cell r="C254" t="str">
            <v>ab</v>
          </cell>
          <cell r="D254">
            <v>34.017745222748715</v>
          </cell>
          <cell r="E254">
            <v>34.017745222748715</v>
          </cell>
          <cell r="F254">
            <v>34.017745222748715</v>
          </cell>
          <cell r="G254">
            <v>34.017745222748715</v>
          </cell>
          <cell r="H254">
            <v>34.017745222748715</v>
          </cell>
          <cell r="I254">
            <v>34.017745222748715</v>
          </cell>
          <cell r="J254">
            <v>34.017745222748715</v>
          </cell>
          <cell r="K254">
            <v>34.017745222748715</v>
          </cell>
          <cell r="L254">
            <v>34.017745222748715</v>
          </cell>
          <cell r="M254">
            <v>34.017745222748715</v>
          </cell>
          <cell r="N254">
            <v>34.017745222748715</v>
          </cell>
          <cell r="O254">
            <v>34.017745222748715</v>
          </cell>
          <cell r="P254">
            <v>34.017745222748715</v>
          </cell>
          <cell r="Q254">
            <v>34.017745222748715</v>
          </cell>
          <cell r="R254">
            <v>33.535791676877885</v>
          </cell>
          <cell r="S254">
            <v>33.053838131007055</v>
          </cell>
          <cell r="T254">
            <v>32.571884585136225</v>
          </cell>
          <cell r="U254">
            <v>32.089931039265394</v>
          </cell>
          <cell r="V254">
            <v>31.607977493394564</v>
          </cell>
          <cell r="W254">
            <v>31.126023947523734</v>
          </cell>
          <cell r="X254">
            <v>30.644070401652904</v>
          </cell>
          <cell r="Y254">
            <v>30.162116855782074</v>
          </cell>
          <cell r="Z254">
            <v>29.680163309911244</v>
          </cell>
          <cell r="AA254">
            <v>29.198209764040413</v>
          </cell>
          <cell r="AB254">
            <v>28.716256218169583</v>
          </cell>
          <cell r="AC254">
            <v>28.234302672298771</v>
          </cell>
          <cell r="AD254">
            <v>28.234302672298771</v>
          </cell>
          <cell r="AE254">
            <v>28.234302672298771</v>
          </cell>
          <cell r="AF254">
            <v>28.234302672298771</v>
          </cell>
          <cell r="AG254">
            <v>28.234302672298771</v>
          </cell>
          <cell r="AH254">
            <v>28.234302672298771</v>
          </cell>
          <cell r="AI254">
            <v>28.234302672298771</v>
          </cell>
          <cell r="AJ254">
            <v>28.234302672298771</v>
          </cell>
          <cell r="AK254">
            <v>28.234302672298771</v>
          </cell>
          <cell r="AL254">
            <v>28.234302672298771</v>
          </cell>
          <cell r="AM254">
            <v>28.234302672298771</v>
          </cell>
          <cell r="AN254">
            <v>28.234302672298771</v>
          </cell>
        </row>
        <row r="255">
          <cell r="A255">
            <v>12</v>
          </cell>
          <cell r="B255" t="str">
            <v>AG</v>
          </cell>
          <cell r="C255" t="str">
            <v>cp</v>
          </cell>
          <cell r="D255">
            <v>1099.0650933926315</v>
          </cell>
          <cell r="E255">
            <v>1099.0650933926315</v>
          </cell>
          <cell r="F255">
            <v>1099.0650933926315</v>
          </cell>
          <cell r="G255">
            <v>1099.0650933926315</v>
          </cell>
          <cell r="H255">
            <v>1099.0650933926315</v>
          </cell>
          <cell r="I255">
            <v>1099.0650933926315</v>
          </cell>
          <cell r="J255">
            <v>1099.0650933926315</v>
          </cell>
          <cell r="K255">
            <v>1099.0650933926315</v>
          </cell>
          <cell r="L255">
            <v>1099.0650933926315</v>
          </cell>
          <cell r="M255">
            <v>1099.0650933926315</v>
          </cell>
          <cell r="N255">
            <v>1099.0650933926315</v>
          </cell>
          <cell r="O255">
            <v>1099.0650933926315</v>
          </cell>
          <cell r="P255">
            <v>1099.0650933926315</v>
          </cell>
          <cell r="Q255">
            <v>1099.0650933926315</v>
          </cell>
          <cell r="R255">
            <v>1078.6273114612304</v>
          </cell>
          <cell r="S255">
            <v>1058.1895295298293</v>
          </cell>
          <cell r="T255">
            <v>1037.7517475984282</v>
          </cell>
          <cell r="U255">
            <v>1017.3139656670271</v>
          </cell>
          <cell r="V255">
            <v>996.876183735626</v>
          </cell>
          <cell r="W255">
            <v>976.4384018042249</v>
          </cell>
          <cell r="X255">
            <v>956.00061987282379</v>
          </cell>
          <cell r="Y255">
            <v>935.56283794142269</v>
          </cell>
          <cell r="Z255">
            <v>915.12505601002158</v>
          </cell>
          <cell r="AA255">
            <v>894.68727407862048</v>
          </cell>
          <cell r="AB255">
            <v>874.24949214721937</v>
          </cell>
          <cell r="AC255">
            <v>853.81171021581883</v>
          </cell>
          <cell r="AD255">
            <v>853.81171021581883</v>
          </cell>
          <cell r="AE255">
            <v>853.81171021581883</v>
          </cell>
          <cell r="AF255">
            <v>853.81171021581883</v>
          </cell>
          <cell r="AG255">
            <v>853.81171021581883</v>
          </cell>
          <cell r="AH255">
            <v>853.81171021581883</v>
          </cell>
          <cell r="AI255">
            <v>853.81171021581883</v>
          </cell>
          <cell r="AJ255">
            <v>853.81171021581883</v>
          </cell>
          <cell r="AK255">
            <v>853.81171021581883</v>
          </cell>
          <cell r="AL255">
            <v>853.81171021581883</v>
          </cell>
          <cell r="AM255">
            <v>853.81171021581883</v>
          </cell>
          <cell r="AN255">
            <v>853.81171021581883</v>
          </cell>
        </row>
        <row r="256">
          <cell r="A256">
            <v>12</v>
          </cell>
          <cell r="B256" t="str">
            <v>AG</v>
          </cell>
          <cell r="C256" t="str">
            <v>pa</v>
          </cell>
          <cell r="D256">
            <v>38.121883735184262</v>
          </cell>
          <cell r="E256">
            <v>38.121883735184262</v>
          </cell>
          <cell r="F256">
            <v>38.121883735184262</v>
          </cell>
          <cell r="G256">
            <v>38.121883735184262</v>
          </cell>
          <cell r="H256">
            <v>38.121883735184262</v>
          </cell>
          <cell r="I256">
            <v>38.121883735184262</v>
          </cell>
          <cell r="J256">
            <v>38.121883735184262</v>
          </cell>
          <cell r="K256">
            <v>38.121883735184262</v>
          </cell>
          <cell r="L256">
            <v>38.121883735184262</v>
          </cell>
          <cell r="M256">
            <v>38.121883735184262</v>
          </cell>
          <cell r="N256">
            <v>38.121883735184262</v>
          </cell>
          <cell r="O256">
            <v>38.121883735184262</v>
          </cell>
          <cell r="P256">
            <v>38.121883735184262</v>
          </cell>
          <cell r="Q256">
            <v>38.121883735184262</v>
          </cell>
          <cell r="R256">
            <v>41.859324800769024</v>
          </cell>
          <cell r="S256">
            <v>45.596765866353785</v>
          </cell>
          <cell r="T256">
            <v>49.334206931938546</v>
          </cell>
          <cell r="U256">
            <v>53.071647997523307</v>
          </cell>
          <cell r="V256">
            <v>56.809089063108068</v>
          </cell>
          <cell r="W256">
            <v>60.546530128692829</v>
          </cell>
          <cell r="X256">
            <v>64.283971194277584</v>
          </cell>
          <cell r="Y256">
            <v>68.021412259862345</v>
          </cell>
          <cell r="Z256">
            <v>71.758853325447106</v>
          </cell>
          <cell r="AA256">
            <v>75.496294391031867</v>
          </cell>
          <cell r="AB256">
            <v>79.233735456616628</v>
          </cell>
          <cell r="AC256">
            <v>82.971176522201361</v>
          </cell>
          <cell r="AD256">
            <v>82.971176522201361</v>
          </cell>
          <cell r="AE256">
            <v>82.971176522201361</v>
          </cell>
          <cell r="AF256">
            <v>82.971176522201361</v>
          </cell>
          <cell r="AG256">
            <v>82.971176522201361</v>
          </cell>
          <cell r="AH256">
            <v>82.971176522201361</v>
          </cell>
          <cell r="AI256">
            <v>82.971176522201361</v>
          </cell>
          <cell r="AJ256">
            <v>82.971176522201361</v>
          </cell>
          <cell r="AK256">
            <v>82.971176522201361</v>
          </cell>
          <cell r="AL256">
            <v>82.971176522201361</v>
          </cell>
          <cell r="AM256">
            <v>82.971176522201361</v>
          </cell>
          <cell r="AN256">
            <v>82.971176522201361</v>
          </cell>
        </row>
        <row r="257">
          <cell r="A257">
            <v>12</v>
          </cell>
          <cell r="B257" t="str">
            <v>AL</v>
          </cell>
          <cell r="C257" t="str">
            <v>ep</v>
          </cell>
          <cell r="D257">
            <v>8.2945303567888615</v>
          </cell>
          <cell r="E257">
            <v>8.2945303567888615</v>
          </cell>
          <cell r="F257">
            <v>8.2945303567888615</v>
          </cell>
          <cell r="G257">
            <v>8.2945303567888615</v>
          </cell>
          <cell r="H257">
            <v>8.2945303567888615</v>
          </cell>
          <cell r="I257">
            <v>8.2945303567888615</v>
          </cell>
          <cell r="J257">
            <v>8.2945303567888615</v>
          </cell>
          <cell r="K257">
            <v>8.2945303567888615</v>
          </cell>
          <cell r="L257">
            <v>8.2945303567888615</v>
          </cell>
          <cell r="M257">
            <v>8.2945303567888615</v>
          </cell>
          <cell r="N257">
            <v>8.2945303567888615</v>
          </cell>
          <cell r="O257">
            <v>8.2945303567888615</v>
          </cell>
          <cell r="P257">
            <v>8.2945303567888615</v>
          </cell>
          <cell r="Q257">
            <v>8.2945303567888615</v>
          </cell>
          <cell r="R257">
            <v>8.6166909248941224</v>
          </cell>
          <cell r="S257">
            <v>8.9388514929993832</v>
          </cell>
          <cell r="T257">
            <v>9.261012061104644</v>
          </cell>
          <cell r="U257">
            <v>9.5831726292099049</v>
          </cell>
          <cell r="V257">
            <v>9.9053331973151657</v>
          </cell>
          <cell r="W257">
            <v>10.227493765420427</v>
          </cell>
          <cell r="X257">
            <v>10.549654333525687</v>
          </cell>
          <cell r="Y257">
            <v>10.871814901630948</v>
          </cell>
          <cell r="Z257">
            <v>11.193975469736209</v>
          </cell>
          <cell r="AA257">
            <v>11.51613603784147</v>
          </cell>
          <cell r="AB257">
            <v>11.838296605946731</v>
          </cell>
          <cell r="AC257">
            <v>12.160457174051986</v>
          </cell>
          <cell r="AD257">
            <v>12.160457174051986</v>
          </cell>
          <cell r="AE257">
            <v>12.160457174051986</v>
          </cell>
          <cell r="AF257">
            <v>12.160457174051986</v>
          </cell>
          <cell r="AG257">
            <v>12.160457174051986</v>
          </cell>
          <cell r="AH257">
            <v>12.160457174051986</v>
          </cell>
          <cell r="AI257">
            <v>12.160457174051986</v>
          </cell>
          <cell r="AJ257">
            <v>12.160457174051986</v>
          </cell>
          <cell r="AK257">
            <v>12.160457174051986</v>
          </cell>
          <cell r="AL257">
            <v>12.160457174051986</v>
          </cell>
          <cell r="AM257">
            <v>12.160457174051986</v>
          </cell>
          <cell r="AN257">
            <v>12.160457174051986</v>
          </cell>
        </row>
        <row r="258">
          <cell r="A258">
            <v>12</v>
          </cell>
          <cell r="B258" t="str">
            <v>AL</v>
          </cell>
          <cell r="C258" t="str">
            <v>ff</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A259">
            <v>12</v>
          </cell>
          <cell r="B259" t="str">
            <v>AL</v>
          </cell>
          <cell r="C259" t="str">
            <v>hr</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A260">
            <v>12</v>
          </cell>
          <cell r="B260" t="str">
            <v>AL</v>
          </cell>
          <cell r="C260" t="str">
            <v>of</v>
          </cell>
          <cell r="D260">
            <v>3.8152504474784852</v>
          </cell>
          <cell r="E260">
            <v>3.8152504474784852</v>
          </cell>
          <cell r="F260">
            <v>3.8152504474784852</v>
          </cell>
          <cell r="G260">
            <v>3.8152504474784852</v>
          </cell>
          <cell r="H260">
            <v>3.8152504474784852</v>
          </cell>
          <cell r="I260">
            <v>3.8152504474784852</v>
          </cell>
          <cell r="J260">
            <v>3.8152504474784852</v>
          </cell>
          <cell r="K260">
            <v>3.8152504474784852</v>
          </cell>
          <cell r="L260">
            <v>3.8152504474784852</v>
          </cell>
          <cell r="M260">
            <v>3.8152504474784852</v>
          </cell>
          <cell r="N260">
            <v>3.8152504474784852</v>
          </cell>
          <cell r="O260">
            <v>3.8152504474784852</v>
          </cell>
          <cell r="P260">
            <v>3.8152504474784852</v>
          </cell>
          <cell r="Q260">
            <v>3.8152504474784852</v>
          </cell>
          <cell r="R260">
            <v>3.9276682416884898</v>
          </cell>
          <cell r="S260">
            <v>4.0400860358984945</v>
          </cell>
          <cell r="T260">
            <v>4.1525038301084987</v>
          </cell>
          <cell r="U260">
            <v>4.2649216243185029</v>
          </cell>
          <cell r="V260">
            <v>4.3773394185285071</v>
          </cell>
          <cell r="W260">
            <v>4.4897572127385112</v>
          </cell>
          <cell r="X260">
            <v>4.6021750069485154</v>
          </cell>
          <cell r="Y260">
            <v>4.7145928011585196</v>
          </cell>
          <cell r="Z260">
            <v>4.8270105953685238</v>
          </cell>
          <cell r="AA260">
            <v>4.939428389578528</v>
          </cell>
          <cell r="AB260">
            <v>5.0518461837885322</v>
          </cell>
          <cell r="AC260">
            <v>5.1642639779985391</v>
          </cell>
          <cell r="AD260">
            <v>5.1642639779985391</v>
          </cell>
          <cell r="AE260">
            <v>5.1642639779985391</v>
          </cell>
          <cell r="AF260">
            <v>5.1642639779985391</v>
          </cell>
          <cell r="AG260">
            <v>5.1642639779985391</v>
          </cell>
          <cell r="AH260">
            <v>5.1642639779985391</v>
          </cell>
          <cell r="AI260">
            <v>5.1642639779985391</v>
          </cell>
          <cell r="AJ260">
            <v>5.1642639779985391</v>
          </cell>
          <cell r="AK260">
            <v>5.1642639779985391</v>
          </cell>
          <cell r="AL260">
            <v>5.1642639779985391</v>
          </cell>
          <cell r="AM260">
            <v>5.1642639779985391</v>
          </cell>
          <cell r="AN260">
            <v>5.1642639779985391</v>
          </cell>
        </row>
        <row r="261">
          <cell r="A261">
            <v>12</v>
          </cell>
          <cell r="B261" t="str">
            <v>CR</v>
          </cell>
          <cell r="C261" t="str">
            <v>as</v>
          </cell>
          <cell r="D261">
            <v>9.123429405934214</v>
          </cell>
          <cell r="E261">
            <v>9.123429405934214</v>
          </cell>
          <cell r="F261">
            <v>9.123429405934214</v>
          </cell>
          <cell r="G261">
            <v>9.123429405934214</v>
          </cell>
          <cell r="H261">
            <v>9.123429405934214</v>
          </cell>
          <cell r="I261">
            <v>9.123429405934214</v>
          </cell>
          <cell r="J261">
            <v>9.123429405934214</v>
          </cell>
          <cell r="K261">
            <v>9.123429405934214</v>
          </cell>
          <cell r="L261">
            <v>9.123429405934214</v>
          </cell>
          <cell r="M261">
            <v>9.123429405934214</v>
          </cell>
          <cell r="N261">
            <v>9.123429405934214</v>
          </cell>
          <cell r="O261">
            <v>9.123429405934214</v>
          </cell>
          <cell r="P261">
            <v>9.123429405934214</v>
          </cell>
          <cell r="Q261">
            <v>9.123429405934214</v>
          </cell>
          <cell r="R261">
            <v>8.3631436221063638</v>
          </cell>
          <cell r="S261">
            <v>7.6028578382785126</v>
          </cell>
          <cell r="T261">
            <v>6.8425720544506614</v>
          </cell>
          <cell r="U261">
            <v>6.0822862706228102</v>
          </cell>
          <cell r="V261">
            <v>5.3220004867949591</v>
          </cell>
          <cell r="W261">
            <v>4.5617147029671079</v>
          </cell>
          <cell r="X261">
            <v>3.8014289191392567</v>
          </cell>
          <cell r="Y261">
            <v>3.0411431353114056</v>
          </cell>
          <cell r="Z261">
            <v>2.2808573514835544</v>
          </cell>
          <cell r="AA261">
            <v>1.5205715676557032</v>
          </cell>
          <cell r="AB261">
            <v>0.76028578382785206</v>
          </cell>
          <cell r="AC261">
            <v>0</v>
          </cell>
          <cell r="AD261">
            <v>0</v>
          </cell>
          <cell r="AE261">
            <v>0</v>
          </cell>
          <cell r="AF261">
            <v>0</v>
          </cell>
          <cell r="AG261">
            <v>0</v>
          </cell>
          <cell r="AH261">
            <v>0</v>
          </cell>
          <cell r="AI261">
            <v>0</v>
          </cell>
          <cell r="AJ261">
            <v>0</v>
          </cell>
          <cell r="AK261">
            <v>0</v>
          </cell>
          <cell r="AL261">
            <v>0</v>
          </cell>
          <cell r="AM261">
            <v>0</v>
          </cell>
          <cell r="AN261">
            <v>0</v>
          </cell>
        </row>
        <row r="262">
          <cell r="A262">
            <v>12</v>
          </cell>
          <cell r="B262" t="str">
            <v>CR</v>
          </cell>
          <cell r="C262" t="str">
            <v>hy</v>
          </cell>
          <cell r="D262">
            <v>63.301566023633306</v>
          </cell>
          <cell r="E262">
            <v>63.301566023633306</v>
          </cell>
          <cell r="F262">
            <v>63.301566023633306</v>
          </cell>
          <cell r="G262">
            <v>63.301566023633306</v>
          </cell>
          <cell r="H262">
            <v>63.301566023633306</v>
          </cell>
          <cell r="I262">
            <v>63.301566023633306</v>
          </cell>
          <cell r="J262">
            <v>63.301566023633306</v>
          </cell>
          <cell r="K262">
            <v>63.301566023633306</v>
          </cell>
          <cell r="L262">
            <v>63.301566023633306</v>
          </cell>
          <cell r="M262">
            <v>63.301566023633306</v>
          </cell>
          <cell r="N262">
            <v>63.301566023633306</v>
          </cell>
          <cell r="O262">
            <v>63.301566023633306</v>
          </cell>
          <cell r="P262">
            <v>63.301566023633306</v>
          </cell>
          <cell r="Q262">
            <v>63.301566023633306</v>
          </cell>
          <cell r="R262">
            <v>61.128115905950338</v>
          </cell>
          <cell r="S262">
            <v>58.95466578826737</v>
          </cell>
          <cell r="T262">
            <v>56.781215670584402</v>
          </cell>
          <cell r="U262">
            <v>54.607765552901434</v>
          </cell>
          <cell r="V262">
            <v>52.434315435218465</v>
          </cell>
          <cell r="W262">
            <v>50.260865317535497</v>
          </cell>
          <cell r="X262">
            <v>48.087415199852529</v>
          </cell>
          <cell r="Y262">
            <v>45.913965082169561</v>
          </cell>
          <cell r="Z262">
            <v>43.740514964486593</v>
          </cell>
          <cell r="AA262">
            <v>41.567064846803625</v>
          </cell>
          <cell r="AB262">
            <v>39.393614729120657</v>
          </cell>
          <cell r="AC262">
            <v>37.220164611437717</v>
          </cell>
          <cell r="AD262">
            <v>37.220164611437717</v>
          </cell>
          <cell r="AE262">
            <v>37.220164611437717</v>
          </cell>
          <cell r="AF262">
            <v>37.220164611437717</v>
          </cell>
          <cell r="AG262">
            <v>37.220164611437717</v>
          </cell>
          <cell r="AH262">
            <v>37.220164611437717</v>
          </cell>
          <cell r="AI262">
            <v>37.220164611437717</v>
          </cell>
          <cell r="AJ262">
            <v>37.220164611437717</v>
          </cell>
          <cell r="AK262">
            <v>37.220164611437717</v>
          </cell>
          <cell r="AL262">
            <v>37.220164611437717</v>
          </cell>
          <cell r="AM262">
            <v>37.220164611437717</v>
          </cell>
          <cell r="AN262">
            <v>37.220164611437717</v>
          </cell>
        </row>
        <row r="263">
          <cell r="A263">
            <v>12</v>
          </cell>
          <cell r="B263" t="str">
            <v>CR</v>
          </cell>
          <cell r="C263" t="str">
            <v>pp</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0.1197057112465717</v>
          </cell>
          <cell r="S263">
            <v>0.2394114224931434</v>
          </cell>
          <cell r="T263">
            <v>0.3591171337397151</v>
          </cell>
          <cell r="U263">
            <v>0.4788228449862868</v>
          </cell>
          <cell r="V263">
            <v>0.5985285562328585</v>
          </cell>
          <cell r="W263">
            <v>0.7182342674794302</v>
          </cell>
          <cell r="X263">
            <v>0.8379399787260019</v>
          </cell>
          <cell r="Y263">
            <v>0.9576456899725736</v>
          </cell>
          <cell r="Z263">
            <v>1.0773514012191452</v>
          </cell>
          <cell r="AA263">
            <v>1.1970571124657168</v>
          </cell>
          <cell r="AB263">
            <v>1.3167628237122884</v>
          </cell>
          <cell r="AC263">
            <v>1.4364685349588604</v>
          </cell>
          <cell r="AD263">
            <v>1.4364685349588604</v>
          </cell>
          <cell r="AE263">
            <v>1.4364685349588604</v>
          </cell>
          <cell r="AF263">
            <v>1.4364685349588604</v>
          </cell>
          <cell r="AG263">
            <v>1.4364685349588604</v>
          </cell>
          <cell r="AH263">
            <v>1.4364685349588604</v>
          </cell>
          <cell r="AI263">
            <v>1.4364685349588604</v>
          </cell>
          <cell r="AJ263">
            <v>1.4364685349588604</v>
          </cell>
          <cell r="AK263">
            <v>1.4364685349588604</v>
          </cell>
          <cell r="AL263">
            <v>1.4364685349588604</v>
          </cell>
          <cell r="AM263">
            <v>1.4364685349588604</v>
          </cell>
          <cell r="AN263">
            <v>1.4364685349588604</v>
          </cell>
        </row>
        <row r="264">
          <cell r="A264">
            <v>12</v>
          </cell>
          <cell r="B264" t="str">
            <v>CR</v>
          </cell>
          <cell r="C264" t="str">
            <v>ry</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row>
        <row r="265">
          <cell r="A265">
            <v>12</v>
          </cell>
          <cell r="B265" t="str">
            <v>CR</v>
          </cell>
          <cell r="C265" t="str">
            <v>sl</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row>
        <row r="266">
          <cell r="A266">
            <v>12</v>
          </cell>
          <cell r="B266" t="str">
            <v>FO</v>
          </cell>
          <cell r="C266" t="str">
            <v>uf</v>
          </cell>
          <cell r="D266">
            <v>14.832350098779919</v>
          </cell>
          <cell r="E266">
            <v>14.832350098779919</v>
          </cell>
          <cell r="F266">
            <v>14.832350098779919</v>
          </cell>
          <cell r="G266">
            <v>14.832350098779919</v>
          </cell>
          <cell r="H266">
            <v>14.832350098779919</v>
          </cell>
          <cell r="I266">
            <v>14.832350098779919</v>
          </cell>
          <cell r="J266">
            <v>14.832350098779919</v>
          </cell>
          <cell r="K266">
            <v>14.832350098779919</v>
          </cell>
          <cell r="L266">
            <v>14.832350098779919</v>
          </cell>
          <cell r="M266">
            <v>14.832350098779919</v>
          </cell>
          <cell r="N266">
            <v>14.832350098779919</v>
          </cell>
          <cell r="O266">
            <v>14.832350098779919</v>
          </cell>
          <cell r="P266">
            <v>14.832350098779919</v>
          </cell>
          <cell r="Q266">
            <v>14.832350098779919</v>
          </cell>
          <cell r="R266">
            <v>16.516083804907424</v>
          </cell>
          <cell r="S266">
            <v>18.199817511034929</v>
          </cell>
          <cell r="T266">
            <v>19.883551217162434</v>
          </cell>
          <cell r="U266">
            <v>21.56728492328994</v>
          </cell>
          <cell r="V266">
            <v>23.251018629417445</v>
          </cell>
          <cell r="W266">
            <v>24.93475233554495</v>
          </cell>
          <cell r="X266">
            <v>26.618486041672455</v>
          </cell>
          <cell r="Y266">
            <v>28.30221974779996</v>
          </cell>
          <cell r="Z266">
            <v>29.985953453927465</v>
          </cell>
          <cell r="AA266">
            <v>31.66968716005497</v>
          </cell>
          <cell r="AB266">
            <v>33.353420866182475</v>
          </cell>
          <cell r="AC266">
            <v>35.037154572309966</v>
          </cell>
          <cell r="AD266">
            <v>35.037154572309966</v>
          </cell>
          <cell r="AE266">
            <v>35.037154572309966</v>
          </cell>
          <cell r="AF266">
            <v>35.037154572309966</v>
          </cell>
          <cell r="AG266">
            <v>35.037154572309966</v>
          </cell>
          <cell r="AH266">
            <v>35.037154572309966</v>
          </cell>
          <cell r="AI266">
            <v>35.037154572309966</v>
          </cell>
          <cell r="AJ266">
            <v>35.037154572309966</v>
          </cell>
          <cell r="AK266">
            <v>35.037154572309966</v>
          </cell>
          <cell r="AL266">
            <v>35.037154572309966</v>
          </cell>
          <cell r="AM266">
            <v>35.037154572309966</v>
          </cell>
          <cell r="AN266">
            <v>35.037154572309966</v>
          </cell>
        </row>
        <row r="267">
          <cell r="A267">
            <v>12</v>
          </cell>
          <cell r="B267" t="str">
            <v>IN</v>
          </cell>
          <cell r="C267" t="str">
            <v>hi</v>
          </cell>
          <cell r="D267">
            <v>3.6763545309073122</v>
          </cell>
          <cell r="E267">
            <v>3.6763545309073122</v>
          </cell>
          <cell r="F267">
            <v>3.6763545309073122</v>
          </cell>
          <cell r="G267">
            <v>3.6763545309073122</v>
          </cell>
          <cell r="H267">
            <v>3.6763545309073122</v>
          </cell>
          <cell r="I267">
            <v>3.6763545309073122</v>
          </cell>
          <cell r="J267">
            <v>3.6763545309073122</v>
          </cell>
          <cell r="K267">
            <v>3.6763545309073122</v>
          </cell>
          <cell r="L267">
            <v>3.6763545309073122</v>
          </cell>
          <cell r="M267">
            <v>3.6763545309073122</v>
          </cell>
          <cell r="N267">
            <v>3.6763545309073122</v>
          </cell>
          <cell r="O267">
            <v>3.6763545309073122</v>
          </cell>
          <cell r="P267">
            <v>3.6763545309073122</v>
          </cell>
          <cell r="Q267">
            <v>3.6763545309073122</v>
          </cell>
          <cell r="R267">
            <v>3.4080516657528905</v>
          </cell>
          <cell r="S267">
            <v>3.1397488005984688</v>
          </cell>
          <cell r="T267">
            <v>2.8714459354440471</v>
          </cell>
          <cell r="U267">
            <v>2.6031430702896254</v>
          </cell>
          <cell r="V267">
            <v>2.3348402051352037</v>
          </cell>
          <cell r="W267">
            <v>2.066537339980782</v>
          </cell>
          <cell r="X267">
            <v>1.7982344748263603</v>
          </cell>
          <cell r="Y267">
            <v>1.5299316096719386</v>
          </cell>
          <cell r="Z267">
            <v>1.2616287445175169</v>
          </cell>
          <cell r="AA267">
            <v>0.99332587936309524</v>
          </cell>
          <cell r="AB267">
            <v>0.72502301420867354</v>
          </cell>
          <cell r="AC267">
            <v>0.4567201490542509</v>
          </cell>
          <cell r="AD267">
            <v>0.4567201490542509</v>
          </cell>
          <cell r="AE267">
            <v>0.4567201490542509</v>
          </cell>
          <cell r="AF267">
            <v>0.4567201490542509</v>
          </cell>
          <cell r="AG267">
            <v>0.4567201490542509</v>
          </cell>
          <cell r="AH267">
            <v>0.4567201490542509</v>
          </cell>
          <cell r="AI267">
            <v>0.4567201490542509</v>
          </cell>
          <cell r="AJ267">
            <v>0.4567201490542509</v>
          </cell>
          <cell r="AK267">
            <v>0.4567201490542509</v>
          </cell>
          <cell r="AL267">
            <v>0.4567201490542509</v>
          </cell>
          <cell r="AM267">
            <v>0.4567201490542509</v>
          </cell>
          <cell r="AN267">
            <v>0.4567201490542509</v>
          </cell>
        </row>
        <row r="268">
          <cell r="A268">
            <v>12</v>
          </cell>
          <cell r="B268" t="str">
            <v>IN</v>
          </cell>
          <cell r="C268" t="str">
            <v>ih</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row r="269">
          <cell r="A269">
            <v>12</v>
          </cell>
          <cell r="B269" t="str">
            <v>IN</v>
          </cell>
          <cell r="C269" t="str">
            <v>li</v>
          </cell>
          <cell r="D269">
            <v>112.93329077692852</v>
          </cell>
          <cell r="E269">
            <v>112.93329077692852</v>
          </cell>
          <cell r="F269">
            <v>112.93329077692852</v>
          </cell>
          <cell r="G269">
            <v>112.93329077692852</v>
          </cell>
          <cell r="H269">
            <v>112.93329077692852</v>
          </cell>
          <cell r="I269">
            <v>112.93329077692852</v>
          </cell>
          <cell r="J269">
            <v>112.93329077692852</v>
          </cell>
          <cell r="K269">
            <v>112.93329077692852</v>
          </cell>
          <cell r="L269">
            <v>112.93329077692852</v>
          </cell>
          <cell r="M269">
            <v>112.93329077692852</v>
          </cell>
          <cell r="N269">
            <v>112.93329077692852</v>
          </cell>
          <cell r="O269">
            <v>112.93329077692852</v>
          </cell>
          <cell r="P269">
            <v>112.93329077692852</v>
          </cell>
          <cell r="Q269">
            <v>112.93329077692852</v>
          </cell>
          <cell r="R269">
            <v>109.39637392128665</v>
          </cell>
          <cell r="S269">
            <v>105.85945706564479</v>
          </cell>
          <cell r="T269">
            <v>102.32254021000293</v>
          </cell>
          <cell r="U269">
            <v>98.785623354361064</v>
          </cell>
          <cell r="V269">
            <v>95.248706498719201</v>
          </cell>
          <cell r="W269">
            <v>91.711789643077338</v>
          </cell>
          <cell r="X269">
            <v>88.174872787435476</v>
          </cell>
          <cell r="Y269">
            <v>84.637955931793613</v>
          </cell>
          <cell r="Z269">
            <v>81.10103907615175</v>
          </cell>
          <cell r="AA269">
            <v>77.564122220509887</v>
          </cell>
          <cell r="AB269">
            <v>74.027205364868024</v>
          </cell>
          <cell r="AC269">
            <v>70.490288509226147</v>
          </cell>
          <cell r="AD269">
            <v>70.490288509226147</v>
          </cell>
          <cell r="AE269">
            <v>70.490288509226147</v>
          </cell>
          <cell r="AF269">
            <v>70.490288509226147</v>
          </cell>
          <cell r="AG269">
            <v>70.490288509226147</v>
          </cell>
          <cell r="AH269">
            <v>70.490288509226147</v>
          </cell>
          <cell r="AI269">
            <v>70.490288509226147</v>
          </cell>
          <cell r="AJ269">
            <v>70.490288509226147</v>
          </cell>
          <cell r="AK269">
            <v>70.490288509226147</v>
          </cell>
          <cell r="AL269">
            <v>70.490288509226147</v>
          </cell>
          <cell r="AM269">
            <v>70.490288509226147</v>
          </cell>
          <cell r="AN269">
            <v>70.490288509226147</v>
          </cell>
        </row>
        <row r="270">
          <cell r="A270">
            <v>12</v>
          </cell>
          <cell r="B270" t="str">
            <v>IN</v>
          </cell>
          <cell r="C270" t="str">
            <v>oi</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A271">
            <v>12</v>
          </cell>
          <cell r="B271" t="str">
            <v>IN</v>
          </cell>
          <cell r="C271" t="str">
            <v>wp</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A272">
            <v>12</v>
          </cell>
          <cell r="B272" t="str">
            <v>RC</v>
          </cell>
          <cell r="C272" t="str">
            <v>ca</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A273">
            <v>12</v>
          </cell>
          <cell r="B273" t="str">
            <v>RC</v>
          </cell>
          <cell r="C273" t="str">
            <v>go</v>
          </cell>
          <cell r="D273">
            <v>8.1050185311074117</v>
          </cell>
          <cell r="E273">
            <v>8.1050185311074117</v>
          </cell>
          <cell r="F273">
            <v>8.1050185311074117</v>
          </cell>
          <cell r="G273">
            <v>8.1050185311074117</v>
          </cell>
          <cell r="H273">
            <v>8.1050185311074117</v>
          </cell>
          <cell r="I273">
            <v>8.1050185311074117</v>
          </cell>
          <cell r="J273">
            <v>8.1050185311074117</v>
          </cell>
          <cell r="K273">
            <v>8.1050185311074117</v>
          </cell>
          <cell r="L273">
            <v>8.1050185311074117</v>
          </cell>
          <cell r="M273">
            <v>8.1050185311074117</v>
          </cell>
          <cell r="N273">
            <v>8.1050185311074117</v>
          </cell>
          <cell r="O273">
            <v>8.1050185311074117</v>
          </cell>
          <cell r="P273">
            <v>8.1050185311074117</v>
          </cell>
          <cell r="Q273">
            <v>8.1050185311074117</v>
          </cell>
          <cell r="R273">
            <v>9.7121281740509922</v>
          </cell>
          <cell r="S273">
            <v>11.319237816994573</v>
          </cell>
          <cell r="T273">
            <v>12.926347459938153</v>
          </cell>
          <cell r="U273">
            <v>14.533457102881734</v>
          </cell>
          <cell r="V273">
            <v>16.140566745825314</v>
          </cell>
          <cell r="W273">
            <v>17.747676388768895</v>
          </cell>
          <cell r="X273">
            <v>19.354786031712475</v>
          </cell>
          <cell r="Y273">
            <v>20.961895674656056</v>
          </cell>
          <cell r="Z273">
            <v>22.569005317599636</v>
          </cell>
          <cell r="AA273">
            <v>24.176114960543217</v>
          </cell>
          <cell r="AB273">
            <v>25.783224603486797</v>
          </cell>
          <cell r="AC273">
            <v>27.390334246430371</v>
          </cell>
          <cell r="AD273">
            <v>27.390334246430371</v>
          </cell>
          <cell r="AE273">
            <v>27.390334246430371</v>
          </cell>
          <cell r="AF273">
            <v>27.390334246430371</v>
          </cell>
          <cell r="AG273">
            <v>27.390334246430371</v>
          </cell>
          <cell r="AH273">
            <v>27.390334246430371</v>
          </cell>
          <cell r="AI273">
            <v>27.390334246430371</v>
          </cell>
          <cell r="AJ273">
            <v>27.390334246430371</v>
          </cell>
          <cell r="AK273">
            <v>27.390334246430371</v>
          </cell>
          <cell r="AL273">
            <v>27.390334246430371</v>
          </cell>
          <cell r="AM273">
            <v>27.390334246430371</v>
          </cell>
          <cell r="AN273">
            <v>27.390334246430371</v>
          </cell>
        </row>
        <row r="274">
          <cell r="A274">
            <v>12</v>
          </cell>
          <cell r="B274" t="str">
            <v>RC</v>
          </cell>
          <cell r="C274" t="str">
            <v>sk</v>
          </cell>
          <cell r="D274">
            <v>66.309484070686864</v>
          </cell>
          <cell r="E274">
            <v>66.309484070686864</v>
          </cell>
          <cell r="F274">
            <v>66.309484070686864</v>
          </cell>
          <cell r="G274">
            <v>66.309484070686864</v>
          </cell>
          <cell r="H274">
            <v>66.309484070686864</v>
          </cell>
          <cell r="I274">
            <v>66.309484070686864</v>
          </cell>
          <cell r="J274">
            <v>66.309484070686864</v>
          </cell>
          <cell r="K274">
            <v>66.309484070686864</v>
          </cell>
          <cell r="L274">
            <v>66.309484070686864</v>
          </cell>
          <cell r="M274">
            <v>66.309484070686864</v>
          </cell>
          <cell r="N274">
            <v>66.309484070686864</v>
          </cell>
          <cell r="O274">
            <v>66.309484070686864</v>
          </cell>
          <cell r="P274">
            <v>66.309484070686864</v>
          </cell>
          <cell r="Q274">
            <v>66.309484070686864</v>
          </cell>
          <cell r="R274">
            <v>60.811163593912354</v>
          </cell>
          <cell r="S274">
            <v>55.312843117137845</v>
          </cell>
          <cell r="T274">
            <v>49.814522640363336</v>
          </cell>
          <cell r="U274">
            <v>44.316202163588827</v>
          </cell>
          <cell r="V274">
            <v>38.817881686814317</v>
          </cell>
          <cell r="W274">
            <v>33.319561210039808</v>
          </cell>
          <cell r="X274">
            <v>27.821240733265295</v>
          </cell>
          <cell r="Y274">
            <v>22.322920256490782</v>
          </cell>
          <cell r="Z274">
            <v>16.824599779716269</v>
          </cell>
          <cell r="AA274">
            <v>11.326279302941757</v>
          </cell>
          <cell r="AB274">
            <v>5.8279588261672446</v>
          </cell>
          <cell r="AC274">
            <v>0.32963834939271802</v>
          </cell>
          <cell r="AD274">
            <v>0.32963834939271802</v>
          </cell>
          <cell r="AE274">
            <v>0.32963834939271802</v>
          </cell>
          <cell r="AF274">
            <v>0.32963834939271802</v>
          </cell>
          <cell r="AG274">
            <v>0.32963834939271802</v>
          </cell>
          <cell r="AH274">
            <v>0.32963834939271802</v>
          </cell>
          <cell r="AI274">
            <v>0.32963834939271802</v>
          </cell>
          <cell r="AJ274">
            <v>0.32963834939271802</v>
          </cell>
          <cell r="AK274">
            <v>0.32963834939271802</v>
          </cell>
          <cell r="AL274">
            <v>0.32963834939271802</v>
          </cell>
          <cell r="AM274">
            <v>0.32963834939271802</v>
          </cell>
          <cell r="AN274">
            <v>0.32963834939271802</v>
          </cell>
        </row>
        <row r="275">
          <cell r="A275">
            <v>12</v>
          </cell>
          <cell r="B275" t="str">
            <v>RD</v>
          </cell>
          <cell r="C275" t="str">
            <v>mf</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6">
          <cell r="A276">
            <v>12</v>
          </cell>
          <cell r="B276" t="str">
            <v>RD</v>
          </cell>
          <cell r="C276" t="str">
            <v>mr</v>
          </cell>
          <cell r="D276">
            <v>33.257914927897787</v>
          </cell>
          <cell r="E276">
            <v>33.257914927897787</v>
          </cell>
          <cell r="F276">
            <v>33.257914927897787</v>
          </cell>
          <cell r="G276">
            <v>33.257914927897787</v>
          </cell>
          <cell r="H276">
            <v>33.257914927897787</v>
          </cell>
          <cell r="I276">
            <v>33.257914927897787</v>
          </cell>
          <cell r="J276">
            <v>33.257914927897787</v>
          </cell>
          <cell r="K276">
            <v>33.257914927897787</v>
          </cell>
          <cell r="L276">
            <v>33.257914927897787</v>
          </cell>
          <cell r="M276">
            <v>33.257914927897787</v>
          </cell>
          <cell r="N276">
            <v>33.257914927897787</v>
          </cell>
          <cell r="O276">
            <v>33.257914927897787</v>
          </cell>
          <cell r="P276">
            <v>33.257914927897787</v>
          </cell>
          <cell r="Q276">
            <v>33.257914927897787</v>
          </cell>
          <cell r="R276">
            <v>32.306222343167498</v>
          </cell>
          <cell r="S276">
            <v>31.354529758437213</v>
          </cell>
          <cell r="T276">
            <v>30.402837173706928</v>
          </cell>
          <cell r="U276">
            <v>29.451144588976643</v>
          </cell>
          <cell r="V276">
            <v>28.499452004246358</v>
          </cell>
          <cell r="W276">
            <v>27.547759419516073</v>
          </cell>
          <cell r="X276">
            <v>26.596066834785788</v>
          </cell>
          <cell r="Y276">
            <v>25.644374250055503</v>
          </cell>
          <cell r="Z276">
            <v>24.692681665325217</v>
          </cell>
          <cell r="AA276">
            <v>23.740989080594932</v>
          </cell>
          <cell r="AB276">
            <v>22.789296495864647</v>
          </cell>
          <cell r="AC276">
            <v>21.837603911134355</v>
          </cell>
          <cell r="AD276">
            <v>21.837603911134355</v>
          </cell>
          <cell r="AE276">
            <v>21.837603911134355</v>
          </cell>
          <cell r="AF276">
            <v>21.837603911134355</v>
          </cell>
          <cell r="AG276">
            <v>21.837603911134355</v>
          </cell>
          <cell r="AH276">
            <v>21.837603911134355</v>
          </cell>
          <cell r="AI276">
            <v>21.837603911134355</v>
          </cell>
          <cell r="AJ276">
            <v>21.837603911134355</v>
          </cell>
          <cell r="AK276">
            <v>21.837603911134355</v>
          </cell>
          <cell r="AL276">
            <v>21.837603911134355</v>
          </cell>
          <cell r="AM276">
            <v>21.837603911134355</v>
          </cell>
          <cell r="AN276">
            <v>21.837603911134355</v>
          </cell>
        </row>
        <row r="277">
          <cell r="A277">
            <v>12</v>
          </cell>
          <cell r="B277" t="str">
            <v>RD</v>
          </cell>
          <cell r="C277" t="str">
            <v>sf</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A278">
            <v>12</v>
          </cell>
          <cell r="B278" t="str">
            <v>RD</v>
          </cell>
          <cell r="C278" t="str">
            <v>sr</v>
          </cell>
          <cell r="D278">
            <v>17.271300091719056</v>
          </cell>
          <cell r="E278">
            <v>17.271300091719056</v>
          </cell>
          <cell r="F278">
            <v>17.271300091719056</v>
          </cell>
          <cell r="G278">
            <v>17.271300091719056</v>
          </cell>
          <cell r="H278">
            <v>17.271300091719056</v>
          </cell>
          <cell r="I278">
            <v>17.271300091719056</v>
          </cell>
          <cell r="J278">
            <v>17.271300091719056</v>
          </cell>
          <cell r="K278">
            <v>17.271300091719056</v>
          </cell>
          <cell r="L278">
            <v>17.271300091719056</v>
          </cell>
          <cell r="M278">
            <v>17.271300091719056</v>
          </cell>
          <cell r="N278">
            <v>17.271300091719056</v>
          </cell>
          <cell r="O278">
            <v>17.271300091719056</v>
          </cell>
          <cell r="P278">
            <v>17.271300091719056</v>
          </cell>
          <cell r="Q278">
            <v>17.271300091719056</v>
          </cell>
          <cell r="R278">
            <v>19.471128538545472</v>
          </cell>
          <cell r="S278">
            <v>21.670956985371888</v>
          </cell>
          <cell r="T278">
            <v>23.870785432198304</v>
          </cell>
          <cell r="U278">
            <v>26.070613879024719</v>
          </cell>
          <cell r="V278">
            <v>28.270442325851135</v>
          </cell>
          <cell r="W278">
            <v>30.470270772677551</v>
          </cell>
          <cell r="X278">
            <v>32.670099219503967</v>
          </cell>
          <cell r="Y278">
            <v>34.869927666330383</v>
          </cell>
          <cell r="Z278">
            <v>37.069756113156799</v>
          </cell>
          <cell r="AA278">
            <v>39.269584559983215</v>
          </cell>
          <cell r="AB278">
            <v>41.469413006809631</v>
          </cell>
          <cell r="AC278">
            <v>43.669241453636047</v>
          </cell>
          <cell r="AD278">
            <v>43.669241453636047</v>
          </cell>
          <cell r="AE278">
            <v>43.669241453636047</v>
          </cell>
          <cell r="AF278">
            <v>43.669241453636047</v>
          </cell>
          <cell r="AG278">
            <v>43.669241453636047</v>
          </cell>
          <cell r="AH278">
            <v>43.669241453636047</v>
          </cell>
          <cell r="AI278">
            <v>43.669241453636047</v>
          </cell>
          <cell r="AJ278">
            <v>43.669241453636047</v>
          </cell>
          <cell r="AK278">
            <v>43.669241453636047</v>
          </cell>
          <cell r="AL278">
            <v>43.669241453636047</v>
          </cell>
          <cell r="AM278">
            <v>43.669241453636047</v>
          </cell>
          <cell r="AN278">
            <v>43.669241453636047</v>
          </cell>
        </row>
        <row r="279">
          <cell r="A279">
            <v>12</v>
          </cell>
          <cell r="B279" t="str">
            <v>RR</v>
          </cell>
          <cell r="C279" t="str">
            <v>rf</v>
          </cell>
          <cell r="D279">
            <v>60.45774574324529</v>
          </cell>
          <cell r="E279">
            <v>60.45774574324529</v>
          </cell>
          <cell r="F279">
            <v>60.45774574324529</v>
          </cell>
          <cell r="G279">
            <v>60.45774574324529</v>
          </cell>
          <cell r="H279">
            <v>60.45774574324529</v>
          </cell>
          <cell r="I279">
            <v>60.45774574324529</v>
          </cell>
          <cell r="J279">
            <v>60.45774574324529</v>
          </cell>
          <cell r="K279">
            <v>60.45774574324529</v>
          </cell>
          <cell r="L279">
            <v>60.45774574324529</v>
          </cell>
          <cell r="M279">
            <v>60.45774574324529</v>
          </cell>
          <cell r="N279">
            <v>60.45774574324529</v>
          </cell>
          <cell r="O279">
            <v>60.45774574324529</v>
          </cell>
          <cell r="P279">
            <v>60.45774574324529</v>
          </cell>
          <cell r="Q279">
            <v>60.45774574324529</v>
          </cell>
          <cell r="R279">
            <v>59.223996793150768</v>
          </cell>
          <cell r="S279">
            <v>57.990247843056245</v>
          </cell>
          <cell r="T279">
            <v>56.756498892961723</v>
          </cell>
          <cell r="U279">
            <v>55.5227499428672</v>
          </cell>
          <cell r="V279">
            <v>54.289000992772678</v>
          </cell>
          <cell r="W279">
            <v>53.055252042678156</v>
          </cell>
          <cell r="X279">
            <v>51.821503092583633</v>
          </cell>
          <cell r="Y279">
            <v>50.587754142489111</v>
          </cell>
          <cell r="Z279">
            <v>49.354005192394588</v>
          </cell>
          <cell r="AA279">
            <v>48.120256242300066</v>
          </cell>
          <cell r="AB279">
            <v>46.886507292205543</v>
          </cell>
          <cell r="AC279">
            <v>45.652758342111042</v>
          </cell>
          <cell r="AD279">
            <v>45.652758342111042</v>
          </cell>
          <cell r="AE279">
            <v>45.652758342111042</v>
          </cell>
          <cell r="AF279">
            <v>45.652758342111042</v>
          </cell>
          <cell r="AG279">
            <v>45.652758342111042</v>
          </cell>
          <cell r="AH279">
            <v>45.652758342111042</v>
          </cell>
          <cell r="AI279">
            <v>45.652758342111042</v>
          </cell>
          <cell r="AJ279">
            <v>45.652758342111042</v>
          </cell>
          <cell r="AK279">
            <v>45.652758342111042</v>
          </cell>
          <cell r="AL279">
            <v>45.652758342111042</v>
          </cell>
          <cell r="AM279">
            <v>45.652758342111042</v>
          </cell>
          <cell r="AN279">
            <v>45.652758342111042</v>
          </cell>
        </row>
        <row r="280">
          <cell r="A280">
            <v>12</v>
          </cell>
          <cell r="B280" t="str">
            <v>RR</v>
          </cell>
          <cell r="C280" t="str">
            <v>rm</v>
          </cell>
          <cell r="D280">
            <v>26.189117798202602</v>
          </cell>
          <cell r="E280">
            <v>26.189117798202602</v>
          </cell>
          <cell r="F280">
            <v>26.189117798202602</v>
          </cell>
          <cell r="G280">
            <v>26.189117798202602</v>
          </cell>
          <cell r="H280">
            <v>26.189117798202602</v>
          </cell>
          <cell r="I280">
            <v>26.189117798202602</v>
          </cell>
          <cell r="J280">
            <v>26.189117798202602</v>
          </cell>
          <cell r="K280">
            <v>26.189117798202602</v>
          </cell>
          <cell r="L280">
            <v>26.189117798202602</v>
          </cell>
          <cell r="M280">
            <v>26.189117798202602</v>
          </cell>
          <cell r="N280">
            <v>26.189117798202602</v>
          </cell>
          <cell r="O280">
            <v>26.189117798202602</v>
          </cell>
          <cell r="P280">
            <v>26.189117798202602</v>
          </cell>
          <cell r="Q280">
            <v>26.189117798202602</v>
          </cell>
          <cell r="R280">
            <v>25.60844841546357</v>
          </cell>
          <cell r="S280">
            <v>25.027779032724538</v>
          </cell>
          <cell r="T280">
            <v>24.447109649985507</v>
          </cell>
          <cell r="U280">
            <v>23.866440267246475</v>
          </cell>
          <cell r="V280">
            <v>23.285770884507443</v>
          </cell>
          <cell r="W280">
            <v>22.705101501768411</v>
          </cell>
          <cell r="X280">
            <v>22.124432119029379</v>
          </cell>
          <cell r="Y280">
            <v>21.543762736290347</v>
          </cell>
          <cell r="Z280">
            <v>20.963093353551315</v>
          </cell>
          <cell r="AA280">
            <v>20.382423970812283</v>
          </cell>
          <cell r="AB280">
            <v>19.801754588073251</v>
          </cell>
          <cell r="AC280">
            <v>19.221085205334241</v>
          </cell>
          <cell r="AD280">
            <v>19.221085205334241</v>
          </cell>
          <cell r="AE280">
            <v>19.221085205334241</v>
          </cell>
          <cell r="AF280">
            <v>19.221085205334241</v>
          </cell>
          <cell r="AG280">
            <v>19.221085205334241</v>
          </cell>
          <cell r="AH280">
            <v>19.221085205334241</v>
          </cell>
          <cell r="AI280">
            <v>19.221085205334241</v>
          </cell>
          <cell r="AJ280">
            <v>19.221085205334241</v>
          </cell>
          <cell r="AK280">
            <v>19.221085205334241</v>
          </cell>
          <cell r="AL280">
            <v>19.221085205334241</v>
          </cell>
          <cell r="AM280">
            <v>19.221085205334241</v>
          </cell>
          <cell r="AN280">
            <v>19.221085205334241</v>
          </cell>
        </row>
        <row r="281">
          <cell r="A281">
            <v>12</v>
          </cell>
          <cell r="B281" t="str">
            <v>SD</v>
          </cell>
          <cell r="C281" t="str">
            <v>ld</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row>
        <row r="282">
          <cell r="A282">
            <v>12</v>
          </cell>
          <cell r="B282" t="str">
            <v>SD</v>
          </cell>
          <cell r="C282" t="str">
            <v>lf</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0.16094718804071523</v>
          </cell>
          <cell r="S282">
            <v>0.32189437608143046</v>
          </cell>
          <cell r="T282">
            <v>0.48284156412214568</v>
          </cell>
          <cell r="U282">
            <v>0.64378875216286091</v>
          </cell>
          <cell r="V282">
            <v>0.80473594020357608</v>
          </cell>
          <cell r="W282">
            <v>0.96568312824429126</v>
          </cell>
          <cell r="X282">
            <v>1.1266303162850064</v>
          </cell>
          <cell r="Y282">
            <v>1.2875775043257216</v>
          </cell>
          <cell r="Z282">
            <v>1.4485246923664368</v>
          </cell>
          <cell r="AA282">
            <v>1.6094718804071519</v>
          </cell>
          <cell r="AB282">
            <v>1.7704190684478671</v>
          </cell>
          <cell r="AC282">
            <v>1.9313662564885827</v>
          </cell>
          <cell r="AD282">
            <v>1.9313662564885827</v>
          </cell>
          <cell r="AE282">
            <v>1.9313662564885827</v>
          </cell>
          <cell r="AF282">
            <v>1.9313662564885827</v>
          </cell>
          <cell r="AG282">
            <v>1.9313662564885827</v>
          </cell>
          <cell r="AH282">
            <v>1.9313662564885827</v>
          </cell>
          <cell r="AI282">
            <v>1.9313662564885827</v>
          </cell>
          <cell r="AJ282">
            <v>1.9313662564885827</v>
          </cell>
          <cell r="AK282">
            <v>1.9313662564885827</v>
          </cell>
          <cell r="AL282">
            <v>1.9313662564885827</v>
          </cell>
          <cell r="AM282">
            <v>1.9313662564885827</v>
          </cell>
          <cell r="AN282">
            <v>1.9313662564885827</v>
          </cell>
        </row>
        <row r="283">
          <cell r="A283">
            <v>12</v>
          </cell>
          <cell r="B283" t="str">
            <v>SD</v>
          </cell>
          <cell r="C283" t="str">
            <v>mn</v>
          </cell>
          <cell r="D283">
            <v>5.2489813701641523</v>
          </cell>
          <cell r="E283">
            <v>5.2489813701641523</v>
          </cell>
          <cell r="F283">
            <v>5.2489813701641523</v>
          </cell>
          <cell r="G283">
            <v>5.2489813701641523</v>
          </cell>
          <cell r="H283">
            <v>5.2489813701641523</v>
          </cell>
          <cell r="I283">
            <v>5.2489813701641523</v>
          </cell>
          <cell r="J283">
            <v>5.2489813701641523</v>
          </cell>
          <cell r="K283">
            <v>5.2489813701641523</v>
          </cell>
          <cell r="L283">
            <v>5.2489813701641523</v>
          </cell>
          <cell r="M283">
            <v>5.2489813701641523</v>
          </cell>
          <cell r="N283">
            <v>5.2489813701641523</v>
          </cell>
          <cell r="O283">
            <v>5.2489813701641523</v>
          </cell>
          <cell r="P283">
            <v>5.2489813701641523</v>
          </cell>
          <cell r="Q283">
            <v>5.2489813701641523</v>
          </cell>
          <cell r="R283">
            <v>4.8115662559838066</v>
          </cell>
          <cell r="S283">
            <v>4.3741511418034609</v>
          </cell>
          <cell r="T283">
            <v>3.9367360276231147</v>
          </cell>
          <cell r="U283">
            <v>3.4993209134427685</v>
          </cell>
          <cell r="V283">
            <v>3.0619057992624223</v>
          </cell>
          <cell r="W283">
            <v>2.6244906850820762</v>
          </cell>
          <cell r="X283">
            <v>2.18707557090173</v>
          </cell>
          <cell r="Y283">
            <v>1.749660456721384</v>
          </cell>
          <cell r="Z283">
            <v>1.3122453425410381</v>
          </cell>
          <cell r="AA283">
            <v>0.87483022836069213</v>
          </cell>
          <cell r="AB283">
            <v>0.43741511418034612</v>
          </cell>
          <cell r="AC283">
            <v>0</v>
          </cell>
          <cell r="AD283">
            <v>0</v>
          </cell>
          <cell r="AE283">
            <v>0</v>
          </cell>
          <cell r="AF283">
            <v>0</v>
          </cell>
          <cell r="AG283">
            <v>0</v>
          </cell>
          <cell r="AH283">
            <v>0</v>
          </cell>
          <cell r="AI283">
            <v>0</v>
          </cell>
          <cell r="AJ283">
            <v>0</v>
          </cell>
          <cell r="AK283">
            <v>0</v>
          </cell>
          <cell r="AL283">
            <v>0</v>
          </cell>
          <cell r="AM283">
            <v>0</v>
          </cell>
          <cell r="AN283">
            <v>0</v>
          </cell>
        </row>
        <row r="284">
          <cell r="A284">
            <v>12</v>
          </cell>
          <cell r="B284" t="str">
            <v>SD</v>
          </cell>
          <cell r="C284" t="str">
            <v>os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row>
        <row r="285">
          <cell r="A285">
            <v>12</v>
          </cell>
          <cell r="B285" t="str">
            <v>SD</v>
          </cell>
          <cell r="C285" t="str">
            <v>pm</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1.979641479316036</v>
          </cell>
          <cell r="S285">
            <v>3.9592829586320719</v>
          </cell>
          <cell r="T285">
            <v>5.9389244379481081</v>
          </cell>
          <cell r="U285">
            <v>7.9185659172641438</v>
          </cell>
          <cell r="V285">
            <v>9.8982073965801796</v>
          </cell>
          <cell r="W285">
            <v>11.877848875896216</v>
          </cell>
          <cell r="X285">
            <v>13.857490355212253</v>
          </cell>
          <cell r="Y285">
            <v>15.837131834528289</v>
          </cell>
          <cell r="Z285">
            <v>17.816773313844326</v>
          </cell>
          <cell r="AA285">
            <v>19.796414793160363</v>
          </cell>
          <cell r="AB285">
            <v>21.776056272476399</v>
          </cell>
          <cell r="AC285">
            <v>23.755697751792432</v>
          </cell>
          <cell r="AD285">
            <v>23.755697751792432</v>
          </cell>
          <cell r="AE285">
            <v>23.755697751792432</v>
          </cell>
          <cell r="AF285">
            <v>23.755697751792432</v>
          </cell>
          <cell r="AG285">
            <v>23.755697751792432</v>
          </cell>
          <cell r="AH285">
            <v>23.755697751792432</v>
          </cell>
          <cell r="AI285">
            <v>23.755697751792432</v>
          </cell>
          <cell r="AJ285">
            <v>23.755697751792432</v>
          </cell>
          <cell r="AK285">
            <v>23.755697751792432</v>
          </cell>
          <cell r="AL285">
            <v>23.755697751792432</v>
          </cell>
          <cell r="AM285">
            <v>23.755697751792432</v>
          </cell>
          <cell r="AN285">
            <v>23.755697751792432</v>
          </cell>
        </row>
        <row r="286">
          <cell r="A286">
            <v>12</v>
          </cell>
          <cell r="B286" t="str">
            <v>SD</v>
          </cell>
          <cell r="C286" t="str">
            <v>pq</v>
          </cell>
          <cell r="D286">
            <v>70.841453226000226</v>
          </cell>
          <cell r="E286">
            <v>70.841453226000226</v>
          </cell>
          <cell r="F286">
            <v>70.841453226000226</v>
          </cell>
          <cell r="G286">
            <v>70.841453226000226</v>
          </cell>
          <cell r="H286">
            <v>70.841453226000226</v>
          </cell>
          <cell r="I286">
            <v>70.841453226000226</v>
          </cell>
          <cell r="J286">
            <v>70.841453226000226</v>
          </cell>
          <cell r="K286">
            <v>70.841453226000226</v>
          </cell>
          <cell r="L286">
            <v>70.841453226000226</v>
          </cell>
          <cell r="M286">
            <v>70.841453226000226</v>
          </cell>
          <cell r="N286">
            <v>70.841453226000226</v>
          </cell>
          <cell r="O286">
            <v>70.841453226000226</v>
          </cell>
          <cell r="P286">
            <v>70.841453226000226</v>
          </cell>
          <cell r="Q286">
            <v>70.841453226000226</v>
          </cell>
          <cell r="R286">
            <v>72.161155784280666</v>
          </cell>
          <cell r="S286">
            <v>73.480858342561106</v>
          </cell>
          <cell r="T286">
            <v>74.800560900841546</v>
          </cell>
          <cell r="U286">
            <v>76.120263459121986</v>
          </cell>
          <cell r="V286">
            <v>77.439966017402426</v>
          </cell>
          <cell r="W286">
            <v>78.759668575682866</v>
          </cell>
          <cell r="X286">
            <v>80.079371133963306</v>
          </cell>
          <cell r="Y286">
            <v>81.399073692243746</v>
          </cell>
          <cell r="Z286">
            <v>82.718776250524186</v>
          </cell>
          <cell r="AA286">
            <v>84.038478808804626</v>
          </cell>
          <cell r="AB286">
            <v>85.358181367085066</v>
          </cell>
          <cell r="AC286">
            <v>86.677883925365464</v>
          </cell>
          <cell r="AD286">
            <v>86.677883925365464</v>
          </cell>
          <cell r="AE286">
            <v>86.677883925365464</v>
          </cell>
          <cell r="AF286">
            <v>86.677883925365464</v>
          </cell>
          <cell r="AG286">
            <v>86.677883925365464</v>
          </cell>
          <cell r="AH286">
            <v>86.677883925365464</v>
          </cell>
          <cell r="AI286">
            <v>86.677883925365464</v>
          </cell>
          <cell r="AJ286">
            <v>86.677883925365464</v>
          </cell>
          <cell r="AK286">
            <v>86.677883925365464</v>
          </cell>
          <cell r="AL286">
            <v>86.677883925365464</v>
          </cell>
          <cell r="AM286">
            <v>86.677883925365464</v>
          </cell>
          <cell r="AN286">
            <v>86.677883925365464</v>
          </cell>
        </row>
        <row r="287">
          <cell r="A287">
            <v>12</v>
          </cell>
          <cell r="B287" t="str">
            <v>SD</v>
          </cell>
          <cell r="C287" t="str">
            <v>ss</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row>
        <row r="288">
          <cell r="A288">
            <v>12</v>
          </cell>
          <cell r="B288" t="str">
            <v>UR</v>
          </cell>
          <cell r="C288" t="str">
            <v>rf</v>
          </cell>
          <cell r="D288">
            <v>353.27407711390134</v>
          </cell>
          <cell r="E288">
            <v>353.27407711390134</v>
          </cell>
          <cell r="F288">
            <v>353.27407711390134</v>
          </cell>
          <cell r="G288">
            <v>353.27407711390134</v>
          </cell>
          <cell r="H288">
            <v>353.27407711390134</v>
          </cell>
          <cell r="I288">
            <v>353.27407711390134</v>
          </cell>
          <cell r="J288">
            <v>353.27407711390134</v>
          </cell>
          <cell r="K288">
            <v>353.27407711390134</v>
          </cell>
          <cell r="L288">
            <v>353.27407711390134</v>
          </cell>
          <cell r="M288">
            <v>353.27407711390134</v>
          </cell>
          <cell r="N288">
            <v>353.27407711390134</v>
          </cell>
          <cell r="O288">
            <v>353.27407711390134</v>
          </cell>
          <cell r="P288">
            <v>353.27407711390134</v>
          </cell>
          <cell r="Q288">
            <v>353.27407711390134</v>
          </cell>
          <cell r="R288">
            <v>347.92336703114375</v>
          </cell>
          <cell r="S288">
            <v>342.57265694838617</v>
          </cell>
          <cell r="T288">
            <v>337.22194686562858</v>
          </cell>
          <cell r="U288">
            <v>331.87123678287099</v>
          </cell>
          <cell r="V288">
            <v>326.52052670011341</v>
          </cell>
          <cell r="W288">
            <v>321.16981661735582</v>
          </cell>
          <cell r="X288">
            <v>315.81910653459823</v>
          </cell>
          <cell r="Y288">
            <v>310.46839645184065</v>
          </cell>
          <cell r="Z288">
            <v>305.11768636908306</v>
          </cell>
          <cell r="AA288">
            <v>299.76697628632547</v>
          </cell>
          <cell r="AB288">
            <v>294.41626620356789</v>
          </cell>
          <cell r="AC288">
            <v>289.06555612081047</v>
          </cell>
          <cell r="AD288">
            <v>289.06555612081047</v>
          </cell>
          <cell r="AE288">
            <v>289.06555612081047</v>
          </cell>
          <cell r="AF288">
            <v>289.06555612081047</v>
          </cell>
          <cell r="AG288">
            <v>289.06555612081047</v>
          </cell>
          <cell r="AH288">
            <v>289.06555612081047</v>
          </cell>
          <cell r="AI288">
            <v>289.06555612081047</v>
          </cell>
          <cell r="AJ288">
            <v>289.06555612081047</v>
          </cell>
          <cell r="AK288">
            <v>289.06555612081047</v>
          </cell>
          <cell r="AL288">
            <v>289.06555612081047</v>
          </cell>
          <cell r="AM288">
            <v>289.06555612081047</v>
          </cell>
          <cell r="AN288">
            <v>289.06555612081047</v>
          </cell>
        </row>
        <row r="289">
          <cell r="A289">
            <v>12</v>
          </cell>
          <cell r="B289" t="str">
            <v>UR</v>
          </cell>
          <cell r="C289" t="str">
            <v>rm</v>
          </cell>
          <cell r="D289">
            <v>46.601381609955688</v>
          </cell>
          <cell r="E289">
            <v>46.601381609955688</v>
          </cell>
          <cell r="F289">
            <v>46.601381609955688</v>
          </cell>
          <cell r="G289">
            <v>46.601381609955688</v>
          </cell>
          <cell r="H289">
            <v>46.601381609955688</v>
          </cell>
          <cell r="I289">
            <v>46.601381609955688</v>
          </cell>
          <cell r="J289">
            <v>46.601381609955688</v>
          </cell>
          <cell r="K289">
            <v>46.601381609955688</v>
          </cell>
          <cell r="L289">
            <v>46.601381609955688</v>
          </cell>
          <cell r="M289">
            <v>46.601381609955688</v>
          </cell>
          <cell r="N289">
            <v>46.601381609955688</v>
          </cell>
          <cell r="O289">
            <v>46.601381609955688</v>
          </cell>
          <cell r="P289">
            <v>46.601381609955688</v>
          </cell>
          <cell r="Q289">
            <v>46.601381609955688</v>
          </cell>
          <cell r="R289">
            <v>47.097481112049699</v>
          </cell>
          <cell r="S289">
            <v>47.593580614143711</v>
          </cell>
          <cell r="T289">
            <v>48.089680116237723</v>
          </cell>
          <cell r="U289">
            <v>48.585779618331735</v>
          </cell>
          <cell r="V289">
            <v>49.081879120425747</v>
          </cell>
          <cell r="W289">
            <v>49.577978622519758</v>
          </cell>
          <cell r="X289">
            <v>50.07407812461377</v>
          </cell>
          <cell r="Y289">
            <v>50.570177626707782</v>
          </cell>
          <cell r="Z289">
            <v>51.066277128801794</v>
          </cell>
          <cell r="AA289">
            <v>51.562376630895805</v>
          </cell>
          <cell r="AB289">
            <v>52.058476132989817</v>
          </cell>
          <cell r="AC289">
            <v>52.5545756350838</v>
          </cell>
          <cell r="AD289">
            <v>52.5545756350838</v>
          </cell>
          <cell r="AE289">
            <v>52.5545756350838</v>
          </cell>
          <cell r="AF289">
            <v>52.5545756350838</v>
          </cell>
          <cell r="AG289">
            <v>52.5545756350838</v>
          </cell>
          <cell r="AH289">
            <v>52.5545756350838</v>
          </cell>
          <cell r="AI289">
            <v>52.5545756350838</v>
          </cell>
          <cell r="AJ289">
            <v>52.5545756350838</v>
          </cell>
          <cell r="AK289">
            <v>52.5545756350838</v>
          </cell>
          <cell r="AL289">
            <v>52.5545756350838</v>
          </cell>
          <cell r="AM289">
            <v>52.5545756350838</v>
          </cell>
          <cell r="AN289">
            <v>52.5545756350838</v>
          </cell>
        </row>
        <row r="290">
          <cell r="A290">
            <v>13</v>
          </cell>
          <cell r="B290" t="str">
            <v>AG</v>
          </cell>
          <cell r="C290" t="str">
            <v>ab</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row>
        <row r="291">
          <cell r="A291">
            <v>13</v>
          </cell>
          <cell r="B291" t="str">
            <v>AG</v>
          </cell>
          <cell r="C291" t="str">
            <v>cp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row>
        <row r="292">
          <cell r="A292">
            <v>13</v>
          </cell>
          <cell r="B292" t="str">
            <v>AG</v>
          </cell>
          <cell r="C292" t="str">
            <v>pa</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row>
        <row r="293">
          <cell r="A293">
            <v>13</v>
          </cell>
          <cell r="B293" t="str">
            <v>AL</v>
          </cell>
          <cell r="C293" t="str">
            <v>ep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5.2</v>
          </cell>
          <cell r="AC293">
            <v>0</v>
          </cell>
          <cell r="AD293">
            <v>0</v>
          </cell>
          <cell r="AE293">
            <v>0</v>
          </cell>
          <cell r="AF293">
            <v>0</v>
          </cell>
          <cell r="AG293">
            <v>0</v>
          </cell>
          <cell r="AH293">
            <v>0</v>
          </cell>
          <cell r="AI293">
            <v>0</v>
          </cell>
          <cell r="AJ293">
            <v>0</v>
          </cell>
          <cell r="AK293">
            <v>0</v>
          </cell>
          <cell r="AL293">
            <v>0</v>
          </cell>
          <cell r="AM293">
            <v>0</v>
          </cell>
          <cell r="AN293">
            <v>0</v>
          </cell>
        </row>
        <row r="294">
          <cell r="A294">
            <v>13</v>
          </cell>
          <cell r="B294" t="str">
            <v>AL</v>
          </cell>
          <cell r="C294" t="str">
            <v>ff</v>
          </cell>
          <cell r="D294">
            <v>0</v>
          </cell>
          <cell r="E294">
            <v>0</v>
          </cell>
          <cell r="F294">
            <v>0</v>
          </cell>
          <cell r="G294">
            <v>0</v>
          </cell>
          <cell r="H294">
            <v>0</v>
          </cell>
          <cell r="I294">
            <v>0</v>
          </cell>
          <cell r="J294">
            <v>0</v>
          </cell>
          <cell r="K294">
            <v>0</v>
          </cell>
          <cell r="L294">
            <v>0</v>
          </cell>
          <cell r="M294">
            <v>420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236</v>
          </cell>
        </row>
        <row r="295">
          <cell r="A295">
            <v>13</v>
          </cell>
          <cell r="B295" t="str">
            <v>AL</v>
          </cell>
          <cell r="C295" t="str">
            <v>hr</v>
          </cell>
          <cell r="D295">
            <v>0</v>
          </cell>
          <cell r="E295">
            <v>0</v>
          </cell>
          <cell r="F295">
            <v>0</v>
          </cell>
          <cell r="G295">
            <v>0</v>
          </cell>
          <cell r="H295">
            <v>0</v>
          </cell>
          <cell r="I295">
            <v>0</v>
          </cell>
          <cell r="J295">
            <v>0</v>
          </cell>
          <cell r="K295">
            <v>0</v>
          </cell>
          <cell r="L295">
            <v>30173</v>
          </cell>
          <cell r="M295">
            <v>30173</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12.8</v>
          </cell>
          <cell r="AL295">
            <v>12.7</v>
          </cell>
          <cell r="AM295">
            <v>21.4</v>
          </cell>
          <cell r="AN295">
            <v>0</v>
          </cell>
        </row>
        <row r="296">
          <cell r="A296">
            <v>13</v>
          </cell>
          <cell r="B296" t="str">
            <v>AL</v>
          </cell>
          <cell r="C296" t="str">
            <v>of</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row>
        <row r="297">
          <cell r="A297">
            <v>13</v>
          </cell>
          <cell r="B297" t="str">
            <v>CR</v>
          </cell>
          <cell r="C297" t="str">
            <v>as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row>
        <row r="298">
          <cell r="A298">
            <v>13</v>
          </cell>
          <cell r="B298" t="str">
            <v>CR</v>
          </cell>
          <cell r="C298" t="str">
            <v>hy</v>
          </cell>
          <cell r="D298">
            <v>0</v>
          </cell>
          <cell r="E298">
            <v>0</v>
          </cell>
          <cell r="F298">
            <v>0</v>
          </cell>
          <cell r="G298">
            <v>15.9</v>
          </cell>
          <cell r="H298">
            <v>220.2</v>
          </cell>
          <cell r="I298">
            <v>220.2</v>
          </cell>
          <cell r="J298">
            <v>220.2</v>
          </cell>
          <cell r="K298">
            <v>220.2</v>
          </cell>
          <cell r="L298">
            <v>220.2</v>
          </cell>
          <cell r="M298">
            <v>15.9</v>
          </cell>
          <cell r="N298">
            <v>194.5</v>
          </cell>
          <cell r="O298">
            <v>194.5</v>
          </cell>
          <cell r="P298">
            <v>15.9</v>
          </cell>
          <cell r="Q298">
            <v>15.9</v>
          </cell>
          <cell r="R298">
            <v>15.9</v>
          </cell>
          <cell r="S298">
            <v>15.9</v>
          </cell>
          <cell r="T298">
            <v>15.9</v>
          </cell>
          <cell r="U298">
            <v>15.9</v>
          </cell>
          <cell r="V298">
            <v>15.9</v>
          </cell>
          <cell r="W298">
            <v>15.9</v>
          </cell>
          <cell r="X298">
            <v>15.9</v>
          </cell>
          <cell r="Y298">
            <v>15.9</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86.3</v>
          </cell>
          <cell r="AN298">
            <v>86.3</v>
          </cell>
        </row>
        <row r="299">
          <cell r="A299">
            <v>13</v>
          </cell>
          <cell r="B299" t="str">
            <v>CR</v>
          </cell>
          <cell r="C299" t="str">
            <v>pp</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row>
        <row r="300">
          <cell r="A300">
            <v>13</v>
          </cell>
          <cell r="B300" t="str">
            <v>CR</v>
          </cell>
          <cell r="C300" t="str">
            <v>ry</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row>
        <row r="301">
          <cell r="A301">
            <v>13</v>
          </cell>
          <cell r="B301" t="str">
            <v>CR</v>
          </cell>
          <cell r="C301" t="str">
            <v>sl</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row>
        <row r="302">
          <cell r="A302">
            <v>13</v>
          </cell>
          <cell r="B302" t="str">
            <v>FO</v>
          </cell>
          <cell r="C302" t="str">
            <v>uf</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3.3955542032028515E-4</v>
          </cell>
          <cell r="S302">
            <v>6.7911084064057031E-4</v>
          </cell>
          <cell r="T302">
            <v>1.0186662609608555E-3</v>
          </cell>
          <cell r="U302">
            <v>1.3582216812811406E-3</v>
          </cell>
          <cell r="V302">
            <v>1.6977771016014258E-3</v>
          </cell>
          <cell r="W302">
            <v>2.0373325219217109E-3</v>
          </cell>
          <cell r="X302">
            <v>2.3768879422419961E-3</v>
          </cell>
          <cell r="Y302">
            <v>2.7164433625622812E-3</v>
          </cell>
          <cell r="Z302">
            <v>3.0559987828825664E-3</v>
          </cell>
          <cell r="AA302">
            <v>3.3955542032028515E-3</v>
          </cell>
          <cell r="AB302">
            <v>3.7351096235231367E-3</v>
          </cell>
          <cell r="AC302">
            <v>4.0746650438434218E-3</v>
          </cell>
          <cell r="AD302">
            <v>4.0746650438434218E-3</v>
          </cell>
          <cell r="AE302">
            <v>4.0746650438434218E-3</v>
          </cell>
          <cell r="AF302">
            <v>4.0746650438434218E-3</v>
          </cell>
          <cell r="AG302">
            <v>4.0746650438434218E-3</v>
          </cell>
          <cell r="AH302">
            <v>4.0746650438434218E-3</v>
          </cell>
          <cell r="AI302">
            <v>4.0746650438434218E-3</v>
          </cell>
          <cell r="AJ302">
            <v>4.0746650438434218E-3</v>
          </cell>
          <cell r="AK302">
            <v>4.0746650438434218E-3</v>
          </cell>
          <cell r="AL302">
            <v>4.0746650438434218E-3</v>
          </cell>
          <cell r="AM302">
            <v>4.0746650438434218E-3</v>
          </cell>
          <cell r="AN302">
            <v>4.0746650438434218E-3</v>
          </cell>
        </row>
        <row r="303">
          <cell r="A303">
            <v>13</v>
          </cell>
          <cell r="B303" t="str">
            <v>IN</v>
          </cell>
          <cell r="C303" t="str">
            <v>hi</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4.9542875627915954E-4</v>
          </cell>
          <cell r="S303">
            <v>9.9085751255831907E-4</v>
          </cell>
          <cell r="T303">
            <v>1.4862862688374786E-3</v>
          </cell>
          <cell r="U303">
            <v>1.9817150251166381E-3</v>
          </cell>
          <cell r="V303">
            <v>2.4771437813957977E-3</v>
          </cell>
          <cell r="W303">
            <v>2.9725725376749572E-3</v>
          </cell>
          <cell r="X303">
            <v>3.4680012939541168E-3</v>
          </cell>
          <cell r="Y303">
            <v>3.9634300502332763E-3</v>
          </cell>
          <cell r="Z303">
            <v>4.4588588065124363E-3</v>
          </cell>
          <cell r="AA303">
            <v>4.9542875627915962E-3</v>
          </cell>
          <cell r="AB303">
            <v>5.4497163190707562E-3</v>
          </cell>
          <cell r="AC303">
            <v>5.9451450753499144E-3</v>
          </cell>
          <cell r="AD303">
            <v>5.9451450753499144E-3</v>
          </cell>
          <cell r="AE303">
            <v>5.9451450753499144E-3</v>
          </cell>
          <cell r="AF303">
            <v>5.9451450753499144E-3</v>
          </cell>
          <cell r="AG303">
            <v>5.9451450753499144E-3</v>
          </cell>
          <cell r="AH303">
            <v>5.9451450753499144E-3</v>
          </cell>
          <cell r="AI303">
            <v>5.9451450753499144E-3</v>
          </cell>
          <cell r="AJ303">
            <v>5.9451450753499144E-3</v>
          </cell>
          <cell r="AK303">
            <v>5.9451450753499144E-3</v>
          </cell>
          <cell r="AL303">
            <v>5.9451450753499144E-3</v>
          </cell>
          <cell r="AM303">
            <v>5.9451450753499144E-3</v>
          </cell>
          <cell r="AN303">
            <v>5.9451450753499144E-3</v>
          </cell>
        </row>
        <row r="304">
          <cell r="A304">
            <v>13</v>
          </cell>
          <cell r="B304" t="str">
            <v>IN</v>
          </cell>
          <cell r="C304" t="str">
            <v>ih</v>
          </cell>
          <cell r="D304">
            <v>143.80000000000001</v>
          </cell>
          <cell r="E304">
            <v>143.80000000000001</v>
          </cell>
          <cell r="F304">
            <v>143.80000000000001</v>
          </cell>
          <cell r="G304">
            <v>29.1</v>
          </cell>
          <cell r="H304">
            <v>29.1</v>
          </cell>
          <cell r="I304">
            <v>29.1</v>
          </cell>
          <cell r="J304">
            <v>29.1</v>
          </cell>
          <cell r="K304">
            <v>396.5</v>
          </cell>
          <cell r="L304">
            <v>396.5</v>
          </cell>
          <cell r="M304">
            <v>367.4</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105.4</v>
          </cell>
          <cell r="AL304">
            <v>105.4</v>
          </cell>
          <cell r="AM304">
            <v>105.4</v>
          </cell>
          <cell r="AN304">
            <v>105.4</v>
          </cell>
        </row>
        <row r="305">
          <cell r="A305">
            <v>13</v>
          </cell>
          <cell r="B305" t="str">
            <v>IN</v>
          </cell>
          <cell r="C305" t="str">
            <v>li</v>
          </cell>
          <cell r="D305">
            <v>0.7</v>
          </cell>
          <cell r="E305">
            <v>0.7</v>
          </cell>
          <cell r="F305">
            <v>0.7</v>
          </cell>
          <cell r="G305">
            <v>0.7</v>
          </cell>
          <cell r="H305">
            <v>0.7</v>
          </cell>
          <cell r="I305">
            <v>0.7</v>
          </cell>
          <cell r="J305">
            <v>0.7</v>
          </cell>
          <cell r="K305">
            <v>0.7</v>
          </cell>
          <cell r="L305">
            <v>0.7</v>
          </cell>
          <cell r="M305">
            <v>0.7</v>
          </cell>
          <cell r="N305">
            <v>0.7</v>
          </cell>
          <cell r="O305">
            <v>0.7</v>
          </cell>
          <cell r="P305">
            <v>0.7</v>
          </cell>
          <cell r="Q305">
            <v>0.7</v>
          </cell>
          <cell r="R305">
            <v>0.7</v>
          </cell>
          <cell r="S305">
            <v>0.7</v>
          </cell>
          <cell r="T305">
            <v>0.7</v>
          </cell>
          <cell r="U305">
            <v>0.7</v>
          </cell>
          <cell r="V305">
            <v>0.5</v>
          </cell>
          <cell r="W305">
            <v>0.5</v>
          </cell>
          <cell r="X305">
            <v>0.5</v>
          </cell>
          <cell r="Y305">
            <v>0.5</v>
          </cell>
          <cell r="Z305">
            <v>0.5</v>
          </cell>
          <cell r="AA305">
            <v>0.5</v>
          </cell>
          <cell r="AB305">
            <v>0.5</v>
          </cell>
          <cell r="AC305">
            <v>0.5</v>
          </cell>
          <cell r="AD305">
            <v>0.5</v>
          </cell>
          <cell r="AE305">
            <v>0.5</v>
          </cell>
          <cell r="AF305">
            <v>0.5</v>
          </cell>
          <cell r="AG305">
            <v>0.5</v>
          </cell>
          <cell r="AH305">
            <v>0.5</v>
          </cell>
          <cell r="AI305">
            <v>0.5</v>
          </cell>
          <cell r="AJ305">
            <v>0.5</v>
          </cell>
          <cell r="AK305">
            <v>0.5</v>
          </cell>
          <cell r="AL305">
            <v>0.5</v>
          </cell>
          <cell r="AM305">
            <v>0.5</v>
          </cell>
          <cell r="AN305">
            <v>1</v>
          </cell>
        </row>
        <row r="306">
          <cell r="A306">
            <v>13</v>
          </cell>
          <cell r="B306" t="str">
            <v>IN</v>
          </cell>
          <cell r="C306" t="str">
            <v>oi</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row>
        <row r="307">
          <cell r="A307">
            <v>13</v>
          </cell>
          <cell r="B307" t="str">
            <v>IN</v>
          </cell>
          <cell r="C307" t="str">
            <v>wp</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row>
        <row r="308">
          <cell r="A308">
            <v>13</v>
          </cell>
          <cell r="B308" t="str">
            <v>RC</v>
          </cell>
          <cell r="C308" t="str">
            <v>ca</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row>
        <row r="309">
          <cell r="A309">
            <v>13</v>
          </cell>
          <cell r="B309" t="str">
            <v>RC</v>
          </cell>
          <cell r="C309" t="str">
            <v>go</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row>
        <row r="310">
          <cell r="A310">
            <v>13</v>
          </cell>
          <cell r="B310" t="str">
            <v>RC</v>
          </cell>
          <cell r="C310" t="str">
            <v>sk</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row>
        <row r="311">
          <cell r="A311">
            <v>13</v>
          </cell>
          <cell r="B311" t="str">
            <v>RD</v>
          </cell>
          <cell r="C311" t="str">
            <v>mf</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row>
        <row r="312">
          <cell r="A312">
            <v>13</v>
          </cell>
          <cell r="B312" t="str">
            <v>RD</v>
          </cell>
          <cell r="C312" t="str">
            <v>mr</v>
          </cell>
          <cell r="D312">
            <v>1.5767034109933045E-2</v>
          </cell>
          <cell r="E312">
            <v>1.5767034109933045E-2</v>
          </cell>
          <cell r="F312">
            <v>1.5767034109933045E-2</v>
          </cell>
          <cell r="G312">
            <v>1.5767034109933045E-2</v>
          </cell>
          <cell r="H312">
            <v>1.5767034109933045E-2</v>
          </cell>
          <cell r="I312">
            <v>1.5767034109933045E-2</v>
          </cell>
          <cell r="J312">
            <v>1.5767034109933045E-2</v>
          </cell>
          <cell r="K312">
            <v>1.5767034109933045E-2</v>
          </cell>
          <cell r="L312">
            <v>1.5767034109933045E-2</v>
          </cell>
          <cell r="M312">
            <v>1.5767034109933045E-2</v>
          </cell>
          <cell r="N312">
            <v>1.5767034109933045E-2</v>
          </cell>
          <cell r="O312">
            <v>1.5767034109933045E-2</v>
          </cell>
          <cell r="P312">
            <v>1.5767034109933045E-2</v>
          </cell>
          <cell r="Q312">
            <v>1.5767034109933045E-2</v>
          </cell>
          <cell r="R312">
            <v>1.4453114600771958E-2</v>
          </cell>
          <cell r="S312">
            <v>1.3139195091610871E-2</v>
          </cell>
          <cell r="T312">
            <v>1.1825275582449784E-2</v>
          </cell>
          <cell r="U312">
            <v>1.0511356073288698E-2</v>
          </cell>
          <cell r="V312">
            <v>9.1974365641276108E-3</v>
          </cell>
          <cell r="W312">
            <v>7.883517054966524E-3</v>
          </cell>
          <cell r="X312">
            <v>6.5695975458054372E-3</v>
          </cell>
          <cell r="Y312">
            <v>5.2556780366443505E-3</v>
          </cell>
          <cell r="Z312">
            <v>3.9417585274832637E-3</v>
          </cell>
          <cell r="AA312">
            <v>2.627839018322177E-3</v>
          </cell>
          <cell r="AB312">
            <v>1.31391950916109E-3</v>
          </cell>
          <cell r="AC312">
            <v>0</v>
          </cell>
          <cell r="AD312">
            <v>0</v>
          </cell>
          <cell r="AE312">
            <v>0</v>
          </cell>
          <cell r="AF312">
            <v>0</v>
          </cell>
          <cell r="AG312">
            <v>0</v>
          </cell>
          <cell r="AH312">
            <v>0</v>
          </cell>
          <cell r="AI312">
            <v>0</v>
          </cell>
          <cell r="AJ312">
            <v>0</v>
          </cell>
          <cell r="AK312">
            <v>0</v>
          </cell>
          <cell r="AL312">
            <v>0</v>
          </cell>
          <cell r="AM312">
            <v>0</v>
          </cell>
          <cell r="AN312">
            <v>0</v>
          </cell>
        </row>
        <row r="313">
          <cell r="A313">
            <v>13</v>
          </cell>
          <cell r="B313" t="str">
            <v>RD</v>
          </cell>
          <cell r="C313" t="str">
            <v>sf</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2.7</v>
          </cell>
          <cell r="AC313">
            <v>0</v>
          </cell>
          <cell r="AD313">
            <v>0</v>
          </cell>
          <cell r="AE313">
            <v>0</v>
          </cell>
          <cell r="AF313">
            <v>0</v>
          </cell>
          <cell r="AG313">
            <v>0</v>
          </cell>
          <cell r="AH313">
            <v>0</v>
          </cell>
          <cell r="AI313">
            <v>0</v>
          </cell>
          <cell r="AJ313">
            <v>0</v>
          </cell>
          <cell r="AK313">
            <v>0</v>
          </cell>
          <cell r="AL313">
            <v>0</v>
          </cell>
          <cell r="AM313">
            <v>0</v>
          </cell>
          <cell r="AN313">
            <v>0</v>
          </cell>
        </row>
        <row r="314">
          <cell r="A314">
            <v>13</v>
          </cell>
          <cell r="B314" t="str">
            <v>RD</v>
          </cell>
          <cell r="C314" t="str">
            <v>sr</v>
          </cell>
          <cell r="D314">
            <v>1.0317559057776787E-2</v>
          </cell>
          <cell r="E314">
            <v>1.0317559057776787E-2</v>
          </cell>
          <cell r="F314">
            <v>1.0317559057776787E-2</v>
          </cell>
          <cell r="G314">
            <v>1.0317559057776787E-2</v>
          </cell>
          <cell r="H314">
            <v>1.0317559057776787E-2</v>
          </cell>
          <cell r="I314">
            <v>1.0317559057776787E-2</v>
          </cell>
          <cell r="J314">
            <v>1.0317559057776787E-2</v>
          </cell>
          <cell r="K314">
            <v>1.0317559057776787E-2</v>
          </cell>
          <cell r="L314">
            <v>1.0317559057776787E-2</v>
          </cell>
          <cell r="M314">
            <v>1.0317559057776787E-2</v>
          </cell>
          <cell r="N314">
            <v>1.0317559057776787E-2</v>
          </cell>
          <cell r="O314">
            <v>1.0317559057776787E-2</v>
          </cell>
          <cell r="P314">
            <v>1.0317559057776787E-2</v>
          </cell>
          <cell r="Q314">
            <v>1.0317559057776787E-2</v>
          </cell>
          <cell r="R314">
            <v>1.4900763523767149E-2</v>
          </cell>
          <cell r="S314">
            <v>1.948396798975751E-2</v>
          </cell>
          <cell r="T314">
            <v>2.4067172455747871E-2</v>
          </cell>
          <cell r="U314">
            <v>2.8650376921738233E-2</v>
          </cell>
          <cell r="V314">
            <v>3.3233581387728597E-2</v>
          </cell>
          <cell r="W314">
            <v>3.7816785853718962E-2</v>
          </cell>
          <cell r="X314">
            <v>4.2399990319709327E-2</v>
          </cell>
          <cell r="Y314">
            <v>4.6983194785699692E-2</v>
          </cell>
          <cell r="Z314">
            <v>5.1566399251690057E-2</v>
          </cell>
          <cell r="AA314">
            <v>5.6149603717680421E-2</v>
          </cell>
          <cell r="AB314">
            <v>6.0732808183670786E-2</v>
          </cell>
          <cell r="AC314">
            <v>6.5316012649661123E-2</v>
          </cell>
          <cell r="AD314">
            <v>6.5316012649661123E-2</v>
          </cell>
          <cell r="AE314">
            <v>6.5316012649661123E-2</v>
          </cell>
          <cell r="AF314">
            <v>6.5316012649661123E-2</v>
          </cell>
          <cell r="AG314">
            <v>6.5316012649661123E-2</v>
          </cell>
          <cell r="AH314">
            <v>6.5316012649661123E-2</v>
          </cell>
          <cell r="AI314">
            <v>6.5316012649661123E-2</v>
          </cell>
          <cell r="AJ314">
            <v>6.5316012649661123E-2</v>
          </cell>
          <cell r="AK314">
            <v>6.5316012649661123E-2</v>
          </cell>
          <cell r="AL314">
            <v>6.5316012649661123E-2</v>
          </cell>
          <cell r="AM314">
            <v>6.5316012649661123E-2</v>
          </cell>
          <cell r="AN314">
            <v>6.5316012649661123E-2</v>
          </cell>
        </row>
        <row r="315">
          <cell r="A315">
            <v>13</v>
          </cell>
          <cell r="B315" t="str">
            <v>RR</v>
          </cell>
          <cell r="C315" t="str">
            <v>rf</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1.0526686782885853E-3</v>
          </cell>
          <cell r="S315">
            <v>2.1053373565771707E-3</v>
          </cell>
          <cell r="T315">
            <v>3.1580060348657558E-3</v>
          </cell>
          <cell r="U315">
            <v>4.2106747131543413E-3</v>
          </cell>
          <cell r="V315">
            <v>5.2633433914429269E-3</v>
          </cell>
          <cell r="W315">
            <v>6.3160120697315124E-3</v>
          </cell>
          <cell r="X315">
            <v>7.368680748020098E-3</v>
          </cell>
          <cell r="Y315">
            <v>8.4213494263086826E-3</v>
          </cell>
          <cell r="Z315">
            <v>9.4740181045972673E-3</v>
          </cell>
          <cell r="AA315">
            <v>1.0526686782885852E-2</v>
          </cell>
          <cell r="AB315">
            <v>1.1579355461174437E-2</v>
          </cell>
          <cell r="AC315">
            <v>1.2632024139463025E-2</v>
          </cell>
          <cell r="AD315">
            <v>1.2632024139463025E-2</v>
          </cell>
          <cell r="AE315">
            <v>1.2632024139463025E-2</v>
          </cell>
          <cell r="AF315">
            <v>1.2632024139463025E-2</v>
          </cell>
          <cell r="AG315">
            <v>1.2632024139463025E-2</v>
          </cell>
          <cell r="AH315">
            <v>1.2632024139463025E-2</v>
          </cell>
          <cell r="AI315">
            <v>1.2632024139463025E-2</v>
          </cell>
          <cell r="AJ315">
            <v>1.2632024139463025E-2</v>
          </cell>
          <cell r="AK315">
            <v>1.2632024139463025E-2</v>
          </cell>
          <cell r="AL315">
            <v>1.2632024139463025E-2</v>
          </cell>
          <cell r="AM315">
            <v>1.2632024139463025E-2</v>
          </cell>
          <cell r="AN315">
            <v>1.2632024139463025E-2</v>
          </cell>
        </row>
        <row r="316">
          <cell r="A316">
            <v>13</v>
          </cell>
          <cell r="B316" t="str">
            <v>RR</v>
          </cell>
          <cell r="C316" t="str">
            <v>rm</v>
          </cell>
          <cell r="D316">
            <v>2.031138904021216E-3</v>
          </cell>
          <cell r="E316">
            <v>2.031138904021216E-3</v>
          </cell>
          <cell r="F316">
            <v>2.031138904021216E-3</v>
          </cell>
          <cell r="G316">
            <v>2.031138904021216E-3</v>
          </cell>
          <cell r="H316">
            <v>2.031138904021216E-3</v>
          </cell>
          <cell r="I316">
            <v>2.031138904021216E-3</v>
          </cell>
          <cell r="J316">
            <v>2.031138904021216E-3</v>
          </cell>
          <cell r="K316">
            <v>2.031138904021216E-3</v>
          </cell>
          <cell r="L316">
            <v>2.031138904021216E-3</v>
          </cell>
          <cell r="M316">
            <v>2.031138904021216E-3</v>
          </cell>
          <cell r="N316">
            <v>2.031138904021216E-3</v>
          </cell>
          <cell r="O316">
            <v>2.031138904021216E-3</v>
          </cell>
          <cell r="P316">
            <v>2.031138904021216E-3</v>
          </cell>
          <cell r="Q316">
            <v>2.031138904021216E-3</v>
          </cell>
          <cell r="R316">
            <v>1.8618773286861146E-3</v>
          </cell>
          <cell r="S316">
            <v>1.6926157533510133E-3</v>
          </cell>
          <cell r="T316">
            <v>1.5233541780159119E-3</v>
          </cell>
          <cell r="U316">
            <v>1.3540926026808105E-3</v>
          </cell>
          <cell r="V316">
            <v>1.1848310273457092E-3</v>
          </cell>
          <cell r="W316">
            <v>1.0155694520106078E-3</v>
          </cell>
          <cell r="X316">
            <v>8.4630787667550641E-4</v>
          </cell>
          <cell r="Y316">
            <v>6.7704630134040504E-4</v>
          </cell>
          <cell r="Z316">
            <v>5.0778472600530367E-4</v>
          </cell>
          <cell r="AA316">
            <v>3.3852315067020231E-4</v>
          </cell>
          <cell r="AB316">
            <v>1.6926157533510096E-4</v>
          </cell>
          <cell r="AC316">
            <v>0</v>
          </cell>
          <cell r="AD316">
            <v>0</v>
          </cell>
          <cell r="AE316">
            <v>0</v>
          </cell>
          <cell r="AF316">
            <v>0</v>
          </cell>
          <cell r="AG316">
            <v>0</v>
          </cell>
          <cell r="AH316">
            <v>0</v>
          </cell>
          <cell r="AI316">
            <v>0</v>
          </cell>
          <cell r="AJ316">
            <v>0</v>
          </cell>
          <cell r="AK316">
            <v>0</v>
          </cell>
          <cell r="AL316">
            <v>0</v>
          </cell>
          <cell r="AM316">
            <v>0</v>
          </cell>
          <cell r="AN316">
            <v>0</v>
          </cell>
        </row>
        <row r="317">
          <cell r="A317">
            <v>13</v>
          </cell>
          <cell r="B317" t="str">
            <v>SD</v>
          </cell>
          <cell r="C317" t="str">
            <v>ld</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row>
        <row r="318">
          <cell r="A318">
            <v>13</v>
          </cell>
          <cell r="B318" t="str">
            <v>SD</v>
          </cell>
          <cell r="C318" t="str">
            <v>lf</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row>
        <row r="319">
          <cell r="A319">
            <v>13</v>
          </cell>
          <cell r="B319" t="str">
            <v>SD</v>
          </cell>
          <cell r="C319" t="str">
            <v>mn</v>
          </cell>
          <cell r="D319">
            <v>3.3589627903209719E-2</v>
          </cell>
          <cell r="E319">
            <v>3.3589627903209719E-2</v>
          </cell>
          <cell r="F319">
            <v>3.3589627903209719E-2</v>
          </cell>
          <cell r="G319">
            <v>3.3589627903209719E-2</v>
          </cell>
          <cell r="H319">
            <v>3.3589627903209719E-2</v>
          </cell>
          <cell r="I319">
            <v>3.3589627903209719E-2</v>
          </cell>
          <cell r="J319">
            <v>3.3589627903209719E-2</v>
          </cell>
          <cell r="K319">
            <v>3.3589627903209719E-2</v>
          </cell>
          <cell r="L319">
            <v>3.3589627903209719E-2</v>
          </cell>
          <cell r="M319">
            <v>3.3589627903209719E-2</v>
          </cell>
          <cell r="N319">
            <v>3.3589627903209719E-2</v>
          </cell>
          <cell r="O319">
            <v>3.3589627903209719E-2</v>
          </cell>
          <cell r="P319">
            <v>3.3589627903209719E-2</v>
          </cell>
          <cell r="Q319">
            <v>3.3589627903209719E-2</v>
          </cell>
          <cell r="R319">
            <v>3.0790492244608909E-2</v>
          </cell>
          <cell r="S319">
            <v>2.7991356586008098E-2</v>
          </cell>
          <cell r="T319">
            <v>2.5192220927407288E-2</v>
          </cell>
          <cell r="U319">
            <v>2.2393085268806477E-2</v>
          </cell>
          <cell r="V319">
            <v>1.9593949610205667E-2</v>
          </cell>
          <cell r="W319">
            <v>1.6794813951604856E-2</v>
          </cell>
          <cell r="X319">
            <v>1.3995678293004046E-2</v>
          </cell>
          <cell r="Y319">
            <v>1.1196542634403235E-2</v>
          </cell>
          <cell r="Z319">
            <v>8.3974069758024246E-3</v>
          </cell>
          <cell r="AA319">
            <v>5.5982713172016141E-3</v>
          </cell>
          <cell r="AB319">
            <v>2.799135658600804E-3</v>
          </cell>
          <cell r="AC319">
            <v>0</v>
          </cell>
          <cell r="AD319">
            <v>0</v>
          </cell>
          <cell r="AE319">
            <v>0</v>
          </cell>
          <cell r="AF319">
            <v>0</v>
          </cell>
          <cell r="AG319">
            <v>0</v>
          </cell>
          <cell r="AH319">
            <v>0</v>
          </cell>
          <cell r="AI319">
            <v>0</v>
          </cell>
          <cell r="AJ319">
            <v>0</v>
          </cell>
          <cell r="AK319">
            <v>0</v>
          </cell>
          <cell r="AL319">
            <v>0</v>
          </cell>
          <cell r="AM319">
            <v>0</v>
          </cell>
          <cell r="AN319">
            <v>0</v>
          </cell>
        </row>
        <row r="320">
          <cell r="A320">
            <v>13</v>
          </cell>
          <cell r="B320" t="str">
            <v>SD</v>
          </cell>
          <cell r="C320" t="str">
            <v>os</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row>
        <row r="321">
          <cell r="A321">
            <v>13</v>
          </cell>
          <cell r="B321" t="str">
            <v>SD</v>
          </cell>
          <cell r="C321" t="str">
            <v>pm</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row>
        <row r="322">
          <cell r="A322">
            <v>13</v>
          </cell>
          <cell r="B322" t="str">
            <v>SD</v>
          </cell>
          <cell r="C322" t="str">
            <v>pq</v>
          </cell>
          <cell r="D322">
            <v>2.5778232213293818E-2</v>
          </cell>
          <cell r="E322">
            <v>2.5778232213293818E-2</v>
          </cell>
          <cell r="F322">
            <v>2.5778232213293818E-2</v>
          </cell>
          <cell r="G322">
            <v>2.5778232213293818E-2</v>
          </cell>
          <cell r="H322">
            <v>2.5778232213293818E-2</v>
          </cell>
          <cell r="I322">
            <v>2.5778232213293818E-2</v>
          </cell>
          <cell r="J322">
            <v>2.5778232213293818E-2</v>
          </cell>
          <cell r="K322">
            <v>2.5778232213293818E-2</v>
          </cell>
          <cell r="L322">
            <v>2.5778232213293818E-2</v>
          </cell>
          <cell r="M322">
            <v>2.5778232213293818E-2</v>
          </cell>
          <cell r="N322">
            <v>2.5778232213293818E-2</v>
          </cell>
          <cell r="O322">
            <v>2.5778232213293818E-2</v>
          </cell>
          <cell r="P322">
            <v>2.5778232213293818E-2</v>
          </cell>
          <cell r="Q322">
            <v>2.5778232213293818E-2</v>
          </cell>
          <cell r="R322">
            <v>2.6381038960162504E-2</v>
          </cell>
          <cell r="S322">
            <v>2.698384570703119E-2</v>
          </cell>
          <cell r="T322">
            <v>2.7586652453899876E-2</v>
          </cell>
          <cell r="U322">
            <v>2.8189459200768562E-2</v>
          </cell>
          <cell r="V322">
            <v>2.8792265947637247E-2</v>
          </cell>
          <cell r="W322">
            <v>2.9395072694505933E-2</v>
          </cell>
          <cell r="X322">
            <v>2.9997879441374619E-2</v>
          </cell>
          <cell r="Y322">
            <v>3.0600686188243305E-2</v>
          </cell>
          <cell r="Z322">
            <v>3.1203492935111991E-2</v>
          </cell>
          <cell r="AA322">
            <v>3.1806299681980676E-2</v>
          </cell>
          <cell r="AB322">
            <v>3.2409106428849366E-2</v>
          </cell>
          <cell r="AC322">
            <v>3.3011913175718048E-2</v>
          </cell>
          <cell r="AD322">
            <v>3.3011913175718048E-2</v>
          </cell>
          <cell r="AE322">
            <v>3.3011913175718048E-2</v>
          </cell>
          <cell r="AF322">
            <v>3.3011913175718048E-2</v>
          </cell>
          <cell r="AG322">
            <v>3.3011913175718048E-2</v>
          </cell>
          <cell r="AH322">
            <v>3.3011913175718048E-2</v>
          </cell>
          <cell r="AI322">
            <v>3.3011913175718048E-2</v>
          </cell>
          <cell r="AJ322">
            <v>3.3011913175718048E-2</v>
          </cell>
          <cell r="AK322">
            <v>3.3011913175718048E-2</v>
          </cell>
          <cell r="AL322">
            <v>3.3011913175718048E-2</v>
          </cell>
          <cell r="AM322">
            <v>3.3011913175718048E-2</v>
          </cell>
          <cell r="AN322">
            <v>3.3011913175718048E-2</v>
          </cell>
        </row>
        <row r="323">
          <cell r="A323">
            <v>13</v>
          </cell>
          <cell r="B323" t="str">
            <v>SD</v>
          </cell>
          <cell r="C323" t="str">
            <v>ss</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A324">
            <v>13</v>
          </cell>
          <cell r="B324" t="str">
            <v>UR</v>
          </cell>
          <cell r="C324" t="str">
            <v>rf</v>
          </cell>
          <cell r="D324">
            <v>8.9</v>
          </cell>
          <cell r="E324">
            <v>8.9</v>
          </cell>
          <cell r="F324">
            <v>8.9</v>
          </cell>
          <cell r="G324">
            <v>8.9</v>
          </cell>
          <cell r="H324">
            <v>8.9</v>
          </cell>
          <cell r="I324">
            <v>8.9</v>
          </cell>
          <cell r="J324">
            <v>8.9</v>
          </cell>
          <cell r="K324">
            <v>8.9</v>
          </cell>
          <cell r="L324">
            <v>8.9</v>
          </cell>
          <cell r="M324">
            <v>8.9</v>
          </cell>
          <cell r="N324">
            <v>8.9</v>
          </cell>
          <cell r="O324">
            <v>8.9</v>
          </cell>
          <cell r="P324">
            <v>8.9</v>
          </cell>
          <cell r="Q324">
            <v>8.9</v>
          </cell>
          <cell r="R324">
            <v>8.9</v>
          </cell>
          <cell r="S324">
            <v>8.9</v>
          </cell>
          <cell r="T324">
            <v>8.9</v>
          </cell>
          <cell r="U324">
            <v>8.9</v>
          </cell>
          <cell r="V324">
            <v>20.8</v>
          </cell>
          <cell r="W324">
            <v>20.8</v>
          </cell>
          <cell r="X324">
            <v>20.8</v>
          </cell>
          <cell r="Y324">
            <v>20.8</v>
          </cell>
          <cell r="Z324">
            <v>20.8</v>
          </cell>
          <cell r="AA324">
            <v>20.8</v>
          </cell>
          <cell r="AB324">
            <v>20.8</v>
          </cell>
          <cell r="AC324">
            <v>20.8</v>
          </cell>
          <cell r="AD324">
            <v>20.8</v>
          </cell>
          <cell r="AE324">
            <v>20.8</v>
          </cell>
          <cell r="AF324">
            <v>20.8</v>
          </cell>
          <cell r="AG324">
            <v>20.8</v>
          </cell>
          <cell r="AH324">
            <v>20.8</v>
          </cell>
          <cell r="AI324">
            <v>20.8</v>
          </cell>
          <cell r="AJ324">
            <v>20.8</v>
          </cell>
          <cell r="AK324">
            <v>20.8</v>
          </cell>
          <cell r="AL324">
            <v>20.8</v>
          </cell>
          <cell r="AM324">
            <v>20.8</v>
          </cell>
          <cell r="AN324">
            <v>20.8</v>
          </cell>
        </row>
        <row r="325">
          <cell r="A325">
            <v>13</v>
          </cell>
          <cell r="B325" t="str">
            <v>UR</v>
          </cell>
          <cell r="C325" t="str">
            <v>rm</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row>
        <row r="326">
          <cell r="A326">
            <v>14</v>
          </cell>
          <cell r="B326" t="str">
            <v>AG</v>
          </cell>
          <cell r="C326" t="str">
            <v>ab</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row>
        <row r="327">
          <cell r="A327">
            <v>14</v>
          </cell>
          <cell r="B327" t="str">
            <v>AG</v>
          </cell>
          <cell r="C327" t="str">
            <v>cp</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row>
        <row r="328">
          <cell r="A328">
            <v>14</v>
          </cell>
          <cell r="B328" t="str">
            <v>AG</v>
          </cell>
          <cell r="C328" t="str">
            <v>pa</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row>
        <row r="329">
          <cell r="A329">
            <v>14</v>
          </cell>
          <cell r="B329" t="str">
            <v>AL</v>
          </cell>
          <cell r="C329" t="str">
            <v>ep</v>
          </cell>
          <cell r="D329">
            <v>0</v>
          </cell>
          <cell r="E329">
            <v>0</v>
          </cell>
          <cell r="F329">
            <v>0</v>
          </cell>
          <cell r="G329">
            <v>0</v>
          </cell>
          <cell r="H329">
            <v>0</v>
          </cell>
          <cell r="I329">
            <v>0</v>
          </cell>
          <cell r="J329">
            <v>0</v>
          </cell>
          <cell r="K329">
            <v>0</v>
          </cell>
          <cell r="L329">
            <v>0</v>
          </cell>
          <cell r="M329">
            <v>0</v>
          </cell>
          <cell r="N329">
            <v>0</v>
          </cell>
          <cell r="O329">
            <v>1.35</v>
          </cell>
          <cell r="P329">
            <v>0</v>
          </cell>
          <cell r="Q329">
            <v>0</v>
          </cell>
          <cell r="R329">
            <v>0</v>
          </cell>
          <cell r="S329">
            <v>0</v>
          </cell>
          <cell r="T329">
            <v>0</v>
          </cell>
          <cell r="U329">
            <v>0</v>
          </cell>
          <cell r="V329">
            <v>0</v>
          </cell>
          <cell r="W329">
            <v>0</v>
          </cell>
          <cell r="X329">
            <v>0</v>
          </cell>
          <cell r="Y329">
            <v>0</v>
          </cell>
          <cell r="Z329">
            <v>0</v>
          </cell>
          <cell r="AA329">
            <v>0</v>
          </cell>
          <cell r="AB329">
            <v>1.6</v>
          </cell>
          <cell r="AC329">
            <v>0</v>
          </cell>
          <cell r="AD329">
            <v>0</v>
          </cell>
          <cell r="AE329">
            <v>1.6</v>
          </cell>
          <cell r="AF329">
            <v>0</v>
          </cell>
          <cell r="AG329">
            <v>0</v>
          </cell>
          <cell r="AH329">
            <v>0</v>
          </cell>
          <cell r="AI329">
            <v>0</v>
          </cell>
          <cell r="AJ329">
            <v>0</v>
          </cell>
          <cell r="AK329">
            <v>0</v>
          </cell>
          <cell r="AL329">
            <v>0</v>
          </cell>
          <cell r="AM329">
            <v>0</v>
          </cell>
          <cell r="AN329">
            <v>0</v>
          </cell>
        </row>
        <row r="330">
          <cell r="A330">
            <v>14</v>
          </cell>
          <cell r="B330" t="str">
            <v>AL</v>
          </cell>
          <cell r="C330" t="str">
            <v>ff</v>
          </cell>
          <cell r="D330">
            <v>0</v>
          </cell>
          <cell r="E330">
            <v>0</v>
          </cell>
          <cell r="F330">
            <v>0</v>
          </cell>
          <cell r="G330">
            <v>0</v>
          </cell>
          <cell r="H330">
            <v>0</v>
          </cell>
          <cell r="I330">
            <v>0</v>
          </cell>
          <cell r="J330">
            <v>0</v>
          </cell>
          <cell r="K330">
            <v>0</v>
          </cell>
          <cell r="L330">
            <v>0</v>
          </cell>
          <cell r="M330">
            <v>20928</v>
          </cell>
          <cell r="N330">
            <v>0</v>
          </cell>
          <cell r="O330">
            <v>76570</v>
          </cell>
          <cell r="P330">
            <v>0</v>
          </cell>
          <cell r="Q330">
            <v>30380</v>
          </cell>
          <cell r="R330">
            <v>5973</v>
          </cell>
          <cell r="S330">
            <v>0</v>
          </cell>
          <cell r="T330">
            <v>0</v>
          </cell>
          <cell r="U330">
            <v>0</v>
          </cell>
          <cell r="V330">
            <v>0</v>
          </cell>
          <cell r="W330">
            <v>0</v>
          </cell>
          <cell r="X330">
            <v>0</v>
          </cell>
          <cell r="Y330">
            <v>0</v>
          </cell>
          <cell r="Z330">
            <v>0</v>
          </cell>
          <cell r="AA330">
            <v>34219</v>
          </cell>
          <cell r="AB330">
            <v>0</v>
          </cell>
          <cell r="AC330">
            <v>0</v>
          </cell>
          <cell r="AD330">
            <v>0</v>
          </cell>
          <cell r="AE330">
            <v>0</v>
          </cell>
          <cell r="AF330">
            <v>0</v>
          </cell>
          <cell r="AG330">
            <v>0</v>
          </cell>
          <cell r="AH330">
            <v>0</v>
          </cell>
          <cell r="AI330">
            <v>0</v>
          </cell>
          <cell r="AJ330">
            <v>0</v>
          </cell>
          <cell r="AK330">
            <v>0</v>
          </cell>
          <cell r="AL330">
            <v>0</v>
          </cell>
          <cell r="AM330">
            <v>0</v>
          </cell>
          <cell r="AN330">
            <v>2401</v>
          </cell>
        </row>
        <row r="331">
          <cell r="A331">
            <v>14</v>
          </cell>
          <cell r="B331" t="str">
            <v>AL</v>
          </cell>
          <cell r="C331" t="str">
            <v>hr</v>
          </cell>
          <cell r="D331">
            <v>0</v>
          </cell>
          <cell r="E331">
            <v>0</v>
          </cell>
          <cell r="F331">
            <v>0</v>
          </cell>
          <cell r="G331">
            <v>0</v>
          </cell>
          <cell r="H331">
            <v>0</v>
          </cell>
          <cell r="I331">
            <v>0</v>
          </cell>
          <cell r="J331">
            <v>0</v>
          </cell>
          <cell r="K331">
            <v>0</v>
          </cell>
          <cell r="L331">
            <v>32703</v>
          </cell>
          <cell r="M331">
            <v>32703</v>
          </cell>
          <cell r="N331">
            <v>0</v>
          </cell>
          <cell r="O331">
            <v>101928.7</v>
          </cell>
          <cell r="P331">
            <v>46649</v>
          </cell>
          <cell r="Q331">
            <v>80393</v>
          </cell>
          <cell r="R331">
            <v>519</v>
          </cell>
          <cell r="S331">
            <v>0</v>
          </cell>
          <cell r="T331">
            <v>0</v>
          </cell>
          <cell r="U331">
            <v>0</v>
          </cell>
          <cell r="V331">
            <v>0</v>
          </cell>
          <cell r="W331">
            <v>1033</v>
          </cell>
          <cell r="X331">
            <v>924</v>
          </cell>
          <cell r="Y331">
            <v>1552</v>
          </cell>
          <cell r="Z331">
            <v>2114</v>
          </cell>
          <cell r="AA331">
            <v>1</v>
          </cell>
          <cell r="AB331">
            <v>0</v>
          </cell>
          <cell r="AC331">
            <v>40</v>
          </cell>
          <cell r="AD331">
            <v>0</v>
          </cell>
          <cell r="AE331">
            <v>0</v>
          </cell>
          <cell r="AF331">
            <v>0</v>
          </cell>
          <cell r="AG331">
            <v>0</v>
          </cell>
          <cell r="AH331">
            <v>0</v>
          </cell>
          <cell r="AI331">
            <v>0</v>
          </cell>
          <cell r="AJ331">
            <v>0</v>
          </cell>
          <cell r="AK331">
            <v>130.5</v>
          </cell>
          <cell r="AL331">
            <v>128.80000000000001</v>
          </cell>
          <cell r="AM331">
            <v>217.6</v>
          </cell>
          <cell r="AN331">
            <v>0</v>
          </cell>
        </row>
        <row r="332">
          <cell r="A332">
            <v>14</v>
          </cell>
          <cell r="B332" t="str">
            <v>AL</v>
          </cell>
          <cell r="C332" t="str">
            <v>of</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row>
        <row r="333">
          <cell r="A333">
            <v>14</v>
          </cell>
          <cell r="B333" t="str">
            <v>CR</v>
          </cell>
          <cell r="C333" t="str">
            <v>as</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row>
        <row r="334">
          <cell r="A334">
            <v>14</v>
          </cell>
          <cell r="B334" t="str">
            <v>CR</v>
          </cell>
          <cell r="C334" t="str">
            <v>hy</v>
          </cell>
          <cell r="D334">
            <v>0</v>
          </cell>
          <cell r="E334">
            <v>0</v>
          </cell>
          <cell r="F334">
            <v>0</v>
          </cell>
          <cell r="G334">
            <v>18.8</v>
          </cell>
          <cell r="H334">
            <v>275.5</v>
          </cell>
          <cell r="I334">
            <v>275.5</v>
          </cell>
          <cell r="J334">
            <v>275.5</v>
          </cell>
          <cell r="K334">
            <v>275.5</v>
          </cell>
          <cell r="L334">
            <v>275.5</v>
          </cell>
          <cell r="M334">
            <v>18.8</v>
          </cell>
          <cell r="N334">
            <v>649.1</v>
          </cell>
          <cell r="O334">
            <v>649.1</v>
          </cell>
          <cell r="P334">
            <v>1147.2</v>
          </cell>
          <cell r="Q334">
            <v>1147.2</v>
          </cell>
          <cell r="R334">
            <v>18.8</v>
          </cell>
          <cell r="S334">
            <v>18.8</v>
          </cell>
          <cell r="T334">
            <v>18.8</v>
          </cell>
          <cell r="U334">
            <v>18.8</v>
          </cell>
          <cell r="V334">
            <v>18.3</v>
          </cell>
          <cell r="W334">
            <v>18.3</v>
          </cell>
          <cell r="X334">
            <v>18.3</v>
          </cell>
          <cell r="Y334">
            <v>802</v>
          </cell>
          <cell r="Z334">
            <v>802</v>
          </cell>
          <cell r="AA334">
            <v>664.5</v>
          </cell>
          <cell r="AB334">
            <v>18.3</v>
          </cell>
          <cell r="AC334">
            <v>18.3</v>
          </cell>
          <cell r="AD334">
            <v>18.3</v>
          </cell>
          <cell r="AE334">
            <v>18.3</v>
          </cell>
          <cell r="AF334">
            <v>18.3</v>
          </cell>
          <cell r="AG334">
            <v>18.3</v>
          </cell>
          <cell r="AH334">
            <v>18.3</v>
          </cell>
          <cell r="AI334">
            <v>18.3</v>
          </cell>
          <cell r="AJ334">
            <v>0</v>
          </cell>
          <cell r="AK334">
            <v>0</v>
          </cell>
          <cell r="AL334">
            <v>0</v>
          </cell>
          <cell r="AM334">
            <v>0</v>
          </cell>
          <cell r="AN334">
            <v>0</v>
          </cell>
        </row>
        <row r="335">
          <cell r="A335">
            <v>14</v>
          </cell>
          <cell r="B335" t="str">
            <v>CR</v>
          </cell>
          <cell r="C335" t="str">
            <v>pp</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row>
        <row r="336">
          <cell r="A336">
            <v>14</v>
          </cell>
          <cell r="B336" t="str">
            <v>CR</v>
          </cell>
          <cell r="C336" t="str">
            <v>ry</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row>
        <row r="337">
          <cell r="A337">
            <v>14</v>
          </cell>
          <cell r="B337" t="str">
            <v>CR</v>
          </cell>
          <cell r="C337" t="str">
            <v>sl</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row>
        <row r="338">
          <cell r="A338">
            <v>14</v>
          </cell>
          <cell r="B338" t="str">
            <v>FO</v>
          </cell>
          <cell r="C338" t="str">
            <v>uf</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row>
        <row r="339">
          <cell r="A339">
            <v>14</v>
          </cell>
          <cell r="B339" t="str">
            <v>IN</v>
          </cell>
          <cell r="C339" t="str">
            <v>hi</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row>
        <row r="340">
          <cell r="A340">
            <v>14</v>
          </cell>
          <cell r="B340" t="str">
            <v>IN</v>
          </cell>
          <cell r="C340" t="str">
            <v>ih</v>
          </cell>
          <cell r="D340">
            <v>312</v>
          </cell>
          <cell r="E340">
            <v>312</v>
          </cell>
          <cell r="F340">
            <v>312</v>
          </cell>
          <cell r="G340">
            <v>32.299999999999997</v>
          </cell>
          <cell r="H340">
            <v>32.299999999999997</v>
          </cell>
          <cell r="I340">
            <v>32.299999999999997</v>
          </cell>
          <cell r="J340">
            <v>32.299999999999997</v>
          </cell>
          <cell r="K340">
            <v>38.9</v>
          </cell>
          <cell r="L340">
            <v>38.9</v>
          </cell>
          <cell r="M340">
            <v>6.6</v>
          </cell>
          <cell r="N340">
            <v>546.79999999999995</v>
          </cell>
          <cell r="O340">
            <v>1043.3</v>
          </cell>
          <cell r="P340">
            <v>810.8</v>
          </cell>
          <cell r="Q340">
            <v>810.8</v>
          </cell>
          <cell r="R340">
            <v>0</v>
          </cell>
          <cell r="S340">
            <v>0</v>
          </cell>
          <cell r="T340">
            <v>0</v>
          </cell>
          <cell r="U340">
            <v>0</v>
          </cell>
          <cell r="V340">
            <v>0.2</v>
          </cell>
          <cell r="W340">
            <v>0.2</v>
          </cell>
          <cell r="X340">
            <v>0.2</v>
          </cell>
          <cell r="Y340">
            <v>423</v>
          </cell>
          <cell r="Z340">
            <v>423</v>
          </cell>
          <cell r="AA340">
            <v>84.2</v>
          </cell>
          <cell r="AB340">
            <v>0.2</v>
          </cell>
          <cell r="AC340">
            <v>0.2</v>
          </cell>
          <cell r="AD340">
            <v>0.2</v>
          </cell>
          <cell r="AE340">
            <v>0.2</v>
          </cell>
          <cell r="AF340">
            <v>0.2</v>
          </cell>
          <cell r="AG340">
            <v>0.2</v>
          </cell>
          <cell r="AH340">
            <v>0.2</v>
          </cell>
          <cell r="AI340">
            <v>0.2</v>
          </cell>
          <cell r="AJ340">
            <v>0.2</v>
          </cell>
          <cell r="AK340">
            <v>2.6</v>
          </cell>
          <cell r="AL340">
            <v>2.6</v>
          </cell>
          <cell r="AM340">
            <v>2.6</v>
          </cell>
          <cell r="AN340">
            <v>3</v>
          </cell>
        </row>
        <row r="341">
          <cell r="A341">
            <v>14</v>
          </cell>
          <cell r="B341" t="str">
            <v>IN</v>
          </cell>
          <cell r="C341" t="str">
            <v>li</v>
          </cell>
          <cell r="D341">
            <v>0</v>
          </cell>
          <cell r="E341">
            <v>0</v>
          </cell>
          <cell r="F341">
            <v>0</v>
          </cell>
          <cell r="G341">
            <v>0</v>
          </cell>
          <cell r="H341">
            <v>0</v>
          </cell>
          <cell r="I341">
            <v>0</v>
          </cell>
          <cell r="J341">
            <v>0</v>
          </cell>
          <cell r="K341">
            <v>0</v>
          </cell>
          <cell r="L341">
            <v>0</v>
          </cell>
          <cell r="M341">
            <v>0</v>
          </cell>
          <cell r="N341">
            <v>0</v>
          </cell>
          <cell r="O341">
            <v>1.3</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row>
        <row r="342">
          <cell r="A342">
            <v>14</v>
          </cell>
          <cell r="B342" t="str">
            <v>IN</v>
          </cell>
          <cell r="C342" t="str">
            <v>oi</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row>
        <row r="343">
          <cell r="A343">
            <v>14</v>
          </cell>
          <cell r="B343" t="str">
            <v>IN</v>
          </cell>
          <cell r="C343" t="str">
            <v>wp</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row>
        <row r="344">
          <cell r="A344">
            <v>14</v>
          </cell>
          <cell r="B344" t="str">
            <v>RC</v>
          </cell>
          <cell r="C344" t="str">
            <v>ca</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row>
        <row r="345">
          <cell r="A345">
            <v>14</v>
          </cell>
          <cell r="B345" t="str">
            <v>RC</v>
          </cell>
          <cell r="C345" t="str">
            <v>go</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row>
        <row r="346">
          <cell r="A346">
            <v>14</v>
          </cell>
          <cell r="B346" t="str">
            <v>RC</v>
          </cell>
          <cell r="C346" t="str">
            <v>sk</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row>
        <row r="347">
          <cell r="A347">
            <v>14</v>
          </cell>
          <cell r="B347" t="str">
            <v>RD</v>
          </cell>
          <cell r="C347" t="str">
            <v>mf</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row>
        <row r="348">
          <cell r="A348">
            <v>14</v>
          </cell>
          <cell r="B348" t="str">
            <v>RD</v>
          </cell>
          <cell r="C348" t="str">
            <v>mr</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row>
        <row r="349">
          <cell r="A349">
            <v>14</v>
          </cell>
          <cell r="B349" t="str">
            <v>RD</v>
          </cell>
          <cell r="C349" t="str">
            <v>sf</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row>
        <row r="350">
          <cell r="A350">
            <v>14</v>
          </cell>
          <cell r="B350" t="str">
            <v>RD</v>
          </cell>
          <cell r="C350" t="str">
            <v>sr</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row>
        <row r="351">
          <cell r="A351">
            <v>14</v>
          </cell>
          <cell r="B351" t="str">
            <v>RR</v>
          </cell>
          <cell r="C351" t="str">
            <v>rf</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row>
        <row r="352">
          <cell r="A352">
            <v>14</v>
          </cell>
          <cell r="B352" t="str">
            <v>RR</v>
          </cell>
          <cell r="C352" t="str">
            <v>rm</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row>
        <row r="353">
          <cell r="A353">
            <v>14</v>
          </cell>
          <cell r="B353" t="str">
            <v>SD</v>
          </cell>
          <cell r="C353" t="str">
            <v>ld</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row>
        <row r="354">
          <cell r="A354">
            <v>14</v>
          </cell>
          <cell r="B354" t="str">
            <v>SD</v>
          </cell>
          <cell r="C354" t="str">
            <v>lf</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row>
        <row r="355">
          <cell r="A355">
            <v>14</v>
          </cell>
          <cell r="B355" t="str">
            <v>SD</v>
          </cell>
          <cell r="C355" t="str">
            <v>mn</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row>
        <row r="356">
          <cell r="A356">
            <v>14</v>
          </cell>
          <cell r="B356" t="str">
            <v>SD</v>
          </cell>
          <cell r="C356" t="str">
            <v>os</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row>
        <row r="357">
          <cell r="A357">
            <v>14</v>
          </cell>
          <cell r="B357" t="str">
            <v>SD</v>
          </cell>
          <cell r="C357" t="str">
            <v>pm</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row>
        <row r="358">
          <cell r="A358">
            <v>14</v>
          </cell>
          <cell r="B358" t="str">
            <v>SD</v>
          </cell>
          <cell r="C358" t="str">
            <v>pq</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row>
        <row r="359">
          <cell r="A359">
            <v>14</v>
          </cell>
          <cell r="B359" t="str">
            <v>SD</v>
          </cell>
          <cell r="C359" t="str">
            <v>ss</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row>
        <row r="360">
          <cell r="A360">
            <v>14</v>
          </cell>
          <cell r="B360" t="str">
            <v>UR</v>
          </cell>
          <cell r="C360" t="str">
            <v>rf</v>
          </cell>
          <cell r="D360">
            <v>85.7</v>
          </cell>
          <cell r="E360">
            <v>85.7</v>
          </cell>
          <cell r="F360">
            <v>85.7</v>
          </cell>
          <cell r="G360">
            <v>9.1</v>
          </cell>
          <cell r="H360">
            <v>9.1</v>
          </cell>
          <cell r="I360">
            <v>9.1</v>
          </cell>
          <cell r="J360">
            <v>9.1</v>
          </cell>
          <cell r="K360">
            <v>9.1</v>
          </cell>
          <cell r="L360">
            <v>9.1</v>
          </cell>
          <cell r="M360">
            <v>9.1</v>
          </cell>
          <cell r="N360">
            <v>9.1</v>
          </cell>
          <cell r="O360">
            <v>9.1</v>
          </cell>
          <cell r="P360">
            <v>9.1</v>
          </cell>
          <cell r="Q360">
            <v>9.1</v>
          </cell>
          <cell r="R360">
            <v>9.1</v>
          </cell>
          <cell r="S360">
            <v>9.1</v>
          </cell>
          <cell r="T360">
            <v>9.1</v>
          </cell>
          <cell r="U360">
            <v>9.1</v>
          </cell>
          <cell r="V360">
            <v>9.1</v>
          </cell>
          <cell r="W360">
            <v>9.1</v>
          </cell>
          <cell r="X360">
            <v>14.1</v>
          </cell>
          <cell r="Y360">
            <v>14.1</v>
          </cell>
          <cell r="Z360">
            <v>14.1</v>
          </cell>
          <cell r="AA360">
            <v>14.1</v>
          </cell>
          <cell r="AB360">
            <v>14.1</v>
          </cell>
          <cell r="AC360">
            <v>14.1</v>
          </cell>
          <cell r="AD360">
            <v>14.1</v>
          </cell>
          <cell r="AE360">
            <v>14.1</v>
          </cell>
          <cell r="AF360">
            <v>14.1</v>
          </cell>
          <cell r="AG360">
            <v>14.1</v>
          </cell>
          <cell r="AH360">
            <v>14.1</v>
          </cell>
          <cell r="AI360">
            <v>14.1</v>
          </cell>
          <cell r="AJ360">
            <v>14.1</v>
          </cell>
          <cell r="AK360">
            <v>14.1</v>
          </cell>
          <cell r="AL360">
            <v>14.1</v>
          </cell>
          <cell r="AM360">
            <v>14.1</v>
          </cell>
          <cell r="AN360">
            <v>14.1</v>
          </cell>
        </row>
        <row r="361">
          <cell r="A361">
            <v>14</v>
          </cell>
          <cell r="B361" t="str">
            <v>UR</v>
          </cell>
          <cell r="C361" t="str">
            <v>rm</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row>
        <row r="362">
          <cell r="A362">
            <v>15</v>
          </cell>
          <cell r="B362" t="str">
            <v>AG</v>
          </cell>
          <cell r="C362" t="str">
            <v>ab</v>
          </cell>
          <cell r="D362">
            <v>24.744684647992703</v>
          </cell>
          <cell r="E362">
            <v>24.744684647992703</v>
          </cell>
          <cell r="F362">
            <v>24.744684647992703</v>
          </cell>
          <cell r="G362">
            <v>24.744684647992703</v>
          </cell>
          <cell r="H362">
            <v>24.744684647992703</v>
          </cell>
          <cell r="I362">
            <v>24.744684647992703</v>
          </cell>
          <cell r="J362">
            <v>24.744684647992703</v>
          </cell>
          <cell r="K362">
            <v>24.744684647992703</v>
          </cell>
          <cell r="L362">
            <v>24.744684647992703</v>
          </cell>
          <cell r="M362">
            <v>24.744684647992703</v>
          </cell>
          <cell r="N362">
            <v>24.744684647992703</v>
          </cell>
          <cell r="O362">
            <v>24.744684647992703</v>
          </cell>
          <cell r="P362">
            <v>24.744684647992703</v>
          </cell>
          <cell r="Q362">
            <v>24.744684647992703</v>
          </cell>
          <cell r="R362">
            <v>53.400610308261115</v>
          </cell>
          <cell r="S362">
            <v>82.056535968529531</v>
          </cell>
          <cell r="T362">
            <v>110.71246162879794</v>
          </cell>
          <cell r="U362">
            <v>139.36838728906636</v>
          </cell>
          <cell r="V362">
            <v>168.02431294933479</v>
          </cell>
          <cell r="W362">
            <v>196.68023860960321</v>
          </cell>
          <cell r="X362">
            <v>225.33616426987163</v>
          </cell>
          <cell r="Y362">
            <v>253.99208993014005</v>
          </cell>
          <cell r="Z362">
            <v>282.64801559040848</v>
          </cell>
          <cell r="AA362">
            <v>311.30394125067687</v>
          </cell>
          <cell r="AB362">
            <v>339.95986691094527</v>
          </cell>
          <cell r="AC362">
            <v>368.61579257121366</v>
          </cell>
          <cell r="AD362">
            <v>368.61579257121366</v>
          </cell>
          <cell r="AE362">
            <v>368.61579257121366</v>
          </cell>
          <cell r="AF362">
            <v>368.61579257121366</v>
          </cell>
          <cell r="AG362">
            <v>368.61579257121366</v>
          </cell>
          <cell r="AH362">
            <v>368.61579257121366</v>
          </cell>
          <cell r="AI362">
            <v>368.61579257121366</v>
          </cell>
          <cell r="AJ362">
            <v>368.61579257121366</v>
          </cell>
          <cell r="AK362">
            <v>368.61579257121366</v>
          </cell>
          <cell r="AL362">
            <v>368.61579257121366</v>
          </cell>
          <cell r="AM362">
            <v>368.61579257121366</v>
          </cell>
          <cell r="AN362">
            <v>368.61579257121366</v>
          </cell>
        </row>
        <row r="363">
          <cell r="A363">
            <v>15</v>
          </cell>
          <cell r="B363" t="str">
            <v>AG</v>
          </cell>
          <cell r="C363" t="str">
            <v>cp</v>
          </cell>
          <cell r="D363">
            <v>754.28544773488829</v>
          </cell>
          <cell r="E363">
            <v>754.28544773488829</v>
          </cell>
          <cell r="F363">
            <v>754.28544773488829</v>
          </cell>
          <cell r="G363">
            <v>754.28544773488829</v>
          </cell>
          <cell r="H363">
            <v>754.28544773488829</v>
          </cell>
          <cell r="I363">
            <v>754.28544773488829</v>
          </cell>
          <cell r="J363">
            <v>754.28544773488829</v>
          </cell>
          <cell r="K363">
            <v>754.28544773488829</v>
          </cell>
          <cell r="L363">
            <v>754.28544773488829</v>
          </cell>
          <cell r="M363">
            <v>754.28544773488829</v>
          </cell>
          <cell r="N363">
            <v>754.28544773488829</v>
          </cell>
          <cell r="O363">
            <v>754.28544773488829</v>
          </cell>
          <cell r="P363">
            <v>754.28544773488829</v>
          </cell>
          <cell r="Q363">
            <v>754.28544773488829</v>
          </cell>
          <cell r="R363">
            <v>828.08727394247796</v>
          </cell>
          <cell r="S363">
            <v>901.88910015006763</v>
          </cell>
          <cell r="T363">
            <v>975.6909263576573</v>
          </cell>
          <cell r="U363">
            <v>1049.492752565247</v>
          </cell>
          <cell r="V363">
            <v>1123.2945787728365</v>
          </cell>
          <cell r="W363">
            <v>1197.0964049804261</v>
          </cell>
          <cell r="X363">
            <v>1270.8982311880156</v>
          </cell>
          <cell r="Y363">
            <v>1344.7000573956052</v>
          </cell>
          <cell r="Z363">
            <v>1418.5018836031948</v>
          </cell>
          <cell r="AA363">
            <v>1492.3037098107843</v>
          </cell>
          <cell r="AB363">
            <v>1566.1055360183739</v>
          </cell>
          <cell r="AC363">
            <v>1639.9073622259641</v>
          </cell>
          <cell r="AD363">
            <v>1639.9073622259641</v>
          </cell>
          <cell r="AE363">
            <v>1639.9073622259641</v>
          </cell>
          <cell r="AF363">
            <v>1639.9073622259641</v>
          </cell>
          <cell r="AG363">
            <v>1639.9073622259641</v>
          </cell>
          <cell r="AH363">
            <v>1639.9073622259641</v>
          </cell>
          <cell r="AI363">
            <v>1639.9073622259641</v>
          </cell>
          <cell r="AJ363">
            <v>1639.9073622259641</v>
          </cell>
          <cell r="AK363">
            <v>1639.9073622259641</v>
          </cell>
          <cell r="AL363">
            <v>1639.9073622259641</v>
          </cell>
          <cell r="AM363">
            <v>1639.9073622259641</v>
          </cell>
          <cell r="AN363">
            <v>1639.9073622259641</v>
          </cell>
        </row>
        <row r="364">
          <cell r="A364">
            <v>15</v>
          </cell>
          <cell r="B364" t="str">
            <v>AG</v>
          </cell>
          <cell r="C364" t="str">
            <v>pa</v>
          </cell>
          <cell r="D364">
            <v>49.368772587848099</v>
          </cell>
          <cell r="E364">
            <v>49.368772587848099</v>
          </cell>
          <cell r="F364">
            <v>49.368772587848099</v>
          </cell>
          <cell r="G364">
            <v>49.368772587848099</v>
          </cell>
          <cell r="H364">
            <v>49.368772587848099</v>
          </cell>
          <cell r="I364">
            <v>49.368772587848099</v>
          </cell>
          <cell r="J364">
            <v>49.368772587848099</v>
          </cell>
          <cell r="K364">
            <v>49.368772587848099</v>
          </cell>
          <cell r="L364">
            <v>49.368772587848099</v>
          </cell>
          <cell r="M364">
            <v>49.368772587848099</v>
          </cell>
          <cell r="N364">
            <v>49.368772587848099</v>
          </cell>
          <cell r="O364">
            <v>49.368772587848099</v>
          </cell>
          <cell r="P364">
            <v>49.368772587848099</v>
          </cell>
          <cell r="Q364">
            <v>49.368772587848099</v>
          </cell>
          <cell r="R364">
            <v>55.054807519057007</v>
          </cell>
          <cell r="S364">
            <v>60.740842450265916</v>
          </cell>
          <cell r="T364">
            <v>66.426877381474824</v>
          </cell>
          <cell r="U364">
            <v>72.112912312683733</v>
          </cell>
          <cell r="V364">
            <v>77.798947243892641</v>
          </cell>
          <cell r="W364">
            <v>83.48498217510155</v>
          </cell>
          <cell r="X364">
            <v>89.171017106310458</v>
          </cell>
          <cell r="Y364">
            <v>94.857052037519367</v>
          </cell>
          <cell r="Z364">
            <v>100.54308696872828</v>
          </cell>
          <cell r="AA364">
            <v>106.22912189993718</v>
          </cell>
          <cell r="AB364">
            <v>111.91515683114609</v>
          </cell>
          <cell r="AC364">
            <v>117.60119176235504</v>
          </cell>
          <cell r="AD364">
            <v>117.60119176235504</v>
          </cell>
          <cell r="AE364">
            <v>117.60119176235504</v>
          </cell>
          <cell r="AF364">
            <v>117.60119176235504</v>
          </cell>
          <cell r="AG364">
            <v>117.60119176235504</v>
          </cell>
          <cell r="AH364">
            <v>117.60119176235504</v>
          </cell>
          <cell r="AI364">
            <v>117.60119176235504</v>
          </cell>
          <cell r="AJ364">
            <v>117.60119176235504</v>
          </cell>
          <cell r="AK364">
            <v>117.60119176235504</v>
          </cell>
          <cell r="AL364">
            <v>117.60119176235504</v>
          </cell>
          <cell r="AM364">
            <v>117.60119176235504</v>
          </cell>
          <cell r="AN364">
            <v>117.60119176235504</v>
          </cell>
        </row>
        <row r="365">
          <cell r="A365">
            <v>15</v>
          </cell>
          <cell r="B365" t="str">
            <v>AL</v>
          </cell>
          <cell r="C365" t="str">
            <v>ep</v>
          </cell>
          <cell r="D365">
            <v>4.7163974553069155</v>
          </cell>
          <cell r="E365">
            <v>4.7163974553069155</v>
          </cell>
          <cell r="F365">
            <v>4.7163974553069155</v>
          </cell>
          <cell r="G365">
            <v>4.7163974553069155</v>
          </cell>
          <cell r="H365">
            <v>4.7163974553069155</v>
          </cell>
          <cell r="I365">
            <v>4.7163974553069155</v>
          </cell>
          <cell r="J365">
            <v>4.7163974553069155</v>
          </cell>
          <cell r="K365">
            <v>4.7163974553069155</v>
          </cell>
          <cell r="L365">
            <v>4.7163974553069155</v>
          </cell>
          <cell r="M365">
            <v>4.7163974553069155</v>
          </cell>
          <cell r="N365">
            <v>4.7163974553069155</v>
          </cell>
          <cell r="O365">
            <v>4.7163974553069155</v>
          </cell>
          <cell r="P365">
            <v>4.7163974553069155</v>
          </cell>
          <cell r="Q365">
            <v>4.7163974553069155</v>
          </cell>
          <cell r="R365">
            <v>4.9003476409846893</v>
          </cell>
          <cell r="S365">
            <v>5.0842978266624632</v>
          </cell>
          <cell r="T365">
            <v>5.2682480123402371</v>
          </cell>
          <cell r="U365">
            <v>5.452198198018011</v>
          </cell>
          <cell r="V365">
            <v>5.6361483836957849</v>
          </cell>
          <cell r="W365">
            <v>5.8200985693735587</v>
          </cell>
          <cell r="X365">
            <v>6.0040487550513326</v>
          </cell>
          <cell r="Y365">
            <v>6.1879989407291065</v>
          </cell>
          <cell r="Z365">
            <v>6.3719491264068804</v>
          </cell>
          <cell r="AA365">
            <v>6.5558993120846543</v>
          </cell>
          <cell r="AB365">
            <v>6.7398494977624281</v>
          </cell>
          <cell r="AC365">
            <v>6.9237996834402011</v>
          </cell>
          <cell r="AD365">
            <v>6.9237996834402011</v>
          </cell>
          <cell r="AE365">
            <v>6.9237996834402011</v>
          </cell>
          <cell r="AF365">
            <v>6.9237996834402011</v>
          </cell>
          <cell r="AG365">
            <v>6.9237996834402011</v>
          </cell>
          <cell r="AH365">
            <v>6.9237996834402011</v>
          </cell>
          <cell r="AI365">
            <v>6.9237996834402011</v>
          </cell>
          <cell r="AJ365">
            <v>6.9237996834402011</v>
          </cell>
          <cell r="AK365">
            <v>6.9237996834402011</v>
          </cell>
          <cell r="AL365">
            <v>6.9237996834402011</v>
          </cell>
          <cell r="AM365">
            <v>6.9237996834402011</v>
          </cell>
          <cell r="AN365">
            <v>6.9237996834402011</v>
          </cell>
        </row>
        <row r="366">
          <cell r="A366">
            <v>15</v>
          </cell>
          <cell r="B366" t="str">
            <v>AL</v>
          </cell>
          <cell r="C366" t="str">
            <v>ff</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8745.5</v>
          </cell>
          <cell r="AK366">
            <v>0</v>
          </cell>
          <cell r="AL366">
            <v>0</v>
          </cell>
          <cell r="AM366">
            <v>452</v>
          </cell>
          <cell r="AN366">
            <v>0</v>
          </cell>
        </row>
        <row r="367">
          <cell r="A367">
            <v>15</v>
          </cell>
          <cell r="B367" t="str">
            <v>AL</v>
          </cell>
          <cell r="C367" t="str">
            <v>hr</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246</v>
          </cell>
          <cell r="AF367">
            <v>2924</v>
          </cell>
          <cell r="AG367">
            <v>5430</v>
          </cell>
          <cell r="AH367">
            <v>0</v>
          </cell>
          <cell r="AI367">
            <v>0</v>
          </cell>
          <cell r="AJ367">
            <v>0</v>
          </cell>
          <cell r="AK367">
            <v>555</v>
          </cell>
          <cell r="AL367">
            <v>1223</v>
          </cell>
          <cell r="AM367">
            <v>2010</v>
          </cell>
          <cell r="AN367">
            <v>0</v>
          </cell>
        </row>
        <row r="368">
          <cell r="A368">
            <v>15</v>
          </cell>
          <cell r="B368" t="str">
            <v>AL</v>
          </cell>
          <cell r="C368" t="str">
            <v>of</v>
          </cell>
          <cell r="D368">
            <v>2.1927371545955006</v>
          </cell>
          <cell r="E368">
            <v>2.1927371545955006</v>
          </cell>
          <cell r="F368">
            <v>2.1927371545955006</v>
          </cell>
          <cell r="G368">
            <v>2.1927371545955006</v>
          </cell>
          <cell r="H368">
            <v>2.1927371545955006</v>
          </cell>
          <cell r="I368">
            <v>2.1927371545955006</v>
          </cell>
          <cell r="J368">
            <v>2.1927371545955006</v>
          </cell>
          <cell r="K368">
            <v>2.1927371545955006</v>
          </cell>
          <cell r="L368">
            <v>2.1927371545955006</v>
          </cell>
          <cell r="M368">
            <v>2.1927371545955006</v>
          </cell>
          <cell r="N368">
            <v>2.1927371545955006</v>
          </cell>
          <cell r="O368">
            <v>2.1927371545955006</v>
          </cell>
          <cell r="P368">
            <v>2.1927371545955006</v>
          </cell>
          <cell r="Q368">
            <v>2.1927371545955006</v>
          </cell>
          <cell r="R368">
            <v>2.255583365417003</v>
          </cell>
          <cell r="S368">
            <v>2.318429576238505</v>
          </cell>
          <cell r="T368">
            <v>2.381275787060007</v>
          </cell>
          <cell r="U368">
            <v>2.444121997881509</v>
          </cell>
          <cell r="V368">
            <v>2.506968208703011</v>
          </cell>
          <cell r="W368">
            <v>2.5698144195245129</v>
          </cell>
          <cell r="X368">
            <v>2.6326606303460149</v>
          </cell>
          <cell r="Y368">
            <v>2.6955068411675169</v>
          </cell>
          <cell r="Z368">
            <v>2.7583530519890189</v>
          </cell>
          <cell r="AA368">
            <v>2.8211992628105209</v>
          </cell>
          <cell r="AB368">
            <v>2.8840454736320229</v>
          </cell>
          <cell r="AC368">
            <v>2.9468916844535271</v>
          </cell>
          <cell r="AD368">
            <v>2.9468916844535271</v>
          </cell>
          <cell r="AE368">
            <v>2.9468916844535271</v>
          </cell>
          <cell r="AF368">
            <v>2.9468916844535271</v>
          </cell>
          <cell r="AG368">
            <v>2.9468916844535271</v>
          </cell>
          <cell r="AH368">
            <v>2.9468916844535271</v>
          </cell>
          <cell r="AI368">
            <v>2.9468916844535271</v>
          </cell>
          <cell r="AJ368">
            <v>2.9468916844535271</v>
          </cell>
          <cell r="AK368">
            <v>2.9468916844535271</v>
          </cell>
          <cell r="AL368">
            <v>2.9468916844535271</v>
          </cell>
          <cell r="AM368">
            <v>2.9468916844535271</v>
          </cell>
          <cell r="AN368">
            <v>2.9468916844535271</v>
          </cell>
        </row>
        <row r="369">
          <cell r="A369">
            <v>15</v>
          </cell>
          <cell r="B369" t="str">
            <v>CR</v>
          </cell>
          <cell r="C369" t="str">
            <v>as</v>
          </cell>
          <cell r="D369">
            <v>8.0077486890682739</v>
          </cell>
          <cell r="E369">
            <v>8.0077486890682739</v>
          </cell>
          <cell r="F369">
            <v>8.0077486890682739</v>
          </cell>
          <cell r="G369">
            <v>8.0077486890682739</v>
          </cell>
          <cell r="H369">
            <v>8.0077486890682739</v>
          </cell>
          <cell r="I369">
            <v>8.0077486890682739</v>
          </cell>
          <cell r="J369">
            <v>8.0077486890682739</v>
          </cell>
          <cell r="K369">
            <v>8.0077486890682739</v>
          </cell>
          <cell r="L369">
            <v>8.0077486890682739</v>
          </cell>
          <cell r="M369">
            <v>8.0077486890682739</v>
          </cell>
          <cell r="N369">
            <v>8.0077486890682739</v>
          </cell>
          <cell r="O369">
            <v>8.0077486890682739</v>
          </cell>
          <cell r="P369">
            <v>8.0077486890682739</v>
          </cell>
          <cell r="Q369">
            <v>8.0077486890682739</v>
          </cell>
          <cell r="R369">
            <v>8.996211100972177</v>
          </cell>
          <cell r="S369">
            <v>9.9846735128760802</v>
          </cell>
          <cell r="T369">
            <v>10.973135924779983</v>
          </cell>
          <cell r="U369">
            <v>11.961598336683887</v>
          </cell>
          <cell r="V369">
            <v>12.95006074858779</v>
          </cell>
          <cell r="W369">
            <v>13.938523160491693</v>
          </cell>
          <cell r="X369">
            <v>14.926985572395596</v>
          </cell>
          <cell r="Y369">
            <v>15.915447984299499</v>
          </cell>
          <cell r="Z369">
            <v>16.903910396203401</v>
          </cell>
          <cell r="AA369">
            <v>17.892372808107304</v>
          </cell>
          <cell r="AB369">
            <v>18.880835220011207</v>
          </cell>
          <cell r="AC369">
            <v>19.869297631915106</v>
          </cell>
          <cell r="AD369">
            <v>19.869297631915106</v>
          </cell>
          <cell r="AE369">
            <v>19.869297631915106</v>
          </cell>
          <cell r="AF369">
            <v>19.869297631915106</v>
          </cell>
          <cell r="AG369">
            <v>19.869297631915106</v>
          </cell>
          <cell r="AH369">
            <v>19.869297631915106</v>
          </cell>
          <cell r="AI369">
            <v>19.869297631915106</v>
          </cell>
          <cell r="AJ369">
            <v>19.869297631915106</v>
          </cell>
          <cell r="AK369">
            <v>19.869297631915106</v>
          </cell>
          <cell r="AL369">
            <v>19.869297631915106</v>
          </cell>
          <cell r="AM369">
            <v>19.869297631915106</v>
          </cell>
          <cell r="AN369">
            <v>19.869297631915106</v>
          </cell>
        </row>
        <row r="370">
          <cell r="A370">
            <v>15</v>
          </cell>
          <cell r="B370" t="str">
            <v>CR</v>
          </cell>
          <cell r="C370" t="str">
            <v>hy</v>
          </cell>
          <cell r="D370">
            <v>813.01620094219913</v>
          </cell>
          <cell r="E370">
            <v>813.01620094219913</v>
          </cell>
          <cell r="F370">
            <v>813.01620094219913</v>
          </cell>
          <cell r="G370">
            <v>813.01620094219913</v>
          </cell>
          <cell r="H370">
            <v>813.01620094219913</v>
          </cell>
          <cell r="I370">
            <v>813.01620094219913</v>
          </cell>
          <cell r="J370">
            <v>813.01620094219913</v>
          </cell>
          <cell r="K370">
            <v>813.01620094219913</v>
          </cell>
          <cell r="L370">
            <v>813.01620094219913</v>
          </cell>
          <cell r="M370">
            <v>813.01620094219913</v>
          </cell>
          <cell r="N370">
            <v>813.01620094219913</v>
          </cell>
          <cell r="O370">
            <v>813.01620094219913</v>
          </cell>
          <cell r="P370">
            <v>813.01620094219913</v>
          </cell>
          <cell r="Q370">
            <v>813.01620094219913</v>
          </cell>
          <cell r="R370">
            <v>798.82686809280585</v>
          </cell>
          <cell r="S370">
            <v>784.63753524341257</v>
          </cell>
          <cell r="T370">
            <v>770.44820239401929</v>
          </cell>
          <cell r="U370">
            <v>756.25886954462601</v>
          </cell>
          <cell r="V370">
            <v>742.06953669523273</v>
          </cell>
          <cell r="W370">
            <v>727.88020384583945</v>
          </cell>
          <cell r="X370">
            <v>713.69087099644617</v>
          </cell>
          <cell r="Y370">
            <v>699.50153814705288</v>
          </cell>
          <cell r="Z370">
            <v>685.3122052976596</v>
          </cell>
          <cell r="AA370">
            <v>671.12287244826632</v>
          </cell>
          <cell r="AB370">
            <v>656.93353959887304</v>
          </cell>
          <cell r="AC370">
            <v>642.74420674948033</v>
          </cell>
          <cell r="AD370">
            <v>642.74420674948033</v>
          </cell>
          <cell r="AE370">
            <v>642.74420674948033</v>
          </cell>
          <cell r="AF370">
            <v>642.74420674948033</v>
          </cell>
          <cell r="AG370">
            <v>642.74420674948033</v>
          </cell>
          <cell r="AH370">
            <v>642.74420674948033</v>
          </cell>
          <cell r="AI370">
            <v>642.74420674948033</v>
          </cell>
          <cell r="AJ370">
            <v>642.74420674948033</v>
          </cell>
          <cell r="AK370">
            <v>642.74420674948033</v>
          </cell>
          <cell r="AL370">
            <v>642.74420674948033</v>
          </cell>
          <cell r="AM370">
            <v>642.74420674948033</v>
          </cell>
          <cell r="AN370">
            <v>642.74420674948033</v>
          </cell>
        </row>
        <row r="371">
          <cell r="A371">
            <v>15</v>
          </cell>
          <cell r="B371" t="str">
            <v>CR</v>
          </cell>
          <cell r="C371" t="str">
            <v>pp</v>
          </cell>
          <cell r="D371">
            <v>3.6620809778009551E-3</v>
          </cell>
          <cell r="E371">
            <v>3.6620809778009551E-3</v>
          </cell>
          <cell r="F371">
            <v>3.6620809778009551E-3</v>
          </cell>
          <cell r="G371">
            <v>3.6620809778009551E-3</v>
          </cell>
          <cell r="H371">
            <v>3.6620809778009551E-3</v>
          </cell>
          <cell r="I371">
            <v>3.6620809778009551E-3</v>
          </cell>
          <cell r="J371">
            <v>3.6620809778009551E-3</v>
          </cell>
          <cell r="K371">
            <v>3.6620809778009551E-3</v>
          </cell>
          <cell r="L371">
            <v>3.6620809778009551E-3</v>
          </cell>
          <cell r="M371">
            <v>3.6620809778009551E-3</v>
          </cell>
          <cell r="N371">
            <v>3.6620809778009551E-3</v>
          </cell>
          <cell r="O371">
            <v>3.6620809778009551E-3</v>
          </cell>
          <cell r="P371">
            <v>3.6620809778009551E-3</v>
          </cell>
          <cell r="Q371">
            <v>3.6620809778009551E-3</v>
          </cell>
          <cell r="R371">
            <v>7.1410841223612187E-2</v>
          </cell>
          <cell r="S371">
            <v>0.13915960146942341</v>
          </cell>
          <cell r="T371">
            <v>0.20690836171523463</v>
          </cell>
          <cell r="U371">
            <v>0.27465712196104586</v>
          </cell>
          <cell r="V371">
            <v>0.34240588220685708</v>
          </cell>
          <cell r="W371">
            <v>0.41015464245266831</v>
          </cell>
          <cell r="X371">
            <v>0.47790340269847953</v>
          </cell>
          <cell r="Y371">
            <v>0.54565216294429075</v>
          </cell>
          <cell r="Z371">
            <v>0.61340092319010198</v>
          </cell>
          <cell r="AA371">
            <v>0.6811496834359132</v>
          </cell>
          <cell r="AB371">
            <v>0.74889844368172442</v>
          </cell>
          <cell r="AC371">
            <v>0.81664720392753587</v>
          </cell>
          <cell r="AD371">
            <v>0.81664720392753587</v>
          </cell>
          <cell r="AE371">
            <v>0.81664720392753587</v>
          </cell>
          <cell r="AF371">
            <v>0.81664720392753587</v>
          </cell>
          <cell r="AG371">
            <v>0.81664720392753587</v>
          </cell>
          <cell r="AH371">
            <v>0.81664720392753587</v>
          </cell>
          <cell r="AI371">
            <v>0.81664720392753587</v>
          </cell>
          <cell r="AJ371">
            <v>0.81664720392753587</v>
          </cell>
          <cell r="AK371">
            <v>0.81664720392753587</v>
          </cell>
          <cell r="AL371">
            <v>0.81664720392753587</v>
          </cell>
          <cell r="AM371">
            <v>0.81664720392753587</v>
          </cell>
          <cell r="AN371">
            <v>0.81664720392753587</v>
          </cell>
        </row>
        <row r="372">
          <cell r="A372">
            <v>15</v>
          </cell>
          <cell r="B372" t="str">
            <v>CR</v>
          </cell>
          <cell r="C372" t="str">
            <v>ry</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row>
        <row r="373">
          <cell r="A373">
            <v>15</v>
          </cell>
          <cell r="B373" t="str">
            <v>CR</v>
          </cell>
          <cell r="C373" t="str">
            <v>sl</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row>
        <row r="374">
          <cell r="A374">
            <v>15</v>
          </cell>
          <cell r="B374" t="str">
            <v>FO</v>
          </cell>
          <cell r="C374" t="str">
            <v>uf</v>
          </cell>
          <cell r="D374">
            <v>19.583329612999357</v>
          </cell>
          <cell r="E374">
            <v>19.583329612999357</v>
          </cell>
          <cell r="F374">
            <v>19.583329612999357</v>
          </cell>
          <cell r="G374">
            <v>19.583329612999357</v>
          </cell>
          <cell r="H374">
            <v>19.583329612999357</v>
          </cell>
          <cell r="I374">
            <v>19.583329612999357</v>
          </cell>
          <cell r="J374">
            <v>19.583329612999357</v>
          </cell>
          <cell r="K374">
            <v>19.583329612999357</v>
          </cell>
          <cell r="L374">
            <v>19.583329612999357</v>
          </cell>
          <cell r="M374">
            <v>19.583329612999357</v>
          </cell>
          <cell r="N374">
            <v>19.583329612999357</v>
          </cell>
          <cell r="O374">
            <v>19.583329612999357</v>
          </cell>
          <cell r="P374">
            <v>19.583329612999357</v>
          </cell>
          <cell r="Q374">
            <v>19.583329612999357</v>
          </cell>
          <cell r="R374">
            <v>24.823848325731106</v>
          </cell>
          <cell r="S374">
            <v>30.064367038462855</v>
          </cell>
          <cell r="T374">
            <v>35.304885751194604</v>
          </cell>
          <cell r="U374">
            <v>40.545404463926353</v>
          </cell>
          <cell r="V374">
            <v>45.785923176658102</v>
          </cell>
          <cell r="W374">
            <v>51.026441889389851</v>
          </cell>
          <cell r="X374">
            <v>56.2669606021216</v>
          </cell>
          <cell r="Y374">
            <v>61.507479314853349</v>
          </cell>
          <cell r="Z374">
            <v>66.747998027585098</v>
          </cell>
          <cell r="AA374">
            <v>71.98851674031684</v>
          </cell>
          <cell r="AB374">
            <v>77.229035453048581</v>
          </cell>
          <cell r="AC374">
            <v>82.469554165780337</v>
          </cell>
          <cell r="AD374">
            <v>82.469554165780337</v>
          </cell>
          <cell r="AE374">
            <v>82.469554165780337</v>
          </cell>
          <cell r="AF374">
            <v>82.469554165780337</v>
          </cell>
          <cell r="AG374">
            <v>82.469554165780337</v>
          </cell>
          <cell r="AH374">
            <v>82.469554165780337</v>
          </cell>
          <cell r="AI374">
            <v>82.469554165780337</v>
          </cell>
          <cell r="AJ374">
            <v>82.469554165780337</v>
          </cell>
          <cell r="AK374">
            <v>82.469554165780337</v>
          </cell>
          <cell r="AL374">
            <v>82.469554165780337</v>
          </cell>
          <cell r="AM374">
            <v>82.469554165780337</v>
          </cell>
          <cell r="AN374">
            <v>82.469554165780337</v>
          </cell>
        </row>
        <row r="375">
          <cell r="A375">
            <v>15</v>
          </cell>
          <cell r="B375" t="str">
            <v>IN</v>
          </cell>
          <cell r="C375" t="str">
            <v>hi</v>
          </cell>
          <cell r="D375">
            <v>2.107757734850916</v>
          </cell>
          <cell r="E375">
            <v>2.107757734850916</v>
          </cell>
          <cell r="F375">
            <v>2.107757734850916</v>
          </cell>
          <cell r="G375">
            <v>2.107757734850916</v>
          </cell>
          <cell r="H375">
            <v>2.107757734850916</v>
          </cell>
          <cell r="I375">
            <v>2.107757734850916</v>
          </cell>
          <cell r="J375">
            <v>2.107757734850916</v>
          </cell>
          <cell r="K375">
            <v>2.107757734850916</v>
          </cell>
          <cell r="L375">
            <v>2.107757734850916</v>
          </cell>
          <cell r="M375">
            <v>2.107757734850916</v>
          </cell>
          <cell r="N375">
            <v>2.107757734850916</v>
          </cell>
          <cell r="O375">
            <v>2.107757734850916</v>
          </cell>
          <cell r="P375">
            <v>2.107757734850916</v>
          </cell>
          <cell r="Q375">
            <v>2.107757734850916</v>
          </cell>
          <cell r="R375">
            <v>3.1779804339038291</v>
          </cell>
          <cell r="S375">
            <v>4.2482031329567427</v>
          </cell>
          <cell r="T375">
            <v>5.3184258320096562</v>
          </cell>
          <cell r="U375">
            <v>6.3886485310625698</v>
          </cell>
          <cell r="V375">
            <v>7.4588712301154834</v>
          </cell>
          <cell r="W375">
            <v>8.5290939291683969</v>
          </cell>
          <cell r="X375">
            <v>9.5993166282213096</v>
          </cell>
          <cell r="Y375">
            <v>10.669539327274222</v>
          </cell>
          <cell r="Z375">
            <v>11.739762026327135</v>
          </cell>
          <cell r="AA375">
            <v>12.809984725380048</v>
          </cell>
          <cell r="AB375">
            <v>13.88020742443296</v>
          </cell>
          <cell r="AC375">
            <v>14.950430123485877</v>
          </cell>
          <cell r="AD375">
            <v>14.950430123485877</v>
          </cell>
          <cell r="AE375">
            <v>14.950430123485877</v>
          </cell>
          <cell r="AF375">
            <v>14.950430123485877</v>
          </cell>
          <cell r="AG375">
            <v>14.950430123485877</v>
          </cell>
          <cell r="AH375">
            <v>14.950430123485877</v>
          </cell>
          <cell r="AI375">
            <v>14.950430123485877</v>
          </cell>
          <cell r="AJ375">
            <v>14.950430123485877</v>
          </cell>
          <cell r="AK375">
            <v>14.950430123485877</v>
          </cell>
          <cell r="AL375">
            <v>14.950430123485877</v>
          </cell>
          <cell r="AM375">
            <v>14.950430123485877</v>
          </cell>
          <cell r="AN375">
            <v>14.950430123485877</v>
          </cell>
        </row>
        <row r="376">
          <cell r="A376">
            <v>15</v>
          </cell>
          <cell r="B376" t="str">
            <v>IN</v>
          </cell>
          <cell r="C376" t="str">
            <v>ih</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117.7</v>
          </cell>
          <cell r="AE376">
            <v>117.7</v>
          </cell>
          <cell r="AF376">
            <v>117.7</v>
          </cell>
          <cell r="AG376">
            <v>0</v>
          </cell>
          <cell r="AH376">
            <v>0</v>
          </cell>
          <cell r="AI376">
            <v>23.5</v>
          </cell>
          <cell r="AJ376">
            <v>23.5</v>
          </cell>
          <cell r="AK376">
            <v>23.5</v>
          </cell>
          <cell r="AL376">
            <v>329.5</v>
          </cell>
          <cell r="AM376">
            <v>0</v>
          </cell>
          <cell r="AN376">
            <v>118</v>
          </cell>
        </row>
        <row r="377">
          <cell r="A377">
            <v>15</v>
          </cell>
          <cell r="B377" t="str">
            <v>IN</v>
          </cell>
          <cell r="C377" t="str">
            <v>li</v>
          </cell>
          <cell r="D377">
            <v>64.236074121068711</v>
          </cell>
          <cell r="E377">
            <v>64.236074121068711</v>
          </cell>
          <cell r="F377">
            <v>64.236074121068711</v>
          </cell>
          <cell r="G377">
            <v>64.236074121068711</v>
          </cell>
          <cell r="H377">
            <v>64.236074121068711</v>
          </cell>
          <cell r="I377">
            <v>64.236074121068711</v>
          </cell>
          <cell r="J377">
            <v>64.236074121068711</v>
          </cell>
          <cell r="K377">
            <v>64.236074121068711</v>
          </cell>
          <cell r="L377">
            <v>64.236074121068711</v>
          </cell>
          <cell r="M377">
            <v>64.236074121068711</v>
          </cell>
          <cell r="N377">
            <v>64.236074121068711</v>
          </cell>
          <cell r="O377">
            <v>64.236074121068711</v>
          </cell>
          <cell r="P377">
            <v>64.236074121068711</v>
          </cell>
          <cell r="Q377">
            <v>64.236074121068711</v>
          </cell>
          <cell r="R377">
            <v>65.315948007675459</v>
          </cell>
          <cell r="S377">
            <v>66.395821894282207</v>
          </cell>
          <cell r="T377">
            <v>67.475695780888955</v>
          </cell>
          <cell r="U377">
            <v>68.555569667495703</v>
          </cell>
          <cell r="V377">
            <v>69.635443554102451</v>
          </cell>
          <cell r="W377">
            <v>70.7153174407092</v>
          </cell>
          <cell r="X377">
            <v>71.795191327315948</v>
          </cell>
          <cell r="Y377">
            <v>72.875065213922696</v>
          </cell>
          <cell r="Z377">
            <v>73.954939100529444</v>
          </cell>
          <cell r="AA377">
            <v>75.034812987136192</v>
          </cell>
          <cell r="AB377">
            <v>76.11468687374294</v>
          </cell>
          <cell r="AC377">
            <v>77.194560760349631</v>
          </cell>
          <cell r="AD377">
            <v>77.194560760349631</v>
          </cell>
          <cell r="AE377">
            <v>77.194560760349631</v>
          </cell>
          <cell r="AF377">
            <v>77.194560760349631</v>
          </cell>
          <cell r="AG377">
            <v>77.194560760349631</v>
          </cell>
          <cell r="AH377">
            <v>77.194560760349631</v>
          </cell>
          <cell r="AI377">
            <v>77.194560760349631</v>
          </cell>
          <cell r="AJ377">
            <v>77.194560760349631</v>
          </cell>
          <cell r="AK377">
            <v>77.194560760349631</v>
          </cell>
          <cell r="AL377">
            <v>77.194560760349631</v>
          </cell>
          <cell r="AM377">
            <v>77.194560760349631</v>
          </cell>
          <cell r="AN377">
            <v>77.194560760349631</v>
          </cell>
        </row>
        <row r="378">
          <cell r="A378">
            <v>15</v>
          </cell>
          <cell r="B378" t="str">
            <v>IN</v>
          </cell>
          <cell r="C378" t="str">
            <v>oi</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row>
        <row r="379">
          <cell r="A379">
            <v>15</v>
          </cell>
          <cell r="B379" t="str">
            <v>IN</v>
          </cell>
          <cell r="C379" t="str">
            <v>wp</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row>
        <row r="380">
          <cell r="A380">
            <v>15</v>
          </cell>
          <cell r="B380" t="str">
            <v>RC</v>
          </cell>
          <cell r="C380" t="str">
            <v>ca</v>
          </cell>
          <cell r="D380">
            <v>7.7184613476875743E-3</v>
          </cell>
          <cell r="E380">
            <v>7.7184613476875743E-3</v>
          </cell>
          <cell r="F380">
            <v>7.7184613476875743E-3</v>
          </cell>
          <cell r="G380">
            <v>7.7184613476875743E-3</v>
          </cell>
          <cell r="H380">
            <v>7.7184613476875743E-3</v>
          </cell>
          <cell r="I380">
            <v>7.7184613476875743E-3</v>
          </cell>
          <cell r="J380">
            <v>7.7184613476875743E-3</v>
          </cell>
          <cell r="K380">
            <v>7.7184613476875743E-3</v>
          </cell>
          <cell r="L380">
            <v>7.7184613476875743E-3</v>
          </cell>
          <cell r="M380">
            <v>7.7184613476875743E-3</v>
          </cell>
          <cell r="N380">
            <v>7.7184613476875743E-3</v>
          </cell>
          <cell r="O380">
            <v>7.7184613476875743E-3</v>
          </cell>
          <cell r="P380">
            <v>7.7184613476875743E-3</v>
          </cell>
          <cell r="Q380">
            <v>7.7184613476875743E-3</v>
          </cell>
          <cell r="R380">
            <v>0.69310883888476726</v>
          </cell>
          <cell r="S380">
            <v>1.3784992164218468</v>
          </cell>
          <cell r="T380">
            <v>2.0638895939589266</v>
          </cell>
          <cell r="U380">
            <v>2.7492799714960063</v>
          </cell>
          <cell r="V380">
            <v>3.4346703490330861</v>
          </cell>
          <cell r="W380">
            <v>4.1200607265701654</v>
          </cell>
          <cell r="X380">
            <v>4.8054511041072452</v>
          </cell>
          <cell r="Y380">
            <v>5.490841481644325</v>
          </cell>
          <cell r="Z380">
            <v>6.1762318591814047</v>
          </cell>
          <cell r="AA380">
            <v>6.8616222367184845</v>
          </cell>
          <cell r="AB380">
            <v>7.5470126142555642</v>
          </cell>
          <cell r="AC380">
            <v>8.2324029917926431</v>
          </cell>
          <cell r="AD380">
            <v>8.2324029917926431</v>
          </cell>
          <cell r="AE380">
            <v>8.2324029917926431</v>
          </cell>
          <cell r="AF380">
            <v>8.2324029917926431</v>
          </cell>
          <cell r="AG380">
            <v>8.2324029917926431</v>
          </cell>
          <cell r="AH380">
            <v>8.2324029917926431</v>
          </cell>
          <cell r="AI380">
            <v>8.2324029917926431</v>
          </cell>
          <cell r="AJ380">
            <v>8.2324029917926431</v>
          </cell>
          <cell r="AK380">
            <v>8.2324029917926431</v>
          </cell>
          <cell r="AL380">
            <v>8.2324029917926431</v>
          </cell>
          <cell r="AM380">
            <v>8.2324029917926431</v>
          </cell>
          <cell r="AN380">
            <v>8.2324029917926431</v>
          </cell>
        </row>
        <row r="381">
          <cell r="A381">
            <v>15</v>
          </cell>
          <cell r="B381" t="str">
            <v>RC</v>
          </cell>
          <cell r="C381" t="str">
            <v>go</v>
          </cell>
          <cell r="D381">
            <v>4.6645555587249001</v>
          </cell>
          <cell r="E381">
            <v>4.6645555587249001</v>
          </cell>
          <cell r="F381">
            <v>4.6645555587249001</v>
          </cell>
          <cell r="G381">
            <v>4.6645555587249001</v>
          </cell>
          <cell r="H381">
            <v>4.6645555587249001</v>
          </cell>
          <cell r="I381">
            <v>4.6645555587249001</v>
          </cell>
          <cell r="J381">
            <v>4.6645555587249001</v>
          </cell>
          <cell r="K381">
            <v>4.6645555587249001</v>
          </cell>
          <cell r="L381">
            <v>4.6645555587249001</v>
          </cell>
          <cell r="M381">
            <v>4.6645555587249001</v>
          </cell>
          <cell r="N381">
            <v>4.6645555587249001</v>
          </cell>
          <cell r="O381">
            <v>4.6645555587249001</v>
          </cell>
          <cell r="P381">
            <v>4.6645555587249001</v>
          </cell>
          <cell r="Q381">
            <v>4.6645555587249001</v>
          </cell>
          <cell r="R381">
            <v>5.5790784494111758</v>
          </cell>
          <cell r="S381">
            <v>6.4936013400974515</v>
          </cell>
          <cell r="T381">
            <v>7.4081242307837272</v>
          </cell>
          <cell r="U381">
            <v>8.322647121470002</v>
          </cell>
          <cell r="V381">
            <v>9.2371700121562768</v>
          </cell>
          <cell r="W381">
            <v>10.151692902842552</v>
          </cell>
          <cell r="X381">
            <v>11.066215793528826</v>
          </cell>
          <cell r="Y381">
            <v>11.980738684215101</v>
          </cell>
          <cell r="Z381">
            <v>12.895261574901376</v>
          </cell>
          <cell r="AA381">
            <v>13.809784465587651</v>
          </cell>
          <cell r="AB381">
            <v>14.724307356273926</v>
          </cell>
          <cell r="AC381">
            <v>15.638830246960207</v>
          </cell>
          <cell r="AD381">
            <v>15.638830246960207</v>
          </cell>
          <cell r="AE381">
            <v>15.638830246960207</v>
          </cell>
          <cell r="AF381">
            <v>15.638830246960207</v>
          </cell>
          <cell r="AG381">
            <v>15.638830246960207</v>
          </cell>
          <cell r="AH381">
            <v>15.638830246960207</v>
          </cell>
          <cell r="AI381">
            <v>15.638830246960207</v>
          </cell>
          <cell r="AJ381">
            <v>15.638830246960207</v>
          </cell>
          <cell r="AK381">
            <v>15.638830246960207</v>
          </cell>
          <cell r="AL381">
            <v>15.638830246960207</v>
          </cell>
          <cell r="AM381">
            <v>15.638830246960207</v>
          </cell>
          <cell r="AN381">
            <v>15.638830246960207</v>
          </cell>
        </row>
        <row r="382">
          <cell r="A382">
            <v>15</v>
          </cell>
          <cell r="B382" t="str">
            <v>RC</v>
          </cell>
          <cell r="C382" t="str">
            <v>sk</v>
          </cell>
          <cell r="D382">
            <v>262.32480597064523</v>
          </cell>
          <cell r="E382">
            <v>262.32480597064523</v>
          </cell>
          <cell r="F382">
            <v>262.32480597064523</v>
          </cell>
          <cell r="G382">
            <v>262.32480597064523</v>
          </cell>
          <cell r="H382">
            <v>262.32480597064523</v>
          </cell>
          <cell r="I382">
            <v>262.32480597064523</v>
          </cell>
          <cell r="J382">
            <v>262.32480597064523</v>
          </cell>
          <cell r="K382">
            <v>262.32480597064523</v>
          </cell>
          <cell r="L382">
            <v>262.32480597064523</v>
          </cell>
          <cell r="M382">
            <v>262.32480597064523</v>
          </cell>
          <cell r="N382">
            <v>262.32480597064523</v>
          </cell>
          <cell r="O382">
            <v>262.32480597064523</v>
          </cell>
          <cell r="P382">
            <v>262.32480597064523</v>
          </cell>
          <cell r="Q382">
            <v>262.32480597064523</v>
          </cell>
          <cell r="R382">
            <v>252.3889241673993</v>
          </cell>
          <cell r="S382">
            <v>242.45304236415336</v>
          </cell>
          <cell r="T382">
            <v>232.51716056090743</v>
          </cell>
          <cell r="U382">
            <v>222.58127875766149</v>
          </cell>
          <cell r="V382">
            <v>212.64539695441556</v>
          </cell>
          <cell r="W382">
            <v>202.70951515116963</v>
          </cell>
          <cell r="X382">
            <v>192.77363334792369</v>
          </cell>
          <cell r="Y382">
            <v>182.83775154467776</v>
          </cell>
          <cell r="Z382">
            <v>172.90186974143182</v>
          </cell>
          <cell r="AA382">
            <v>162.96598793818589</v>
          </cell>
          <cell r="AB382">
            <v>153.03010613493996</v>
          </cell>
          <cell r="AC382">
            <v>143.09422433169405</v>
          </cell>
          <cell r="AD382">
            <v>143.09422433169405</v>
          </cell>
          <cell r="AE382">
            <v>143.09422433169405</v>
          </cell>
          <cell r="AF382">
            <v>143.09422433169405</v>
          </cell>
          <cell r="AG382">
            <v>143.09422433169405</v>
          </cell>
          <cell r="AH382">
            <v>143.09422433169405</v>
          </cell>
          <cell r="AI382">
            <v>143.09422433169405</v>
          </cell>
          <cell r="AJ382">
            <v>143.09422433169405</v>
          </cell>
          <cell r="AK382">
            <v>143.09422433169405</v>
          </cell>
          <cell r="AL382">
            <v>143.09422433169405</v>
          </cell>
          <cell r="AM382">
            <v>143.09422433169405</v>
          </cell>
          <cell r="AN382">
            <v>143.09422433169405</v>
          </cell>
        </row>
        <row r="383">
          <cell r="A383">
            <v>15</v>
          </cell>
          <cell r="B383" t="str">
            <v>RD</v>
          </cell>
          <cell r="C383" t="str">
            <v>mf</v>
          </cell>
          <cell r="D383">
            <v>142</v>
          </cell>
          <cell r="E383">
            <v>142</v>
          </cell>
          <cell r="F383">
            <v>142</v>
          </cell>
          <cell r="G383">
            <v>142</v>
          </cell>
          <cell r="H383">
            <v>142</v>
          </cell>
          <cell r="I383">
            <v>142</v>
          </cell>
          <cell r="J383">
            <v>142</v>
          </cell>
          <cell r="K383">
            <v>142</v>
          </cell>
          <cell r="L383">
            <v>142</v>
          </cell>
          <cell r="M383">
            <v>142</v>
          </cell>
          <cell r="N383">
            <v>142</v>
          </cell>
          <cell r="O383">
            <v>142</v>
          </cell>
          <cell r="P383">
            <v>142</v>
          </cell>
          <cell r="Q383">
            <v>142</v>
          </cell>
          <cell r="R383">
            <v>145</v>
          </cell>
          <cell r="S383">
            <v>148</v>
          </cell>
          <cell r="T383">
            <v>151</v>
          </cell>
          <cell r="U383">
            <v>154</v>
          </cell>
          <cell r="V383">
            <v>157</v>
          </cell>
          <cell r="W383">
            <v>160</v>
          </cell>
          <cell r="X383">
            <v>163</v>
          </cell>
          <cell r="Y383">
            <v>166</v>
          </cell>
          <cell r="Z383">
            <v>169</v>
          </cell>
          <cell r="AA383">
            <v>172</v>
          </cell>
          <cell r="AB383">
            <v>175</v>
          </cell>
          <cell r="AC383">
            <v>178</v>
          </cell>
          <cell r="AD383">
            <v>178</v>
          </cell>
          <cell r="AE383">
            <v>178</v>
          </cell>
          <cell r="AF383">
            <v>178</v>
          </cell>
          <cell r="AG383">
            <v>178</v>
          </cell>
          <cell r="AH383">
            <v>178</v>
          </cell>
          <cell r="AI383">
            <v>178</v>
          </cell>
          <cell r="AJ383">
            <v>178</v>
          </cell>
          <cell r="AK383">
            <v>178</v>
          </cell>
          <cell r="AL383">
            <v>178</v>
          </cell>
          <cell r="AM383">
            <v>178</v>
          </cell>
          <cell r="AN383">
            <v>178</v>
          </cell>
        </row>
        <row r="384">
          <cell r="A384">
            <v>15</v>
          </cell>
          <cell r="B384" t="str">
            <v>RD</v>
          </cell>
          <cell r="C384" t="str">
            <v>mr</v>
          </cell>
          <cell r="D384">
            <v>64.267775697336859</v>
          </cell>
          <cell r="E384">
            <v>64.267775697336859</v>
          </cell>
          <cell r="F384">
            <v>64.267775697336859</v>
          </cell>
          <cell r="G384">
            <v>64.267775697336859</v>
          </cell>
          <cell r="H384">
            <v>64.267775697336859</v>
          </cell>
          <cell r="I384">
            <v>64.267775697336859</v>
          </cell>
          <cell r="J384">
            <v>64.267775697336859</v>
          </cell>
          <cell r="K384">
            <v>64.267775697336859</v>
          </cell>
          <cell r="L384">
            <v>64.267775697336859</v>
          </cell>
          <cell r="M384">
            <v>64.267775697336859</v>
          </cell>
          <cell r="N384">
            <v>64.267775697336859</v>
          </cell>
          <cell r="O384">
            <v>64.267775697336859</v>
          </cell>
          <cell r="P384">
            <v>64.267775697336859</v>
          </cell>
          <cell r="Q384">
            <v>64.267775697336859</v>
          </cell>
          <cell r="R384">
            <v>60.624222916278171</v>
          </cell>
          <cell r="S384">
            <v>56.980670135219484</v>
          </cell>
          <cell r="T384">
            <v>53.337117354160796</v>
          </cell>
          <cell r="U384">
            <v>49.693564573102108</v>
          </cell>
          <cell r="V384">
            <v>46.050011792043421</v>
          </cell>
          <cell r="W384">
            <v>42.406459010984733</v>
          </cell>
          <cell r="X384">
            <v>38.762906229926045</v>
          </cell>
          <cell r="Y384">
            <v>35.119353448867358</v>
          </cell>
          <cell r="Z384">
            <v>31.475800667808674</v>
          </cell>
          <cell r="AA384">
            <v>27.83224788674999</v>
          </cell>
          <cell r="AB384">
            <v>24.188695105691306</v>
          </cell>
          <cell r="AC384">
            <v>20.545142324632643</v>
          </cell>
          <cell r="AD384">
            <v>20.545142324632643</v>
          </cell>
          <cell r="AE384">
            <v>20.545142324632643</v>
          </cell>
          <cell r="AF384">
            <v>20.545142324632643</v>
          </cell>
          <cell r="AG384">
            <v>20.545142324632643</v>
          </cell>
          <cell r="AH384">
            <v>20.545142324632643</v>
          </cell>
          <cell r="AI384">
            <v>20.545142324632643</v>
          </cell>
          <cell r="AJ384">
            <v>20.545142324632643</v>
          </cell>
          <cell r="AK384">
            <v>20.545142324632643</v>
          </cell>
          <cell r="AL384">
            <v>20.545142324632643</v>
          </cell>
          <cell r="AM384">
            <v>20.545142324632643</v>
          </cell>
          <cell r="AN384">
            <v>20.545142324632643</v>
          </cell>
        </row>
        <row r="385">
          <cell r="A385">
            <v>15</v>
          </cell>
          <cell r="B385" t="str">
            <v>RD</v>
          </cell>
          <cell r="C385" t="str">
            <v>sf</v>
          </cell>
          <cell r="D385">
            <v>356</v>
          </cell>
          <cell r="E385">
            <v>356</v>
          </cell>
          <cell r="F385">
            <v>356</v>
          </cell>
          <cell r="G385">
            <v>356</v>
          </cell>
          <cell r="H385">
            <v>356</v>
          </cell>
          <cell r="I385">
            <v>356</v>
          </cell>
          <cell r="J385">
            <v>356</v>
          </cell>
          <cell r="K385">
            <v>356</v>
          </cell>
          <cell r="L385">
            <v>356</v>
          </cell>
          <cell r="M385">
            <v>356</v>
          </cell>
          <cell r="N385">
            <v>356</v>
          </cell>
          <cell r="O385">
            <v>356</v>
          </cell>
          <cell r="P385">
            <v>356</v>
          </cell>
          <cell r="Q385">
            <v>356</v>
          </cell>
          <cell r="R385">
            <v>363.5</v>
          </cell>
          <cell r="S385">
            <v>371</v>
          </cell>
          <cell r="T385">
            <v>378.5</v>
          </cell>
          <cell r="U385">
            <v>386</v>
          </cell>
          <cell r="V385">
            <v>393.5</v>
          </cell>
          <cell r="W385">
            <v>401</v>
          </cell>
          <cell r="X385">
            <v>408.5</v>
          </cell>
          <cell r="Y385">
            <v>416</v>
          </cell>
          <cell r="Z385">
            <v>423.5</v>
          </cell>
          <cell r="AA385">
            <v>431</v>
          </cell>
          <cell r="AB385">
            <v>438.5</v>
          </cell>
          <cell r="AC385">
            <v>446</v>
          </cell>
          <cell r="AD385">
            <v>446</v>
          </cell>
          <cell r="AE385">
            <v>446</v>
          </cell>
          <cell r="AF385">
            <v>446</v>
          </cell>
          <cell r="AG385">
            <v>446</v>
          </cell>
          <cell r="AH385">
            <v>446</v>
          </cell>
          <cell r="AI385">
            <v>446</v>
          </cell>
          <cell r="AJ385">
            <v>446</v>
          </cell>
          <cell r="AK385">
            <v>446</v>
          </cell>
          <cell r="AL385">
            <v>446</v>
          </cell>
          <cell r="AM385">
            <v>446</v>
          </cell>
          <cell r="AN385">
            <v>446</v>
          </cell>
        </row>
        <row r="386">
          <cell r="A386">
            <v>15</v>
          </cell>
          <cell r="B386" t="str">
            <v>RD</v>
          </cell>
          <cell r="C386" t="str">
            <v>sr</v>
          </cell>
          <cell r="D386">
            <v>46.81029533322377</v>
          </cell>
          <cell r="E386">
            <v>46.81029533322377</v>
          </cell>
          <cell r="F386">
            <v>46.81029533322377</v>
          </cell>
          <cell r="G386">
            <v>46.81029533322377</v>
          </cell>
          <cell r="H386">
            <v>46.81029533322377</v>
          </cell>
          <cell r="I386">
            <v>46.81029533322377</v>
          </cell>
          <cell r="J386">
            <v>46.81029533322377</v>
          </cell>
          <cell r="K386">
            <v>46.81029533322377</v>
          </cell>
          <cell r="L386">
            <v>46.81029533322377</v>
          </cell>
          <cell r="M386">
            <v>46.81029533322377</v>
          </cell>
          <cell r="N386">
            <v>46.81029533322377</v>
          </cell>
          <cell r="O386">
            <v>46.81029533322377</v>
          </cell>
          <cell r="P386">
            <v>46.81029533322377</v>
          </cell>
          <cell r="Q386">
            <v>46.81029533322377</v>
          </cell>
          <cell r="R386">
            <v>59.784163701479244</v>
          </cell>
          <cell r="S386">
            <v>72.758032069734725</v>
          </cell>
          <cell r="T386">
            <v>85.731900437990191</v>
          </cell>
          <cell r="U386">
            <v>98.705768806245658</v>
          </cell>
          <cell r="V386">
            <v>111.67963717450112</v>
          </cell>
          <cell r="W386">
            <v>124.65350554275659</v>
          </cell>
          <cell r="X386">
            <v>137.62737391101206</v>
          </cell>
          <cell r="Y386">
            <v>150.60124227926752</v>
          </cell>
          <cell r="Z386">
            <v>163.57511064752299</v>
          </cell>
          <cell r="AA386">
            <v>176.54897901577846</v>
          </cell>
          <cell r="AB386">
            <v>189.52284738403392</v>
          </cell>
          <cell r="AC386">
            <v>202.49671575228945</v>
          </cell>
          <cell r="AD386">
            <v>202.49671575228945</v>
          </cell>
          <cell r="AE386">
            <v>202.49671575228945</v>
          </cell>
          <cell r="AF386">
            <v>202.49671575228945</v>
          </cell>
          <cell r="AG386">
            <v>202.49671575228945</v>
          </cell>
          <cell r="AH386">
            <v>202.49671575228945</v>
          </cell>
          <cell r="AI386">
            <v>202.49671575228945</v>
          </cell>
          <cell r="AJ386">
            <v>202.49671575228945</v>
          </cell>
          <cell r="AK386">
            <v>202.49671575228945</v>
          </cell>
          <cell r="AL386">
            <v>202.49671575228945</v>
          </cell>
          <cell r="AM386">
            <v>202.49671575228945</v>
          </cell>
          <cell r="AN386">
            <v>202.49671575228945</v>
          </cell>
        </row>
        <row r="387">
          <cell r="A387">
            <v>15</v>
          </cell>
          <cell r="B387" t="str">
            <v>RR</v>
          </cell>
          <cell r="C387" t="str">
            <v>rf</v>
          </cell>
          <cell r="D387">
            <v>54.534079630450329</v>
          </cell>
          <cell r="E387">
            <v>54.534079630450329</v>
          </cell>
          <cell r="F387">
            <v>54.534079630450329</v>
          </cell>
          <cell r="G387">
            <v>54.534079630450329</v>
          </cell>
          <cell r="H387">
            <v>54.534079630450329</v>
          </cell>
          <cell r="I387">
            <v>54.534079630450329</v>
          </cell>
          <cell r="J387">
            <v>54.534079630450329</v>
          </cell>
          <cell r="K387">
            <v>54.534079630450329</v>
          </cell>
          <cell r="L387">
            <v>54.534079630450329</v>
          </cell>
          <cell r="M387">
            <v>54.534079630450329</v>
          </cell>
          <cell r="N387">
            <v>54.534079630450329</v>
          </cell>
          <cell r="O387">
            <v>54.534079630450329</v>
          </cell>
          <cell r="P387">
            <v>54.534079630450329</v>
          </cell>
          <cell r="Q387">
            <v>54.534079630450329</v>
          </cell>
          <cell r="R387">
            <v>58.717681196645742</v>
          </cell>
          <cell r="S387">
            <v>62.901282762841156</v>
          </cell>
          <cell r="T387">
            <v>67.084884329036569</v>
          </cell>
          <cell r="U387">
            <v>71.268485895231976</v>
          </cell>
          <cell r="V387">
            <v>75.452087461427382</v>
          </cell>
          <cell r="W387">
            <v>79.635689027622789</v>
          </cell>
          <cell r="X387">
            <v>83.819290593818195</v>
          </cell>
          <cell r="Y387">
            <v>88.002892160013602</v>
          </cell>
          <cell r="Z387">
            <v>92.186493726209008</v>
          </cell>
          <cell r="AA387">
            <v>96.370095292404415</v>
          </cell>
          <cell r="AB387">
            <v>100.55369685859982</v>
          </cell>
          <cell r="AC387">
            <v>104.73729842479526</v>
          </cell>
          <cell r="AD387">
            <v>104.73729842479526</v>
          </cell>
          <cell r="AE387">
            <v>104.73729842479526</v>
          </cell>
          <cell r="AF387">
            <v>104.73729842479526</v>
          </cell>
          <cell r="AG387">
            <v>104.73729842479526</v>
          </cell>
          <cell r="AH387">
            <v>104.73729842479526</v>
          </cell>
          <cell r="AI387">
            <v>104.73729842479526</v>
          </cell>
          <cell r="AJ387">
            <v>104.73729842479526</v>
          </cell>
          <cell r="AK387">
            <v>104.73729842479526</v>
          </cell>
          <cell r="AL387">
            <v>104.73729842479526</v>
          </cell>
          <cell r="AM387">
            <v>104.73729842479526</v>
          </cell>
          <cell r="AN387">
            <v>104.73729842479526</v>
          </cell>
        </row>
        <row r="388">
          <cell r="A388">
            <v>15</v>
          </cell>
          <cell r="B388" t="str">
            <v>RR</v>
          </cell>
          <cell r="C388" t="str">
            <v>rm</v>
          </cell>
          <cell r="D388">
            <v>24.863218550821031</v>
          </cell>
          <cell r="E388">
            <v>24.863218550821031</v>
          </cell>
          <cell r="F388">
            <v>24.863218550821031</v>
          </cell>
          <cell r="G388">
            <v>24.863218550821031</v>
          </cell>
          <cell r="H388">
            <v>24.863218550821031</v>
          </cell>
          <cell r="I388">
            <v>24.863218550821031</v>
          </cell>
          <cell r="J388">
            <v>24.863218550821031</v>
          </cell>
          <cell r="K388">
            <v>24.863218550821031</v>
          </cell>
          <cell r="L388">
            <v>24.863218550821031</v>
          </cell>
          <cell r="M388">
            <v>24.863218550821031</v>
          </cell>
          <cell r="N388">
            <v>24.863218550821031</v>
          </cell>
          <cell r="O388">
            <v>24.863218550821031</v>
          </cell>
          <cell r="P388">
            <v>24.863218550821031</v>
          </cell>
          <cell r="Q388">
            <v>24.863218550821031</v>
          </cell>
          <cell r="R388">
            <v>25.549358226343532</v>
          </cell>
          <cell r="S388">
            <v>26.235497901866033</v>
          </cell>
          <cell r="T388">
            <v>26.921637577388534</v>
          </cell>
          <cell r="U388">
            <v>27.607777252911035</v>
          </cell>
          <cell r="V388">
            <v>28.293916928433536</v>
          </cell>
          <cell r="W388">
            <v>28.980056603956037</v>
          </cell>
          <cell r="X388">
            <v>29.666196279478537</v>
          </cell>
          <cell r="Y388">
            <v>30.352335955001038</v>
          </cell>
          <cell r="Z388">
            <v>31.038475630523539</v>
          </cell>
          <cell r="AA388">
            <v>31.72461530604604</v>
          </cell>
          <cell r="AB388">
            <v>32.410754981568537</v>
          </cell>
          <cell r="AC388">
            <v>33.096894657091035</v>
          </cell>
          <cell r="AD388">
            <v>33.096894657091035</v>
          </cell>
          <cell r="AE388">
            <v>33.096894657091035</v>
          </cell>
          <cell r="AF388">
            <v>33.096894657091035</v>
          </cell>
          <cell r="AG388">
            <v>33.096894657091035</v>
          </cell>
          <cell r="AH388">
            <v>33.096894657091035</v>
          </cell>
          <cell r="AI388">
            <v>33.096894657091035</v>
          </cell>
          <cell r="AJ388">
            <v>33.096894657091035</v>
          </cell>
          <cell r="AK388">
            <v>33.096894657091035</v>
          </cell>
          <cell r="AL388">
            <v>33.096894657091035</v>
          </cell>
          <cell r="AM388">
            <v>33.096894657091035</v>
          </cell>
          <cell r="AN388">
            <v>33.096894657091035</v>
          </cell>
        </row>
        <row r="389">
          <cell r="A389">
            <v>15</v>
          </cell>
          <cell r="B389" t="str">
            <v>SD</v>
          </cell>
          <cell r="C389" t="str">
            <v>ld</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2.8465456664405298E-4</v>
          </cell>
          <cell r="S389">
            <v>5.6930913328810597E-4</v>
          </cell>
          <cell r="T389">
            <v>8.5396369993215901E-4</v>
          </cell>
          <cell r="U389">
            <v>1.1386182665762119E-3</v>
          </cell>
          <cell r="V389">
            <v>1.4232728332202649E-3</v>
          </cell>
          <cell r="W389">
            <v>1.7079273998643178E-3</v>
          </cell>
          <cell r="X389">
            <v>1.9925819665083709E-3</v>
          </cell>
          <cell r="Y389">
            <v>2.2772365331524239E-3</v>
          </cell>
          <cell r="Z389">
            <v>2.5618910997964768E-3</v>
          </cell>
          <cell r="AA389">
            <v>2.8465456664405297E-3</v>
          </cell>
          <cell r="AB389">
            <v>3.1312002330845827E-3</v>
          </cell>
          <cell r="AC389">
            <v>3.415854799728636E-3</v>
          </cell>
          <cell r="AD389">
            <v>3.415854799728636E-3</v>
          </cell>
          <cell r="AE389">
            <v>3.415854799728636E-3</v>
          </cell>
          <cell r="AF389">
            <v>3.415854799728636E-3</v>
          </cell>
          <cell r="AG389">
            <v>3.415854799728636E-3</v>
          </cell>
          <cell r="AH389">
            <v>3.415854799728636E-3</v>
          </cell>
          <cell r="AI389">
            <v>3.415854799728636E-3</v>
          </cell>
          <cell r="AJ389">
            <v>3.415854799728636E-3</v>
          </cell>
          <cell r="AK389">
            <v>3.415854799728636E-3</v>
          </cell>
          <cell r="AL389">
            <v>3.415854799728636E-3</v>
          </cell>
          <cell r="AM389">
            <v>3.415854799728636E-3</v>
          </cell>
          <cell r="AN389">
            <v>3.415854799728636E-3</v>
          </cell>
        </row>
        <row r="390">
          <cell r="A390">
            <v>15</v>
          </cell>
          <cell r="B390" t="str">
            <v>SD</v>
          </cell>
          <cell r="C390" t="str">
            <v>lf</v>
          </cell>
          <cell r="D390">
            <v>3.7774276944748885E-3</v>
          </cell>
          <cell r="E390">
            <v>3.7774276944748885E-3</v>
          </cell>
          <cell r="F390">
            <v>3.7774276944748885E-3</v>
          </cell>
          <cell r="G390">
            <v>3.7774276944748885E-3</v>
          </cell>
          <cell r="H390">
            <v>3.7774276944748885E-3</v>
          </cell>
          <cell r="I390">
            <v>3.7774276944748885E-3</v>
          </cell>
          <cell r="J390">
            <v>3.7774276944748885E-3</v>
          </cell>
          <cell r="K390">
            <v>3.7774276944748885E-3</v>
          </cell>
          <cell r="L390">
            <v>3.7774276944748885E-3</v>
          </cell>
          <cell r="M390">
            <v>3.7774276944748885E-3</v>
          </cell>
          <cell r="N390">
            <v>3.7774276944748885E-3</v>
          </cell>
          <cell r="O390">
            <v>3.7774276944748885E-3</v>
          </cell>
          <cell r="P390">
            <v>3.7774276944748885E-3</v>
          </cell>
          <cell r="Q390">
            <v>3.7774276944748885E-3</v>
          </cell>
          <cell r="R390">
            <v>9.4962781384349576E-2</v>
          </cell>
          <cell r="S390">
            <v>0.18614813507422426</v>
          </cell>
          <cell r="T390">
            <v>0.27733348876409891</v>
          </cell>
          <cell r="U390">
            <v>0.36851884245397359</v>
          </cell>
          <cell r="V390">
            <v>0.45970419614384828</v>
          </cell>
          <cell r="W390">
            <v>0.55088954983372296</v>
          </cell>
          <cell r="X390">
            <v>0.64207490352359764</v>
          </cell>
          <cell r="Y390">
            <v>0.73326025721347232</v>
          </cell>
          <cell r="Z390">
            <v>0.824445610903347</v>
          </cell>
          <cell r="AA390">
            <v>0.91563096459322169</v>
          </cell>
          <cell r="AB390">
            <v>1.0068163182830965</v>
          </cell>
          <cell r="AC390">
            <v>1.098001671972971</v>
          </cell>
          <cell r="AD390">
            <v>1.098001671972971</v>
          </cell>
          <cell r="AE390">
            <v>1.098001671972971</v>
          </cell>
          <cell r="AF390">
            <v>1.098001671972971</v>
          </cell>
          <cell r="AG390">
            <v>1.098001671972971</v>
          </cell>
          <cell r="AH390">
            <v>1.098001671972971</v>
          </cell>
          <cell r="AI390">
            <v>1.098001671972971</v>
          </cell>
          <cell r="AJ390">
            <v>1.098001671972971</v>
          </cell>
          <cell r="AK390">
            <v>1.098001671972971</v>
          </cell>
          <cell r="AL390">
            <v>1.098001671972971</v>
          </cell>
          <cell r="AM390">
            <v>1.098001671972971</v>
          </cell>
          <cell r="AN390">
            <v>1.098001671972971</v>
          </cell>
        </row>
        <row r="391">
          <cell r="A391">
            <v>15</v>
          </cell>
          <cell r="B391" t="str">
            <v>SD</v>
          </cell>
          <cell r="C391" t="str">
            <v>mn</v>
          </cell>
          <cell r="D391">
            <v>85.974105799074053</v>
          </cell>
          <cell r="E391">
            <v>85.974105799074053</v>
          </cell>
          <cell r="F391">
            <v>85.974105799074053</v>
          </cell>
          <cell r="G391">
            <v>85.974105799074053</v>
          </cell>
          <cell r="H391">
            <v>85.974105799074053</v>
          </cell>
          <cell r="I391">
            <v>85.974105799074053</v>
          </cell>
          <cell r="J391">
            <v>85.974105799074053</v>
          </cell>
          <cell r="K391">
            <v>85.974105799074053</v>
          </cell>
          <cell r="L391">
            <v>85.974105799074053</v>
          </cell>
          <cell r="M391">
            <v>85.974105799074053</v>
          </cell>
          <cell r="N391">
            <v>85.974105799074053</v>
          </cell>
          <cell r="O391">
            <v>85.974105799074053</v>
          </cell>
          <cell r="P391">
            <v>85.974105799074053</v>
          </cell>
          <cell r="Q391">
            <v>85.974105799074053</v>
          </cell>
          <cell r="R391">
            <v>78.810089236021781</v>
          </cell>
          <cell r="S391">
            <v>71.64607267296951</v>
          </cell>
          <cell r="T391">
            <v>64.482056109917238</v>
          </cell>
          <cell r="U391">
            <v>57.318039546864959</v>
          </cell>
          <cell r="V391">
            <v>50.154022983812681</v>
          </cell>
          <cell r="W391">
            <v>42.990006420760402</v>
          </cell>
          <cell r="X391">
            <v>35.825989857708123</v>
          </cell>
          <cell r="Y391">
            <v>28.661973294655848</v>
          </cell>
          <cell r="Z391">
            <v>21.497956731603573</v>
          </cell>
          <cell r="AA391">
            <v>14.333940168551297</v>
          </cell>
          <cell r="AB391">
            <v>7.1699236054990214</v>
          </cell>
          <cell r="AC391">
            <v>5.9070424467338976E-3</v>
          </cell>
          <cell r="AD391">
            <v>5.9070424467338976E-3</v>
          </cell>
          <cell r="AE391">
            <v>5.9070424467338976E-3</v>
          </cell>
          <cell r="AF391">
            <v>5.9070424467338976E-3</v>
          </cell>
          <cell r="AG391">
            <v>5.9070424467338976E-3</v>
          </cell>
          <cell r="AH391">
            <v>5.9070424467338976E-3</v>
          </cell>
          <cell r="AI391">
            <v>5.9070424467338976E-3</v>
          </cell>
          <cell r="AJ391">
            <v>5.9070424467338976E-3</v>
          </cell>
          <cell r="AK391">
            <v>5.9070424467338976E-3</v>
          </cell>
          <cell r="AL391">
            <v>5.9070424467338976E-3</v>
          </cell>
          <cell r="AM391">
            <v>5.9070424467338976E-3</v>
          </cell>
          <cell r="AN391">
            <v>5.9070424467338976E-3</v>
          </cell>
        </row>
        <row r="392">
          <cell r="A392">
            <v>15</v>
          </cell>
          <cell r="B392" t="str">
            <v>SD</v>
          </cell>
          <cell r="C392" t="str">
            <v>os</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A393">
            <v>15</v>
          </cell>
          <cell r="B393" t="str">
            <v>SD</v>
          </cell>
          <cell r="C393" t="str">
            <v>pm</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1.1255219397910994</v>
          </cell>
          <cell r="S393">
            <v>2.2510438795821988</v>
          </cell>
          <cell r="T393">
            <v>3.3765658193732984</v>
          </cell>
          <cell r="U393">
            <v>4.5020877591643975</v>
          </cell>
          <cell r="V393">
            <v>5.6276096989554967</v>
          </cell>
          <cell r="W393">
            <v>6.7531316387465958</v>
          </cell>
          <cell r="X393">
            <v>7.878653578537695</v>
          </cell>
          <cell r="Y393">
            <v>9.004175518328795</v>
          </cell>
          <cell r="Z393">
            <v>10.129697458119894</v>
          </cell>
          <cell r="AA393">
            <v>11.255219397910993</v>
          </cell>
          <cell r="AB393">
            <v>12.380741337702093</v>
          </cell>
          <cell r="AC393">
            <v>13.506263277493192</v>
          </cell>
          <cell r="AD393">
            <v>13.506263277493192</v>
          </cell>
          <cell r="AE393">
            <v>13.506263277493192</v>
          </cell>
          <cell r="AF393">
            <v>13.506263277493192</v>
          </cell>
          <cell r="AG393">
            <v>13.506263277493192</v>
          </cell>
          <cell r="AH393">
            <v>13.506263277493192</v>
          </cell>
          <cell r="AI393">
            <v>13.506263277493192</v>
          </cell>
          <cell r="AJ393">
            <v>13.506263277493192</v>
          </cell>
          <cell r="AK393">
            <v>13.506263277493192</v>
          </cell>
          <cell r="AL393">
            <v>13.506263277493192</v>
          </cell>
          <cell r="AM393">
            <v>13.506263277493192</v>
          </cell>
          <cell r="AN393">
            <v>13.506263277493192</v>
          </cell>
        </row>
        <row r="394">
          <cell r="A394">
            <v>15</v>
          </cell>
          <cell r="B394" t="str">
            <v>SD</v>
          </cell>
          <cell r="C394" t="str">
            <v>pq</v>
          </cell>
          <cell r="D394">
            <v>147.72328826272354</v>
          </cell>
          <cell r="E394">
            <v>147.72328826272354</v>
          </cell>
          <cell r="F394">
            <v>147.72328826272354</v>
          </cell>
          <cell r="G394">
            <v>147.72328826272354</v>
          </cell>
          <cell r="H394">
            <v>147.72328826272354</v>
          </cell>
          <cell r="I394">
            <v>147.72328826272354</v>
          </cell>
          <cell r="J394">
            <v>147.72328826272354</v>
          </cell>
          <cell r="K394">
            <v>147.72328826272354</v>
          </cell>
          <cell r="L394">
            <v>147.72328826272354</v>
          </cell>
          <cell r="M394">
            <v>147.72328826272354</v>
          </cell>
          <cell r="N394">
            <v>147.72328826272354</v>
          </cell>
          <cell r="O394">
            <v>147.72328826272354</v>
          </cell>
          <cell r="P394">
            <v>147.72328826272354</v>
          </cell>
          <cell r="Q394">
            <v>147.72328826272354</v>
          </cell>
          <cell r="R394">
            <v>153.45841281937874</v>
          </cell>
          <cell r="S394">
            <v>159.19353737603393</v>
          </cell>
          <cell r="T394">
            <v>164.92866193268912</v>
          </cell>
          <cell r="U394">
            <v>170.66378648934432</v>
          </cell>
          <cell r="V394">
            <v>176.39891104599951</v>
          </cell>
          <cell r="W394">
            <v>182.13403560265471</v>
          </cell>
          <cell r="X394">
            <v>187.8691601593099</v>
          </cell>
          <cell r="Y394">
            <v>193.60428471596509</v>
          </cell>
          <cell r="Z394">
            <v>199.33940927262029</v>
          </cell>
          <cell r="AA394">
            <v>205.07453382927548</v>
          </cell>
          <cell r="AB394">
            <v>210.80965838593067</v>
          </cell>
          <cell r="AC394">
            <v>216.5447829425857</v>
          </cell>
          <cell r="AD394">
            <v>216.5447829425857</v>
          </cell>
          <cell r="AE394">
            <v>216.5447829425857</v>
          </cell>
          <cell r="AF394">
            <v>216.5447829425857</v>
          </cell>
          <cell r="AG394">
            <v>216.5447829425857</v>
          </cell>
          <cell r="AH394">
            <v>216.5447829425857</v>
          </cell>
          <cell r="AI394">
            <v>216.5447829425857</v>
          </cell>
          <cell r="AJ394">
            <v>216.5447829425857</v>
          </cell>
          <cell r="AK394">
            <v>216.5447829425857</v>
          </cell>
          <cell r="AL394">
            <v>216.5447829425857</v>
          </cell>
          <cell r="AM394">
            <v>216.5447829425857</v>
          </cell>
          <cell r="AN394">
            <v>216.5447829425857</v>
          </cell>
        </row>
        <row r="395">
          <cell r="A395">
            <v>15</v>
          </cell>
          <cell r="B395" t="str">
            <v>SD</v>
          </cell>
          <cell r="C395" t="str">
            <v>ss</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row>
        <row r="396">
          <cell r="A396">
            <v>15</v>
          </cell>
          <cell r="B396" t="str">
            <v>UR</v>
          </cell>
          <cell r="C396" t="str">
            <v>rf</v>
          </cell>
          <cell r="D396">
            <v>233.14425485155397</v>
          </cell>
          <cell r="E396">
            <v>233.14425485155397</v>
          </cell>
          <cell r="F396">
            <v>233.14425485155397</v>
          </cell>
          <cell r="G396">
            <v>233.14425485155397</v>
          </cell>
          <cell r="H396">
            <v>233.14425485155397</v>
          </cell>
          <cell r="I396">
            <v>233.14425485155397</v>
          </cell>
          <cell r="J396">
            <v>233.14425485155397</v>
          </cell>
          <cell r="K396">
            <v>233.14425485155397</v>
          </cell>
          <cell r="L396">
            <v>233.14425485155397</v>
          </cell>
          <cell r="M396">
            <v>233.14425485155397</v>
          </cell>
          <cell r="N396">
            <v>233.14425485155397</v>
          </cell>
          <cell r="O396">
            <v>233.14425485155397</v>
          </cell>
          <cell r="P396">
            <v>233.14425485155397</v>
          </cell>
          <cell r="Q396">
            <v>233.14425485155397</v>
          </cell>
          <cell r="R396">
            <v>240.0012276670135</v>
          </cell>
          <cell r="S396">
            <v>246.85820048247302</v>
          </cell>
          <cell r="T396">
            <v>253.71517329793255</v>
          </cell>
          <cell r="U396">
            <v>260.57214611339208</v>
          </cell>
          <cell r="V396">
            <v>267.42911892885161</v>
          </cell>
          <cell r="W396">
            <v>274.28609174431114</v>
          </cell>
          <cell r="X396">
            <v>281.14306455977066</v>
          </cell>
          <cell r="Y396">
            <v>288.00003737523019</v>
          </cell>
          <cell r="Z396">
            <v>294.85701019068972</v>
          </cell>
          <cell r="AA396">
            <v>301.71398300614925</v>
          </cell>
          <cell r="AB396">
            <v>308.57095582160878</v>
          </cell>
          <cell r="AC396">
            <v>315.42792863706831</v>
          </cell>
          <cell r="AD396">
            <v>315.42792863706831</v>
          </cell>
          <cell r="AE396">
            <v>315.42792863706831</v>
          </cell>
          <cell r="AF396">
            <v>315.42792863706831</v>
          </cell>
          <cell r="AG396">
            <v>315.42792863706831</v>
          </cell>
          <cell r="AH396">
            <v>315.42792863706831</v>
          </cell>
          <cell r="AI396">
            <v>315.42792863706831</v>
          </cell>
          <cell r="AJ396">
            <v>315.42792863706831</v>
          </cell>
          <cell r="AK396">
            <v>315.42792863706831</v>
          </cell>
          <cell r="AL396">
            <v>315.42792863706831</v>
          </cell>
          <cell r="AM396">
            <v>315.42792863706831</v>
          </cell>
          <cell r="AN396">
            <v>315.42792863706831</v>
          </cell>
        </row>
        <row r="397">
          <cell r="A397">
            <v>15</v>
          </cell>
          <cell r="B397" t="str">
            <v>UR</v>
          </cell>
          <cell r="C397" t="str">
            <v>rm</v>
          </cell>
          <cell r="D397">
            <v>26.493366937564229</v>
          </cell>
          <cell r="E397">
            <v>26.493366937564229</v>
          </cell>
          <cell r="F397">
            <v>26.493366937564229</v>
          </cell>
          <cell r="G397">
            <v>26.493366937564229</v>
          </cell>
          <cell r="H397">
            <v>26.493366937564229</v>
          </cell>
          <cell r="I397">
            <v>26.493366937564229</v>
          </cell>
          <cell r="J397">
            <v>26.493366937564229</v>
          </cell>
          <cell r="K397">
            <v>26.493366937564229</v>
          </cell>
          <cell r="L397">
            <v>26.493366937564229</v>
          </cell>
          <cell r="M397">
            <v>26.493366937564229</v>
          </cell>
          <cell r="N397">
            <v>26.493366937564229</v>
          </cell>
          <cell r="O397">
            <v>26.493366937564229</v>
          </cell>
          <cell r="P397">
            <v>26.493366937564229</v>
          </cell>
          <cell r="Q397">
            <v>26.493366937564229</v>
          </cell>
          <cell r="R397">
            <v>26.778870641368883</v>
          </cell>
          <cell r="S397">
            <v>27.06437434517354</v>
          </cell>
          <cell r="T397">
            <v>27.349878048978198</v>
          </cell>
          <cell r="U397">
            <v>27.635381752782855</v>
          </cell>
          <cell r="V397">
            <v>27.920885456587513</v>
          </cell>
          <cell r="W397">
            <v>28.20638916039217</v>
          </cell>
          <cell r="X397">
            <v>28.491892864196828</v>
          </cell>
          <cell r="Y397">
            <v>28.777396568001485</v>
          </cell>
          <cell r="Z397">
            <v>29.062900271806143</v>
          </cell>
          <cell r="AA397">
            <v>29.3484039756108</v>
          </cell>
          <cell r="AB397">
            <v>29.633907679415458</v>
          </cell>
          <cell r="AC397">
            <v>29.919411383220098</v>
          </cell>
          <cell r="AD397">
            <v>29.919411383220098</v>
          </cell>
          <cell r="AE397">
            <v>29.919411383220098</v>
          </cell>
          <cell r="AF397">
            <v>29.919411383220098</v>
          </cell>
          <cell r="AG397">
            <v>29.919411383220098</v>
          </cell>
          <cell r="AH397">
            <v>29.919411383220098</v>
          </cell>
          <cell r="AI397">
            <v>29.919411383220098</v>
          </cell>
          <cell r="AJ397">
            <v>29.919411383220098</v>
          </cell>
          <cell r="AK397">
            <v>29.919411383220098</v>
          </cell>
          <cell r="AL397">
            <v>29.919411383220098</v>
          </cell>
          <cell r="AM397">
            <v>29.919411383220098</v>
          </cell>
          <cell r="AN397">
            <v>29.919411383220098</v>
          </cell>
        </row>
        <row r="398">
          <cell r="A398">
            <v>16</v>
          </cell>
          <cell r="B398" t="str">
            <v>AG</v>
          </cell>
          <cell r="C398" t="str">
            <v>ab</v>
          </cell>
          <cell r="D398">
            <v>32.924669964289599</v>
          </cell>
          <cell r="E398">
            <v>32.924669964289599</v>
          </cell>
          <cell r="F398">
            <v>32.924669964289599</v>
          </cell>
          <cell r="G398">
            <v>32.924669964289599</v>
          </cell>
          <cell r="H398">
            <v>32.924669964289599</v>
          </cell>
          <cell r="I398">
            <v>32.924669964289599</v>
          </cell>
          <cell r="J398">
            <v>32.924669964289599</v>
          </cell>
          <cell r="K398">
            <v>32.924669964289599</v>
          </cell>
          <cell r="L398">
            <v>32.924669964289599</v>
          </cell>
          <cell r="M398">
            <v>32.924669964289599</v>
          </cell>
          <cell r="N398">
            <v>32.924669964289599</v>
          </cell>
          <cell r="O398">
            <v>32.924669964289599</v>
          </cell>
          <cell r="P398">
            <v>32.924669964289599</v>
          </cell>
          <cell r="Q398">
            <v>32.924669964289599</v>
          </cell>
          <cell r="R398">
            <v>34.767306135612159</v>
          </cell>
          <cell r="S398">
            <v>36.60994230693472</v>
          </cell>
          <cell r="T398">
            <v>38.45257847825728</v>
          </cell>
          <cell r="U398">
            <v>40.29521464957984</v>
          </cell>
          <cell r="V398">
            <v>42.137850820902401</v>
          </cell>
          <cell r="W398">
            <v>43.980486992224961</v>
          </cell>
          <cell r="X398">
            <v>45.823123163547521</v>
          </cell>
          <cell r="Y398">
            <v>47.665759334870081</v>
          </cell>
          <cell r="Z398">
            <v>49.508395506192642</v>
          </cell>
          <cell r="AA398">
            <v>51.351031677515202</v>
          </cell>
          <cell r="AB398">
            <v>53.193667848837762</v>
          </cell>
          <cell r="AC398">
            <v>55.036304020160323</v>
          </cell>
          <cell r="AD398">
            <v>55.036304020160323</v>
          </cell>
          <cell r="AE398">
            <v>55.036304020160323</v>
          </cell>
          <cell r="AF398">
            <v>55.036304020160323</v>
          </cell>
          <cell r="AG398">
            <v>55.036304020160323</v>
          </cell>
          <cell r="AH398">
            <v>55.036304020160323</v>
          </cell>
          <cell r="AI398">
            <v>55.036304020160323</v>
          </cell>
          <cell r="AJ398">
            <v>55.036304020160323</v>
          </cell>
          <cell r="AK398">
            <v>55.036304020160323</v>
          </cell>
          <cell r="AL398">
            <v>55.036304020160323</v>
          </cell>
          <cell r="AM398">
            <v>55.036304020160323</v>
          </cell>
          <cell r="AN398">
            <v>55.036304020160323</v>
          </cell>
        </row>
        <row r="399">
          <cell r="A399">
            <v>16</v>
          </cell>
          <cell r="B399" t="str">
            <v>AG</v>
          </cell>
          <cell r="C399" t="str">
            <v>cp</v>
          </cell>
          <cell r="D399">
            <v>299.52640915148879</v>
          </cell>
          <cell r="E399">
            <v>299.52640915148879</v>
          </cell>
          <cell r="F399">
            <v>299.52640915148879</v>
          </cell>
          <cell r="G399">
            <v>299.52640915148879</v>
          </cell>
          <cell r="H399">
            <v>299.52640915148879</v>
          </cell>
          <cell r="I399">
            <v>299.52640915148879</v>
          </cell>
          <cell r="J399">
            <v>299.52640915148879</v>
          </cell>
          <cell r="K399">
            <v>299.52640915148879</v>
          </cell>
          <cell r="L399">
            <v>299.52640915148879</v>
          </cell>
          <cell r="M399">
            <v>299.52640915148879</v>
          </cell>
          <cell r="N399">
            <v>299.52640915148879</v>
          </cell>
          <cell r="O399">
            <v>299.52640915148879</v>
          </cell>
          <cell r="P399">
            <v>299.52640915148879</v>
          </cell>
          <cell r="Q399">
            <v>299.52640915148879</v>
          </cell>
          <cell r="R399">
            <v>293.80367308205717</v>
          </cell>
          <cell r="S399">
            <v>288.08093701262555</v>
          </cell>
          <cell r="T399">
            <v>282.35820094319394</v>
          </cell>
          <cell r="U399">
            <v>276.63546487376232</v>
          </cell>
          <cell r="V399">
            <v>270.9127288043307</v>
          </cell>
          <cell r="W399">
            <v>265.18999273489908</v>
          </cell>
          <cell r="X399">
            <v>259.46725666546746</v>
          </cell>
          <cell r="Y399">
            <v>253.74452059603584</v>
          </cell>
          <cell r="Z399">
            <v>248.02178452660422</v>
          </cell>
          <cell r="AA399">
            <v>242.2990484571726</v>
          </cell>
          <cell r="AB399">
            <v>236.57631238774098</v>
          </cell>
          <cell r="AC399">
            <v>230.85357631830934</v>
          </cell>
          <cell r="AD399">
            <v>230.85357631830934</v>
          </cell>
          <cell r="AE399">
            <v>230.85357631830934</v>
          </cell>
          <cell r="AF399">
            <v>230.85357631830934</v>
          </cell>
          <cell r="AG399">
            <v>230.85357631830934</v>
          </cell>
          <cell r="AH399">
            <v>230.85357631830934</v>
          </cell>
          <cell r="AI399">
            <v>230.85357631830934</v>
          </cell>
          <cell r="AJ399">
            <v>230.85357631830934</v>
          </cell>
          <cell r="AK399">
            <v>230.85357631830934</v>
          </cell>
          <cell r="AL399">
            <v>230.85357631830934</v>
          </cell>
          <cell r="AM399">
            <v>230.85357631830934</v>
          </cell>
          <cell r="AN399">
            <v>230.85357631830934</v>
          </cell>
        </row>
        <row r="400">
          <cell r="A400">
            <v>16</v>
          </cell>
          <cell r="B400" t="str">
            <v>AG</v>
          </cell>
          <cell r="C400" t="str">
            <v>pa</v>
          </cell>
          <cell r="D400">
            <v>167.91591352459463</v>
          </cell>
          <cell r="E400">
            <v>167.91591352459463</v>
          </cell>
          <cell r="F400">
            <v>167.91591352459463</v>
          </cell>
          <cell r="G400">
            <v>167.91591352459463</v>
          </cell>
          <cell r="H400">
            <v>167.91591352459463</v>
          </cell>
          <cell r="I400">
            <v>167.91591352459463</v>
          </cell>
          <cell r="J400">
            <v>167.91591352459463</v>
          </cell>
          <cell r="K400">
            <v>167.91591352459463</v>
          </cell>
          <cell r="L400">
            <v>167.91591352459463</v>
          </cell>
          <cell r="M400">
            <v>167.91591352459463</v>
          </cell>
          <cell r="N400">
            <v>167.91591352459463</v>
          </cell>
          <cell r="O400">
            <v>167.91591352459463</v>
          </cell>
          <cell r="P400">
            <v>167.91591352459463</v>
          </cell>
          <cell r="Q400">
            <v>167.91591352459463</v>
          </cell>
          <cell r="R400">
            <v>157.02923730464067</v>
          </cell>
          <cell r="S400">
            <v>146.14256108468672</v>
          </cell>
          <cell r="T400">
            <v>135.25588486473276</v>
          </cell>
          <cell r="U400">
            <v>124.36920864477881</v>
          </cell>
          <cell r="V400">
            <v>113.48253242482485</v>
          </cell>
          <cell r="W400">
            <v>102.5958562048709</v>
          </cell>
          <cell r="X400">
            <v>91.709179984916943</v>
          </cell>
          <cell r="Y400">
            <v>80.822503764962988</v>
          </cell>
          <cell r="Z400">
            <v>69.935827545009033</v>
          </cell>
          <cell r="AA400">
            <v>59.049151325055071</v>
          </cell>
          <cell r="AB400">
            <v>48.162475105101109</v>
          </cell>
          <cell r="AC400">
            <v>37.275798885147111</v>
          </cell>
          <cell r="AD400">
            <v>37.275798885147111</v>
          </cell>
          <cell r="AE400">
            <v>37.275798885147111</v>
          </cell>
          <cell r="AF400">
            <v>37.275798885147111</v>
          </cell>
          <cell r="AG400">
            <v>37.275798885147111</v>
          </cell>
          <cell r="AH400">
            <v>37.275798885147111</v>
          </cell>
          <cell r="AI400">
            <v>37.275798885147111</v>
          </cell>
          <cell r="AJ400">
            <v>37.275798885147111</v>
          </cell>
          <cell r="AK400">
            <v>37.275798885147111</v>
          </cell>
          <cell r="AL400">
            <v>37.275798885147111</v>
          </cell>
          <cell r="AM400">
            <v>37.275798885147111</v>
          </cell>
          <cell r="AN400">
            <v>37.275798885147111</v>
          </cell>
        </row>
        <row r="401">
          <cell r="A401">
            <v>16</v>
          </cell>
          <cell r="B401" t="str">
            <v>AL</v>
          </cell>
          <cell r="C401" t="str">
            <v>ep</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9.1670000000000001E-2</v>
          </cell>
          <cell r="S401">
            <v>0.18332999999999999</v>
          </cell>
          <cell r="T401">
            <v>0.27500000000000002</v>
          </cell>
          <cell r="U401">
            <v>0.36667</v>
          </cell>
          <cell r="V401">
            <v>0.45833000000000002</v>
          </cell>
          <cell r="W401">
            <v>0.55000000000000004</v>
          </cell>
          <cell r="X401">
            <v>0.64166999999999996</v>
          </cell>
          <cell r="Y401">
            <v>0.73333000000000004</v>
          </cell>
          <cell r="Z401">
            <v>0.82499999999999996</v>
          </cell>
          <cell r="AA401">
            <v>0.91666999999999998</v>
          </cell>
          <cell r="AB401">
            <v>1.0083299999999999</v>
          </cell>
          <cell r="AC401">
            <v>1.1000000000000001</v>
          </cell>
          <cell r="AD401">
            <v>1.1000000000000001</v>
          </cell>
          <cell r="AE401">
            <v>1.1000000000000001</v>
          </cell>
          <cell r="AF401">
            <v>1.1000000000000001</v>
          </cell>
          <cell r="AG401">
            <v>1.1000000000000001</v>
          </cell>
          <cell r="AH401">
            <v>1.1000000000000001</v>
          </cell>
          <cell r="AI401">
            <v>1.1000000000000001</v>
          </cell>
          <cell r="AJ401">
            <v>1.1000000000000001</v>
          </cell>
          <cell r="AK401">
            <v>1.1000000000000001</v>
          </cell>
          <cell r="AL401">
            <v>1.1000000000000001</v>
          </cell>
          <cell r="AM401">
            <v>1.1000000000000001</v>
          </cell>
          <cell r="AN401">
            <v>1.1000000000000001</v>
          </cell>
        </row>
        <row r="402">
          <cell r="A402">
            <v>16</v>
          </cell>
          <cell r="B402" t="str">
            <v>AL</v>
          </cell>
          <cell r="C402" t="str">
            <v>ff</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row>
        <row r="403">
          <cell r="A403">
            <v>16</v>
          </cell>
          <cell r="B403" t="str">
            <v>AL</v>
          </cell>
          <cell r="C403" t="str">
            <v>hr</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row>
        <row r="404">
          <cell r="A404">
            <v>16</v>
          </cell>
          <cell r="B404" t="str">
            <v>AL</v>
          </cell>
          <cell r="C404" t="str">
            <v>of</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7.6716699439212818E-2</v>
          </cell>
          <cell r="S404">
            <v>0.15343339887842564</v>
          </cell>
          <cell r="T404">
            <v>0.23015009831763844</v>
          </cell>
          <cell r="U404">
            <v>0.30686679775685127</v>
          </cell>
          <cell r="V404">
            <v>0.3835834971960641</v>
          </cell>
          <cell r="W404">
            <v>0.46030019663527694</v>
          </cell>
          <cell r="X404">
            <v>0.53701689607448977</v>
          </cell>
          <cell r="Y404">
            <v>0.61373359551370255</v>
          </cell>
          <cell r="Z404">
            <v>0.69045029495291532</v>
          </cell>
          <cell r="AA404">
            <v>0.7671669943921281</v>
          </cell>
          <cell r="AB404">
            <v>0.84388369383134088</v>
          </cell>
          <cell r="AC404">
            <v>0.92060039327055376</v>
          </cell>
          <cell r="AD404">
            <v>0.92060039327055376</v>
          </cell>
          <cell r="AE404">
            <v>0.92060039327055376</v>
          </cell>
          <cell r="AF404">
            <v>0.92060039327055376</v>
          </cell>
          <cell r="AG404">
            <v>0.92060039327055376</v>
          </cell>
          <cell r="AH404">
            <v>0.92060039327055376</v>
          </cell>
          <cell r="AI404">
            <v>0.92060039327055376</v>
          </cell>
          <cell r="AJ404">
            <v>0.92060039327055376</v>
          </cell>
          <cell r="AK404">
            <v>0.92060039327055376</v>
          </cell>
          <cell r="AL404">
            <v>0.92060039327055376</v>
          </cell>
          <cell r="AM404">
            <v>0.92060039327055376</v>
          </cell>
          <cell r="AN404">
            <v>0.92060039327055376</v>
          </cell>
        </row>
        <row r="405">
          <cell r="A405">
            <v>16</v>
          </cell>
          <cell r="B405" t="str">
            <v>CR</v>
          </cell>
          <cell r="C405" t="str">
            <v>as</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row>
        <row r="406">
          <cell r="A406">
            <v>16</v>
          </cell>
          <cell r="B406" t="str">
            <v>CR</v>
          </cell>
          <cell r="C406" t="str">
            <v>hy</v>
          </cell>
          <cell r="D406">
            <v>9.4936852360833743</v>
          </cell>
          <cell r="E406">
            <v>9.4936852360833743</v>
          </cell>
          <cell r="F406">
            <v>9.4936852360833743</v>
          </cell>
          <cell r="G406">
            <v>9.4936852360833743</v>
          </cell>
          <cell r="H406">
            <v>9.4936852360833743</v>
          </cell>
          <cell r="I406">
            <v>9.4936852360833743</v>
          </cell>
          <cell r="J406">
            <v>9.4936852360833743</v>
          </cell>
          <cell r="K406">
            <v>9.4936852360833743</v>
          </cell>
          <cell r="L406">
            <v>9.4936852360833743</v>
          </cell>
          <cell r="M406">
            <v>9.4936852360833743</v>
          </cell>
          <cell r="N406">
            <v>9.4936852360833743</v>
          </cell>
          <cell r="O406">
            <v>9.4936852360833743</v>
          </cell>
          <cell r="P406">
            <v>9.4936852360833743</v>
          </cell>
          <cell r="Q406">
            <v>9.4936852360833743</v>
          </cell>
          <cell r="R406">
            <v>9.4240367928099715</v>
          </cell>
          <cell r="S406">
            <v>9.3543883495365687</v>
          </cell>
          <cell r="T406">
            <v>9.2847399062631659</v>
          </cell>
          <cell r="U406">
            <v>9.2150914629897631</v>
          </cell>
          <cell r="V406">
            <v>9.1454430197163603</v>
          </cell>
          <cell r="W406">
            <v>9.0757945764429575</v>
          </cell>
          <cell r="X406">
            <v>9.0061461331695547</v>
          </cell>
          <cell r="Y406">
            <v>8.9364976898961519</v>
          </cell>
          <cell r="Z406">
            <v>8.8668492466227491</v>
          </cell>
          <cell r="AA406">
            <v>8.7972008033493463</v>
          </cell>
          <cell r="AB406">
            <v>8.7275523600759435</v>
          </cell>
          <cell r="AC406">
            <v>8.6579039168025371</v>
          </cell>
          <cell r="AD406">
            <v>8.6579039168025371</v>
          </cell>
          <cell r="AE406">
            <v>8.6579039168025371</v>
          </cell>
          <cell r="AF406">
            <v>8.6579039168025371</v>
          </cell>
          <cell r="AG406">
            <v>8.6579039168025371</v>
          </cell>
          <cell r="AH406">
            <v>8.6579039168025371</v>
          </cell>
          <cell r="AI406">
            <v>8.6579039168025371</v>
          </cell>
          <cell r="AJ406">
            <v>8.6579039168025371</v>
          </cell>
          <cell r="AK406">
            <v>8.6579039168025371</v>
          </cell>
          <cell r="AL406">
            <v>8.6579039168025371</v>
          </cell>
          <cell r="AM406">
            <v>8.6579039168025371</v>
          </cell>
          <cell r="AN406">
            <v>8.6579039168025371</v>
          </cell>
        </row>
        <row r="407">
          <cell r="A407">
            <v>16</v>
          </cell>
          <cell r="B407" t="str">
            <v>CR</v>
          </cell>
          <cell r="C407" t="str">
            <v>pp</v>
          </cell>
          <cell r="D407">
            <v>4.0199444315660129</v>
          </cell>
          <cell r="E407">
            <v>4.0199444315660129</v>
          </cell>
          <cell r="F407">
            <v>4.0199444315660129</v>
          </cell>
          <cell r="G407">
            <v>4.0199444315660129</v>
          </cell>
          <cell r="H407">
            <v>4.0199444315660129</v>
          </cell>
          <cell r="I407">
            <v>4.0199444315660129</v>
          </cell>
          <cell r="J407">
            <v>4.0199444315660129</v>
          </cell>
          <cell r="K407">
            <v>4.0199444315660129</v>
          </cell>
          <cell r="L407">
            <v>4.0199444315660129</v>
          </cell>
          <cell r="M407">
            <v>4.0199444315660129</v>
          </cell>
          <cell r="N407">
            <v>4.0199444315660129</v>
          </cell>
          <cell r="O407">
            <v>4.0199444315660129</v>
          </cell>
          <cell r="P407">
            <v>4.0199444315660129</v>
          </cell>
          <cell r="Q407">
            <v>4.0199444315660129</v>
          </cell>
          <cell r="R407">
            <v>3.6849490622688452</v>
          </cell>
          <cell r="S407">
            <v>3.3499536929716776</v>
          </cell>
          <cell r="T407">
            <v>3.0149583236745099</v>
          </cell>
          <cell r="U407">
            <v>2.6799629543773422</v>
          </cell>
          <cell r="V407">
            <v>2.3449675850801746</v>
          </cell>
          <cell r="W407">
            <v>2.0099722157830069</v>
          </cell>
          <cell r="X407">
            <v>1.6749768464858392</v>
          </cell>
          <cell r="Y407">
            <v>1.3399814771886716</v>
          </cell>
          <cell r="Z407">
            <v>1.0049861078915039</v>
          </cell>
          <cell r="AA407">
            <v>0.66999073859433622</v>
          </cell>
          <cell r="AB407">
            <v>0.3349953692971685</v>
          </cell>
          <cell r="AC407">
            <v>0</v>
          </cell>
          <cell r="AD407">
            <v>0</v>
          </cell>
          <cell r="AE407">
            <v>0</v>
          </cell>
          <cell r="AF407">
            <v>0</v>
          </cell>
          <cell r="AG407">
            <v>0</v>
          </cell>
          <cell r="AH407">
            <v>0</v>
          </cell>
          <cell r="AI407">
            <v>0</v>
          </cell>
          <cell r="AJ407">
            <v>0</v>
          </cell>
          <cell r="AK407">
            <v>0</v>
          </cell>
          <cell r="AL407">
            <v>0</v>
          </cell>
          <cell r="AM407">
            <v>0</v>
          </cell>
          <cell r="AN407">
            <v>0</v>
          </cell>
        </row>
        <row r="408">
          <cell r="A408">
            <v>16</v>
          </cell>
          <cell r="B408" t="str">
            <v>CR</v>
          </cell>
          <cell r="C408" t="str">
            <v>ry</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row>
        <row r="409">
          <cell r="A409">
            <v>16</v>
          </cell>
          <cell r="B409" t="str">
            <v>CR</v>
          </cell>
          <cell r="C409" t="str">
            <v>sl</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row>
        <row r="410">
          <cell r="A410">
            <v>16</v>
          </cell>
          <cell r="B410" t="str">
            <v>FO</v>
          </cell>
          <cell r="C410" t="str">
            <v>uf</v>
          </cell>
          <cell r="D410">
            <v>13.874835262912503</v>
          </cell>
          <cell r="E410">
            <v>13.874835262912503</v>
          </cell>
          <cell r="F410">
            <v>13.874835262912503</v>
          </cell>
          <cell r="G410">
            <v>13.874835262912503</v>
          </cell>
          <cell r="H410">
            <v>13.874835262912503</v>
          </cell>
          <cell r="I410">
            <v>13.874835262912503</v>
          </cell>
          <cell r="J410">
            <v>13.874835262912503</v>
          </cell>
          <cell r="K410">
            <v>13.874835262912503</v>
          </cell>
          <cell r="L410">
            <v>13.874835262912503</v>
          </cell>
          <cell r="M410">
            <v>13.874835262912503</v>
          </cell>
          <cell r="N410">
            <v>13.874835262912503</v>
          </cell>
          <cell r="O410">
            <v>13.874835262912503</v>
          </cell>
          <cell r="P410">
            <v>13.874835262912503</v>
          </cell>
          <cell r="Q410">
            <v>13.874835262912503</v>
          </cell>
          <cell r="R410">
            <v>17.479298003159467</v>
          </cell>
          <cell r="S410">
            <v>21.08376074340643</v>
          </cell>
          <cell r="T410">
            <v>24.688223483653395</v>
          </cell>
          <cell r="U410">
            <v>28.292686223900361</v>
          </cell>
          <cell r="V410">
            <v>31.897148964147327</v>
          </cell>
          <cell r="W410">
            <v>35.501611704394293</v>
          </cell>
          <cell r="X410">
            <v>39.106074444641258</v>
          </cell>
          <cell r="Y410">
            <v>42.710537184888224</v>
          </cell>
          <cell r="Z410">
            <v>46.31499992513519</v>
          </cell>
          <cell r="AA410">
            <v>49.919462665382156</v>
          </cell>
          <cell r="AB410">
            <v>53.523925405629122</v>
          </cell>
          <cell r="AC410">
            <v>57.128388145876073</v>
          </cell>
          <cell r="AD410">
            <v>57.128388145876073</v>
          </cell>
          <cell r="AE410">
            <v>57.128388145876073</v>
          </cell>
          <cell r="AF410">
            <v>57.128388145876073</v>
          </cell>
          <cell r="AG410">
            <v>57.128388145876073</v>
          </cell>
          <cell r="AH410">
            <v>57.128388145876073</v>
          </cell>
          <cell r="AI410">
            <v>57.128388145876073</v>
          </cell>
          <cell r="AJ410">
            <v>57.128388145876073</v>
          </cell>
          <cell r="AK410">
            <v>57.128388145876073</v>
          </cell>
          <cell r="AL410">
            <v>57.128388145876073</v>
          </cell>
          <cell r="AM410">
            <v>57.128388145876073</v>
          </cell>
          <cell r="AN410">
            <v>57.128388145876073</v>
          </cell>
        </row>
        <row r="411">
          <cell r="A411">
            <v>16</v>
          </cell>
          <cell r="B411" t="str">
            <v>IN</v>
          </cell>
          <cell r="C411" t="str">
            <v>hi</v>
          </cell>
          <cell r="D411">
            <v>3.5584993995309446</v>
          </cell>
          <cell r="E411">
            <v>3.5584993995309446</v>
          </cell>
          <cell r="F411">
            <v>3.5584993995309446</v>
          </cell>
          <cell r="G411">
            <v>3.5584993995309446</v>
          </cell>
          <cell r="H411">
            <v>3.5584993995309446</v>
          </cell>
          <cell r="I411">
            <v>3.5584993995309446</v>
          </cell>
          <cell r="J411">
            <v>3.5584993995309446</v>
          </cell>
          <cell r="K411">
            <v>3.5584993995309446</v>
          </cell>
          <cell r="L411">
            <v>3.5584993995309446</v>
          </cell>
          <cell r="M411">
            <v>3.5584993995309446</v>
          </cell>
          <cell r="N411">
            <v>3.5584993995309446</v>
          </cell>
          <cell r="O411">
            <v>3.5584993995309446</v>
          </cell>
          <cell r="P411">
            <v>3.5584993995309446</v>
          </cell>
          <cell r="Q411">
            <v>3.5584993995309446</v>
          </cell>
          <cell r="R411">
            <v>3.2619577829033659</v>
          </cell>
          <cell r="S411">
            <v>2.9654161662757872</v>
          </cell>
          <cell r="T411">
            <v>2.6688745496482085</v>
          </cell>
          <cell r="U411">
            <v>2.3723329330206298</v>
          </cell>
          <cell r="V411">
            <v>2.075791316393051</v>
          </cell>
          <cell r="W411">
            <v>1.7792496997654723</v>
          </cell>
          <cell r="X411">
            <v>1.4827080831378936</v>
          </cell>
          <cell r="Y411">
            <v>1.1861664665103149</v>
          </cell>
          <cell r="Z411">
            <v>0.88962484988273616</v>
          </cell>
          <cell r="AA411">
            <v>0.59308323325515744</v>
          </cell>
          <cell r="AB411">
            <v>0.29654161662757872</v>
          </cell>
          <cell r="AC411">
            <v>0</v>
          </cell>
          <cell r="AD411">
            <v>0</v>
          </cell>
          <cell r="AE411">
            <v>0</v>
          </cell>
          <cell r="AF411">
            <v>0</v>
          </cell>
          <cell r="AG411">
            <v>0</v>
          </cell>
          <cell r="AH411">
            <v>0</v>
          </cell>
          <cell r="AI411">
            <v>0</v>
          </cell>
          <cell r="AJ411">
            <v>0</v>
          </cell>
          <cell r="AK411">
            <v>0</v>
          </cell>
          <cell r="AL411">
            <v>0</v>
          </cell>
          <cell r="AM411">
            <v>0</v>
          </cell>
          <cell r="AN411">
            <v>0</v>
          </cell>
        </row>
        <row r="412">
          <cell r="A412">
            <v>16</v>
          </cell>
          <cell r="B412" t="str">
            <v>IN</v>
          </cell>
          <cell r="C412" t="str">
            <v>ih</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row>
        <row r="413">
          <cell r="A413">
            <v>16</v>
          </cell>
          <cell r="B413" t="str">
            <v>IN</v>
          </cell>
          <cell r="C413" t="str">
            <v>li</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0.79642678207890938</v>
          </cell>
          <cell r="S413">
            <v>1.5928535641578188</v>
          </cell>
          <cell r="T413">
            <v>2.389280346236728</v>
          </cell>
          <cell r="U413">
            <v>3.1857071283156375</v>
          </cell>
          <cell r="V413">
            <v>3.982133910394547</v>
          </cell>
          <cell r="W413">
            <v>4.7785606924734561</v>
          </cell>
          <cell r="X413">
            <v>5.5749874745523655</v>
          </cell>
          <cell r="Y413">
            <v>6.371414256631275</v>
          </cell>
          <cell r="Z413">
            <v>7.1678410387101845</v>
          </cell>
          <cell r="AA413">
            <v>7.964267820789094</v>
          </cell>
          <cell r="AB413">
            <v>8.7606946028680035</v>
          </cell>
          <cell r="AC413">
            <v>9.5571213849469121</v>
          </cell>
          <cell r="AD413">
            <v>9.5571213849469121</v>
          </cell>
          <cell r="AE413">
            <v>9.5571213849469121</v>
          </cell>
          <cell r="AF413">
            <v>9.5571213849469121</v>
          </cell>
          <cell r="AG413">
            <v>9.5571213849469121</v>
          </cell>
          <cell r="AH413">
            <v>9.5571213849469121</v>
          </cell>
          <cell r="AI413">
            <v>9.5571213849469121</v>
          </cell>
          <cell r="AJ413">
            <v>9.5571213849469121</v>
          </cell>
          <cell r="AK413">
            <v>9.5571213849469121</v>
          </cell>
          <cell r="AL413">
            <v>9.5571213849469121</v>
          </cell>
          <cell r="AM413">
            <v>9.5571213849469121</v>
          </cell>
          <cell r="AN413">
            <v>9.5571213849469121</v>
          </cell>
        </row>
        <row r="414">
          <cell r="A414">
            <v>16</v>
          </cell>
          <cell r="B414" t="str">
            <v>IN</v>
          </cell>
          <cell r="C414" t="str">
            <v>oi</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row>
        <row r="415">
          <cell r="A415">
            <v>16</v>
          </cell>
          <cell r="B415" t="str">
            <v>IN</v>
          </cell>
          <cell r="C415" t="str">
            <v>wp</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row>
        <row r="416">
          <cell r="A416">
            <v>16</v>
          </cell>
          <cell r="B416" t="str">
            <v>RC</v>
          </cell>
          <cell r="C416" t="str">
            <v>ca</v>
          </cell>
          <cell r="D416">
            <v>3.4945530597928052</v>
          </cell>
          <cell r="E416">
            <v>3.4945530597928052</v>
          </cell>
          <cell r="F416">
            <v>3.4945530597928052</v>
          </cell>
          <cell r="G416">
            <v>3.4945530597928052</v>
          </cell>
          <cell r="H416">
            <v>3.4945530597928052</v>
          </cell>
          <cell r="I416">
            <v>3.4945530597928052</v>
          </cell>
          <cell r="J416">
            <v>3.4945530597928052</v>
          </cell>
          <cell r="K416">
            <v>3.4945530597928052</v>
          </cell>
          <cell r="L416">
            <v>3.4945530597928052</v>
          </cell>
          <cell r="M416">
            <v>3.4945530597928052</v>
          </cell>
          <cell r="N416">
            <v>3.4945530597928052</v>
          </cell>
          <cell r="O416">
            <v>3.4945530597928052</v>
          </cell>
          <cell r="P416">
            <v>3.4945530597928052</v>
          </cell>
          <cell r="Q416">
            <v>3.4945530597928052</v>
          </cell>
          <cell r="R416">
            <v>3.2033403048100713</v>
          </cell>
          <cell r="S416">
            <v>2.9121275498273373</v>
          </cell>
          <cell r="T416">
            <v>2.6209147948446034</v>
          </cell>
          <cell r="U416">
            <v>2.3297020398618695</v>
          </cell>
          <cell r="V416">
            <v>2.0384892848791356</v>
          </cell>
          <cell r="W416">
            <v>1.7472765298964019</v>
          </cell>
          <cell r="X416">
            <v>1.4560637749136682</v>
          </cell>
          <cell r="Y416">
            <v>1.1648510199309345</v>
          </cell>
          <cell r="Z416">
            <v>0.87363826494820085</v>
          </cell>
          <cell r="AA416">
            <v>0.58242550996546716</v>
          </cell>
          <cell r="AB416">
            <v>0.29121275498273341</v>
          </cell>
          <cell r="AC416">
            <v>0</v>
          </cell>
          <cell r="AD416">
            <v>0</v>
          </cell>
          <cell r="AE416">
            <v>0</v>
          </cell>
          <cell r="AF416">
            <v>0</v>
          </cell>
          <cell r="AG416">
            <v>0</v>
          </cell>
          <cell r="AH416">
            <v>0</v>
          </cell>
          <cell r="AI416">
            <v>0</v>
          </cell>
          <cell r="AJ416">
            <v>0</v>
          </cell>
          <cell r="AK416">
            <v>0</v>
          </cell>
          <cell r="AL416">
            <v>0</v>
          </cell>
          <cell r="AM416">
            <v>0</v>
          </cell>
          <cell r="AN416">
            <v>0</v>
          </cell>
        </row>
        <row r="417">
          <cell r="A417">
            <v>16</v>
          </cell>
          <cell r="B417" t="str">
            <v>RC</v>
          </cell>
          <cell r="C417" t="str">
            <v>go</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0.62620732086957742</v>
          </cell>
          <cell r="S417">
            <v>1.2524146417391548</v>
          </cell>
          <cell r="T417">
            <v>1.8786219626087322</v>
          </cell>
          <cell r="U417">
            <v>2.5048292834783097</v>
          </cell>
          <cell r="V417">
            <v>3.1310366043478872</v>
          </cell>
          <cell r="W417">
            <v>3.7572439252174648</v>
          </cell>
          <cell r="X417">
            <v>4.3834512460870423</v>
          </cell>
          <cell r="Y417">
            <v>5.0096585669566194</v>
          </cell>
          <cell r="Z417">
            <v>5.6358658878261965</v>
          </cell>
          <cell r="AA417">
            <v>6.2620732086957736</v>
          </cell>
          <cell r="AB417">
            <v>6.8882805295653506</v>
          </cell>
          <cell r="AC417">
            <v>7.5144878504349286</v>
          </cell>
          <cell r="AD417">
            <v>7.5144878504349286</v>
          </cell>
          <cell r="AE417">
            <v>7.5144878504349286</v>
          </cell>
          <cell r="AF417">
            <v>7.5144878504349286</v>
          </cell>
          <cell r="AG417">
            <v>7.5144878504349286</v>
          </cell>
          <cell r="AH417">
            <v>7.5144878504349286</v>
          </cell>
          <cell r="AI417">
            <v>7.5144878504349286</v>
          </cell>
          <cell r="AJ417">
            <v>7.5144878504349286</v>
          </cell>
          <cell r="AK417">
            <v>7.5144878504349286</v>
          </cell>
          <cell r="AL417">
            <v>7.5144878504349286</v>
          </cell>
          <cell r="AM417">
            <v>7.5144878504349286</v>
          </cell>
          <cell r="AN417">
            <v>7.5144878504349286</v>
          </cell>
        </row>
        <row r="418">
          <cell r="A418">
            <v>16</v>
          </cell>
          <cell r="B418" t="str">
            <v>RC</v>
          </cell>
          <cell r="C418" t="str">
            <v>sk</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7.3241108973673988E-2</v>
          </cell>
          <cell r="S418">
            <v>0.14648221794734798</v>
          </cell>
          <cell r="T418">
            <v>0.21972332692102198</v>
          </cell>
          <cell r="U418">
            <v>0.29296443589469595</v>
          </cell>
          <cell r="V418">
            <v>0.36620554486836993</v>
          </cell>
          <cell r="W418">
            <v>0.4394466538420439</v>
          </cell>
          <cell r="X418">
            <v>0.51268776281571793</v>
          </cell>
          <cell r="Y418">
            <v>0.5859288717893919</v>
          </cell>
          <cell r="Z418">
            <v>0.65916998076306588</v>
          </cell>
          <cell r="AA418">
            <v>0.73241108973673985</v>
          </cell>
          <cell r="AB418">
            <v>0.80565219871041382</v>
          </cell>
          <cell r="AC418">
            <v>0.8788933076840878</v>
          </cell>
          <cell r="AD418">
            <v>0.8788933076840878</v>
          </cell>
          <cell r="AE418">
            <v>0.8788933076840878</v>
          </cell>
          <cell r="AF418">
            <v>0.8788933076840878</v>
          </cell>
          <cell r="AG418">
            <v>0.8788933076840878</v>
          </cell>
          <cell r="AH418">
            <v>0.8788933076840878</v>
          </cell>
          <cell r="AI418">
            <v>0.8788933076840878</v>
          </cell>
          <cell r="AJ418">
            <v>0.8788933076840878</v>
          </cell>
          <cell r="AK418">
            <v>0.8788933076840878</v>
          </cell>
          <cell r="AL418">
            <v>0.8788933076840878</v>
          </cell>
          <cell r="AM418">
            <v>0.8788933076840878</v>
          </cell>
          <cell r="AN418">
            <v>0.8788933076840878</v>
          </cell>
        </row>
        <row r="419">
          <cell r="A419">
            <v>16</v>
          </cell>
          <cell r="B419" t="str">
            <v>RD</v>
          </cell>
          <cell r="C419" t="str">
            <v>mf</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row>
        <row r="420">
          <cell r="A420">
            <v>16</v>
          </cell>
          <cell r="B420" t="str">
            <v>RD</v>
          </cell>
          <cell r="C420" t="str">
            <v>mr</v>
          </cell>
          <cell r="D420">
            <v>16.522704771207291</v>
          </cell>
          <cell r="E420">
            <v>16.522704771207291</v>
          </cell>
          <cell r="F420">
            <v>16.522704771207291</v>
          </cell>
          <cell r="G420">
            <v>16.522704771207291</v>
          </cell>
          <cell r="H420">
            <v>16.522704771207291</v>
          </cell>
          <cell r="I420">
            <v>16.522704771207291</v>
          </cell>
          <cell r="J420">
            <v>16.522704771207291</v>
          </cell>
          <cell r="K420">
            <v>16.522704771207291</v>
          </cell>
          <cell r="L420">
            <v>16.522704771207291</v>
          </cell>
          <cell r="M420">
            <v>16.522704771207291</v>
          </cell>
          <cell r="N420">
            <v>16.522704771207291</v>
          </cell>
          <cell r="O420">
            <v>16.522704771207291</v>
          </cell>
          <cell r="P420">
            <v>16.522704771207291</v>
          </cell>
          <cell r="Q420">
            <v>16.522704771207291</v>
          </cell>
          <cell r="R420">
            <v>16.999787194451741</v>
          </cell>
          <cell r="S420">
            <v>17.476869617696195</v>
          </cell>
          <cell r="T420">
            <v>17.953952040940649</v>
          </cell>
          <cell r="U420">
            <v>18.431034464185103</v>
          </cell>
          <cell r="V420">
            <v>18.908116887429557</v>
          </cell>
          <cell r="W420">
            <v>19.385199310674011</v>
          </cell>
          <cell r="X420">
            <v>19.862281733918465</v>
          </cell>
          <cell r="Y420">
            <v>20.339364157162919</v>
          </cell>
          <cell r="Z420">
            <v>20.816446580407373</v>
          </cell>
          <cell r="AA420">
            <v>21.293529003651827</v>
          </cell>
          <cell r="AB420">
            <v>21.770611426896281</v>
          </cell>
          <cell r="AC420">
            <v>22.247693850140717</v>
          </cell>
          <cell r="AD420">
            <v>22.247693850140717</v>
          </cell>
          <cell r="AE420">
            <v>22.247693850140717</v>
          </cell>
          <cell r="AF420">
            <v>22.247693850140717</v>
          </cell>
          <cell r="AG420">
            <v>22.247693850140717</v>
          </cell>
          <cell r="AH420">
            <v>22.247693850140717</v>
          </cell>
          <cell r="AI420">
            <v>22.247693850140717</v>
          </cell>
          <cell r="AJ420">
            <v>22.247693850140717</v>
          </cell>
          <cell r="AK420">
            <v>22.247693850140717</v>
          </cell>
          <cell r="AL420">
            <v>22.247693850140717</v>
          </cell>
          <cell r="AM420">
            <v>22.247693850140717</v>
          </cell>
          <cell r="AN420">
            <v>22.247693850140717</v>
          </cell>
        </row>
        <row r="421">
          <cell r="A421">
            <v>16</v>
          </cell>
          <cell r="B421" t="str">
            <v>RD</v>
          </cell>
          <cell r="C421" t="str">
            <v>sf</v>
          </cell>
          <cell r="D421">
            <v>681.2</v>
          </cell>
          <cell r="E421">
            <v>681.2</v>
          </cell>
          <cell r="F421">
            <v>681.2</v>
          </cell>
          <cell r="G421">
            <v>681.2</v>
          </cell>
          <cell r="H421">
            <v>681.2</v>
          </cell>
          <cell r="I421">
            <v>681.2</v>
          </cell>
          <cell r="J421">
            <v>681.2</v>
          </cell>
          <cell r="K421">
            <v>681.2</v>
          </cell>
          <cell r="L421">
            <v>681.2</v>
          </cell>
          <cell r="M421">
            <v>681.2</v>
          </cell>
          <cell r="N421">
            <v>681.2</v>
          </cell>
          <cell r="O421">
            <v>681.2</v>
          </cell>
          <cell r="P421">
            <v>681.2</v>
          </cell>
          <cell r="Q421">
            <v>681.2</v>
          </cell>
          <cell r="R421">
            <v>681.2</v>
          </cell>
          <cell r="S421">
            <v>681.2</v>
          </cell>
          <cell r="T421">
            <v>681.2</v>
          </cell>
          <cell r="U421">
            <v>681.2</v>
          </cell>
          <cell r="V421">
            <v>681.2</v>
          </cell>
          <cell r="W421">
            <v>681.2</v>
          </cell>
          <cell r="X421">
            <v>681.2</v>
          </cell>
          <cell r="Y421">
            <v>681.2</v>
          </cell>
          <cell r="Z421">
            <v>681.2</v>
          </cell>
          <cell r="AA421">
            <v>681.2</v>
          </cell>
          <cell r="AB421">
            <v>681.2</v>
          </cell>
          <cell r="AC421">
            <v>681.2</v>
          </cell>
          <cell r="AD421">
            <v>681.2</v>
          </cell>
          <cell r="AE421">
            <v>681.2</v>
          </cell>
          <cell r="AF421">
            <v>681.2</v>
          </cell>
          <cell r="AG421">
            <v>681.2</v>
          </cell>
          <cell r="AH421">
            <v>681.2</v>
          </cell>
          <cell r="AI421">
            <v>681.2</v>
          </cell>
          <cell r="AJ421">
            <v>681.2</v>
          </cell>
          <cell r="AK421">
            <v>681.2</v>
          </cell>
          <cell r="AL421">
            <v>681.2</v>
          </cell>
          <cell r="AM421">
            <v>681.2</v>
          </cell>
          <cell r="AN421">
            <v>681.2</v>
          </cell>
        </row>
        <row r="422">
          <cell r="A422">
            <v>16</v>
          </cell>
          <cell r="B422" t="str">
            <v>RD</v>
          </cell>
          <cell r="C422" t="str">
            <v>sr</v>
          </cell>
          <cell r="D422">
            <v>22.610017055336293</v>
          </cell>
          <cell r="E422">
            <v>22.610017055336293</v>
          </cell>
          <cell r="F422">
            <v>22.610017055336293</v>
          </cell>
          <cell r="G422">
            <v>22.610017055336293</v>
          </cell>
          <cell r="H422">
            <v>22.610017055336293</v>
          </cell>
          <cell r="I422">
            <v>22.610017055336293</v>
          </cell>
          <cell r="J422">
            <v>22.610017055336293</v>
          </cell>
          <cell r="K422">
            <v>22.610017055336293</v>
          </cell>
          <cell r="L422">
            <v>22.610017055336293</v>
          </cell>
          <cell r="M422">
            <v>22.610017055336293</v>
          </cell>
          <cell r="N422">
            <v>22.610017055336293</v>
          </cell>
          <cell r="O422">
            <v>22.610017055336293</v>
          </cell>
          <cell r="P422">
            <v>22.610017055336293</v>
          </cell>
          <cell r="Q422">
            <v>22.610017055336293</v>
          </cell>
          <cell r="R422">
            <v>22.664966326392815</v>
          </cell>
          <cell r="S422">
            <v>22.719915597449337</v>
          </cell>
          <cell r="T422">
            <v>22.774864868505858</v>
          </cell>
          <cell r="U422">
            <v>22.82981413956238</v>
          </cell>
          <cell r="V422">
            <v>22.884763410618902</v>
          </cell>
          <cell r="W422">
            <v>22.939712681675424</v>
          </cell>
          <cell r="X422">
            <v>22.994661952731946</v>
          </cell>
          <cell r="Y422">
            <v>23.049611223788467</v>
          </cell>
          <cell r="Z422">
            <v>23.104560494844989</v>
          </cell>
          <cell r="AA422">
            <v>23.159509765901511</v>
          </cell>
          <cell r="AB422">
            <v>23.214459036958033</v>
          </cell>
          <cell r="AC422">
            <v>23.269408308014548</v>
          </cell>
          <cell r="AD422">
            <v>23.269408308014548</v>
          </cell>
          <cell r="AE422">
            <v>23.269408308014548</v>
          </cell>
          <cell r="AF422">
            <v>23.269408308014548</v>
          </cell>
          <cell r="AG422">
            <v>23.269408308014548</v>
          </cell>
          <cell r="AH422">
            <v>23.269408308014548</v>
          </cell>
          <cell r="AI422">
            <v>23.269408308014548</v>
          </cell>
          <cell r="AJ422">
            <v>23.269408308014548</v>
          </cell>
          <cell r="AK422">
            <v>23.269408308014548</v>
          </cell>
          <cell r="AL422">
            <v>23.269408308014548</v>
          </cell>
          <cell r="AM422">
            <v>23.269408308014548</v>
          </cell>
          <cell r="AN422">
            <v>23.269408308014548</v>
          </cell>
        </row>
        <row r="423">
          <cell r="A423">
            <v>16</v>
          </cell>
          <cell r="B423" t="str">
            <v>RR</v>
          </cell>
          <cell r="C423" t="str">
            <v>rf</v>
          </cell>
          <cell r="D423">
            <v>33.348898456445994</v>
          </cell>
          <cell r="E423">
            <v>33.348898456445994</v>
          </cell>
          <cell r="F423">
            <v>33.348898456445994</v>
          </cell>
          <cell r="G423">
            <v>33.348898456445994</v>
          </cell>
          <cell r="H423">
            <v>33.348898456445994</v>
          </cell>
          <cell r="I423">
            <v>33.348898456445994</v>
          </cell>
          <cell r="J423">
            <v>33.348898456445994</v>
          </cell>
          <cell r="K423">
            <v>33.348898456445994</v>
          </cell>
          <cell r="L423">
            <v>33.348898456445994</v>
          </cell>
          <cell r="M423">
            <v>33.348898456445994</v>
          </cell>
          <cell r="N423">
            <v>33.348898456445994</v>
          </cell>
          <cell r="O423">
            <v>33.348898456445994</v>
          </cell>
          <cell r="P423">
            <v>33.348898456445994</v>
          </cell>
          <cell r="Q423">
            <v>33.348898456445994</v>
          </cell>
          <cell r="R423">
            <v>34.064024665480318</v>
          </cell>
          <cell r="S423">
            <v>34.779150874514642</v>
          </cell>
          <cell r="T423">
            <v>35.494277083548965</v>
          </cell>
          <cell r="U423">
            <v>36.209403292583289</v>
          </cell>
          <cell r="V423">
            <v>36.924529501617613</v>
          </cell>
          <cell r="W423">
            <v>37.639655710651937</v>
          </cell>
          <cell r="X423">
            <v>38.35478191968626</v>
          </cell>
          <cell r="Y423">
            <v>39.069908128720584</v>
          </cell>
          <cell r="Z423">
            <v>39.785034337754908</v>
          </cell>
          <cell r="AA423">
            <v>40.500160546789232</v>
          </cell>
          <cell r="AB423">
            <v>41.215286755823556</v>
          </cell>
          <cell r="AC423">
            <v>41.930412964857908</v>
          </cell>
          <cell r="AD423">
            <v>41.930412964857908</v>
          </cell>
          <cell r="AE423">
            <v>41.930412964857908</v>
          </cell>
          <cell r="AF423">
            <v>41.930412964857908</v>
          </cell>
          <cell r="AG423">
            <v>41.930412964857908</v>
          </cell>
          <cell r="AH423">
            <v>41.930412964857908</v>
          </cell>
          <cell r="AI423">
            <v>41.930412964857908</v>
          </cell>
          <cell r="AJ423">
            <v>41.930412964857908</v>
          </cell>
          <cell r="AK423">
            <v>41.930412964857908</v>
          </cell>
          <cell r="AL423">
            <v>41.930412964857908</v>
          </cell>
          <cell r="AM423">
            <v>41.930412964857908</v>
          </cell>
          <cell r="AN423">
            <v>41.930412964857908</v>
          </cell>
        </row>
        <row r="424">
          <cell r="A424">
            <v>16</v>
          </cell>
          <cell r="B424" t="str">
            <v>RR</v>
          </cell>
          <cell r="C424" t="str">
            <v>rm</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0.55762267925640985</v>
          </cell>
          <cell r="S424">
            <v>1.1152453585128197</v>
          </cell>
          <cell r="T424">
            <v>1.6728680377692295</v>
          </cell>
          <cell r="U424">
            <v>2.2304907170256394</v>
          </cell>
          <cell r="V424">
            <v>2.788113396282049</v>
          </cell>
          <cell r="W424">
            <v>3.3457360755384586</v>
          </cell>
          <cell r="X424">
            <v>3.9033587547948683</v>
          </cell>
          <cell r="Y424">
            <v>4.4609814340512779</v>
          </cell>
          <cell r="Z424">
            <v>5.0186041133076875</v>
          </cell>
          <cell r="AA424">
            <v>5.5762267925640971</v>
          </cell>
          <cell r="AB424">
            <v>6.1338494718205068</v>
          </cell>
          <cell r="AC424">
            <v>6.6914721510769182</v>
          </cell>
          <cell r="AD424">
            <v>6.6914721510769182</v>
          </cell>
          <cell r="AE424">
            <v>6.6914721510769182</v>
          </cell>
          <cell r="AF424">
            <v>6.6914721510769182</v>
          </cell>
          <cell r="AG424">
            <v>6.6914721510769182</v>
          </cell>
          <cell r="AH424">
            <v>6.6914721510769182</v>
          </cell>
          <cell r="AI424">
            <v>6.6914721510769182</v>
          </cell>
          <cell r="AJ424">
            <v>6.6914721510769182</v>
          </cell>
          <cell r="AK424">
            <v>6.6914721510769182</v>
          </cell>
          <cell r="AL424">
            <v>6.6914721510769182</v>
          </cell>
          <cell r="AM424">
            <v>6.6914721510769182</v>
          </cell>
          <cell r="AN424">
            <v>6.6914721510769182</v>
          </cell>
        </row>
        <row r="425">
          <cell r="A425">
            <v>16</v>
          </cell>
          <cell r="B425" t="str">
            <v>SD</v>
          </cell>
          <cell r="C425" t="str">
            <v>ld</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0.3430804166273167</v>
          </cell>
          <cell r="S425">
            <v>0.6861608332546334</v>
          </cell>
          <cell r="T425">
            <v>1.0292412498819501</v>
          </cell>
          <cell r="U425">
            <v>1.3723216665092668</v>
          </cell>
          <cell r="V425">
            <v>1.7154020831365835</v>
          </cell>
          <cell r="W425">
            <v>2.0584824997639002</v>
          </cell>
          <cell r="X425">
            <v>2.4015629163912169</v>
          </cell>
          <cell r="Y425">
            <v>2.7446433330185336</v>
          </cell>
          <cell r="Z425">
            <v>3.0877237496458503</v>
          </cell>
          <cell r="AA425">
            <v>3.430804166273167</v>
          </cell>
          <cell r="AB425">
            <v>3.7738845829004837</v>
          </cell>
          <cell r="AC425">
            <v>4.1169649995278004</v>
          </cell>
          <cell r="AD425">
            <v>4.1169649995278004</v>
          </cell>
          <cell r="AE425">
            <v>4.1169649995278004</v>
          </cell>
          <cell r="AF425">
            <v>4.1169649995278004</v>
          </cell>
          <cell r="AG425">
            <v>4.1169649995278004</v>
          </cell>
          <cell r="AH425">
            <v>4.1169649995278004</v>
          </cell>
          <cell r="AI425">
            <v>4.1169649995278004</v>
          </cell>
          <cell r="AJ425">
            <v>4.1169649995278004</v>
          </cell>
          <cell r="AK425">
            <v>4.1169649995278004</v>
          </cell>
          <cell r="AL425">
            <v>4.1169649995278004</v>
          </cell>
          <cell r="AM425">
            <v>4.1169649995278004</v>
          </cell>
          <cell r="AN425">
            <v>4.1169649995278004</v>
          </cell>
        </row>
        <row r="426">
          <cell r="A426">
            <v>16</v>
          </cell>
          <cell r="B426" t="str">
            <v>SD</v>
          </cell>
          <cell r="C426" t="str">
            <v>lf</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A427">
            <v>16</v>
          </cell>
          <cell r="B427" t="str">
            <v>SD</v>
          </cell>
          <cell r="C427" t="str">
            <v>mn</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row>
        <row r="428">
          <cell r="A428">
            <v>16</v>
          </cell>
          <cell r="B428" t="str">
            <v>SD</v>
          </cell>
          <cell r="C428" t="str">
            <v>os</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row>
        <row r="429">
          <cell r="A429">
            <v>16</v>
          </cell>
          <cell r="B429" t="str">
            <v>SD</v>
          </cell>
          <cell r="C429" t="str">
            <v>pm</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row>
        <row r="430">
          <cell r="A430">
            <v>16</v>
          </cell>
          <cell r="B430" t="str">
            <v>SD</v>
          </cell>
          <cell r="C430" t="str">
            <v>pq</v>
          </cell>
          <cell r="D430">
            <v>72.417501649816543</v>
          </cell>
          <cell r="E430">
            <v>72.417501649816543</v>
          </cell>
          <cell r="F430">
            <v>72.417501649816543</v>
          </cell>
          <cell r="G430">
            <v>72.417501649816543</v>
          </cell>
          <cell r="H430">
            <v>72.417501649816543</v>
          </cell>
          <cell r="I430">
            <v>72.417501649816543</v>
          </cell>
          <cell r="J430">
            <v>72.417501649816543</v>
          </cell>
          <cell r="K430">
            <v>72.417501649816543</v>
          </cell>
          <cell r="L430">
            <v>72.417501649816543</v>
          </cell>
          <cell r="M430">
            <v>72.417501649816543</v>
          </cell>
          <cell r="N430">
            <v>72.417501649816543</v>
          </cell>
          <cell r="O430">
            <v>72.417501649816543</v>
          </cell>
          <cell r="P430">
            <v>72.417501649816543</v>
          </cell>
          <cell r="Q430">
            <v>72.417501649816543</v>
          </cell>
          <cell r="R430">
            <v>75.860469606457485</v>
          </cell>
          <cell r="S430">
            <v>79.303437563098427</v>
          </cell>
          <cell r="T430">
            <v>82.746405519739369</v>
          </cell>
          <cell r="U430">
            <v>86.189373476380311</v>
          </cell>
          <cell r="V430">
            <v>89.632341433021253</v>
          </cell>
          <cell r="W430">
            <v>93.075309389662195</v>
          </cell>
          <cell r="X430">
            <v>96.518277346303137</v>
          </cell>
          <cell r="Y430">
            <v>99.961245302944079</v>
          </cell>
          <cell r="Z430">
            <v>103.40421325958502</v>
          </cell>
          <cell r="AA430">
            <v>106.84718121622596</v>
          </cell>
          <cell r="AB430">
            <v>110.2901491728669</v>
          </cell>
          <cell r="AC430">
            <v>113.73311712950782</v>
          </cell>
          <cell r="AD430">
            <v>113.73311712950782</v>
          </cell>
          <cell r="AE430">
            <v>113.73311712950782</v>
          </cell>
          <cell r="AF430">
            <v>113.73311712950782</v>
          </cell>
          <cell r="AG430">
            <v>113.73311712950782</v>
          </cell>
          <cell r="AH430">
            <v>113.73311712950782</v>
          </cell>
          <cell r="AI430">
            <v>113.73311712950782</v>
          </cell>
          <cell r="AJ430">
            <v>113.73311712950782</v>
          </cell>
          <cell r="AK430">
            <v>113.73311712950782</v>
          </cell>
          <cell r="AL430">
            <v>113.73311712950782</v>
          </cell>
          <cell r="AM430">
            <v>113.73311712950782</v>
          </cell>
          <cell r="AN430">
            <v>113.73311712950782</v>
          </cell>
        </row>
        <row r="431">
          <cell r="A431">
            <v>16</v>
          </cell>
          <cell r="B431" t="str">
            <v>SD</v>
          </cell>
          <cell r="C431" t="str">
            <v>ss</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row>
        <row r="432">
          <cell r="A432">
            <v>16</v>
          </cell>
          <cell r="B432" t="str">
            <v>UR</v>
          </cell>
          <cell r="C432" t="str">
            <v>rf</v>
          </cell>
          <cell r="D432">
            <v>23.349190689837673</v>
          </cell>
          <cell r="E432">
            <v>23.349190689837673</v>
          </cell>
          <cell r="F432">
            <v>23.349190689837673</v>
          </cell>
          <cell r="G432">
            <v>23.349190689837673</v>
          </cell>
          <cell r="H432">
            <v>23.349190689837673</v>
          </cell>
          <cell r="I432">
            <v>23.349190689837673</v>
          </cell>
          <cell r="J432">
            <v>23.349190689837673</v>
          </cell>
          <cell r="K432">
            <v>23.349190689837673</v>
          </cell>
          <cell r="L432">
            <v>23.349190689837673</v>
          </cell>
          <cell r="M432">
            <v>23.349190689837673</v>
          </cell>
          <cell r="N432">
            <v>23.349190689837673</v>
          </cell>
          <cell r="O432">
            <v>23.349190689837673</v>
          </cell>
          <cell r="P432">
            <v>23.349190689837673</v>
          </cell>
          <cell r="Q432">
            <v>23.349190689837673</v>
          </cell>
          <cell r="R432">
            <v>24.250473953779782</v>
          </cell>
          <cell r="S432">
            <v>25.15175721772189</v>
          </cell>
          <cell r="T432">
            <v>26.053040481663999</v>
          </cell>
          <cell r="U432">
            <v>26.954323745606107</v>
          </cell>
          <cell r="V432">
            <v>27.855607009548216</v>
          </cell>
          <cell r="W432">
            <v>28.756890273490324</v>
          </cell>
          <cell r="X432">
            <v>29.658173537432432</v>
          </cell>
          <cell r="Y432">
            <v>30.559456801374541</v>
          </cell>
          <cell r="Z432">
            <v>31.460740065316649</v>
          </cell>
          <cell r="AA432">
            <v>32.362023329258754</v>
          </cell>
          <cell r="AB432">
            <v>33.263306593200859</v>
          </cell>
          <cell r="AC432">
            <v>34.164589857142964</v>
          </cell>
          <cell r="AD432">
            <v>34.164589857142964</v>
          </cell>
          <cell r="AE432">
            <v>34.164589857142964</v>
          </cell>
          <cell r="AF432">
            <v>34.164589857142964</v>
          </cell>
          <cell r="AG432">
            <v>34.164589857142964</v>
          </cell>
          <cell r="AH432">
            <v>34.164589857142964</v>
          </cell>
          <cell r="AI432">
            <v>34.164589857142964</v>
          </cell>
          <cell r="AJ432">
            <v>34.164589857142964</v>
          </cell>
          <cell r="AK432">
            <v>34.164589857142964</v>
          </cell>
          <cell r="AL432">
            <v>34.164589857142964</v>
          </cell>
          <cell r="AM432">
            <v>34.164589857142964</v>
          </cell>
          <cell r="AN432">
            <v>34.164589857142964</v>
          </cell>
        </row>
        <row r="433">
          <cell r="A433">
            <v>16</v>
          </cell>
          <cell r="B433" t="str">
            <v>UR</v>
          </cell>
          <cell r="C433" t="str">
            <v>rm</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row>
        <row r="434">
          <cell r="A434">
            <v>17</v>
          </cell>
          <cell r="B434" t="str">
            <v>AG</v>
          </cell>
          <cell r="C434" t="str">
            <v>ab</v>
          </cell>
          <cell r="D434">
            <v>76.799789099451317</v>
          </cell>
          <cell r="E434">
            <v>76.799789099451317</v>
          </cell>
          <cell r="F434">
            <v>76.799789099451317</v>
          </cell>
          <cell r="G434">
            <v>76.799789099451317</v>
          </cell>
          <cell r="H434">
            <v>76.799789099451317</v>
          </cell>
          <cell r="I434">
            <v>76.799789099451317</v>
          </cell>
          <cell r="J434">
            <v>76.799789099451317</v>
          </cell>
          <cell r="K434">
            <v>76.799789099451317</v>
          </cell>
          <cell r="L434">
            <v>76.799789099451317</v>
          </cell>
          <cell r="M434">
            <v>76.799789099451317</v>
          </cell>
          <cell r="N434">
            <v>76.799789099451317</v>
          </cell>
          <cell r="O434">
            <v>76.799789099451317</v>
          </cell>
          <cell r="P434">
            <v>76.799789099451317</v>
          </cell>
          <cell r="Q434">
            <v>76.799789099451317</v>
          </cell>
          <cell r="R434">
            <v>76.170918110629984</v>
          </cell>
          <cell r="S434">
            <v>75.54204712180865</v>
          </cell>
          <cell r="T434">
            <v>74.913176132987317</v>
          </cell>
          <cell r="U434">
            <v>74.284305144165984</v>
          </cell>
          <cell r="V434">
            <v>73.655434155344651</v>
          </cell>
          <cell r="W434">
            <v>73.026563166523317</v>
          </cell>
          <cell r="X434">
            <v>72.397692177701984</v>
          </cell>
          <cell r="Y434">
            <v>71.768821188880651</v>
          </cell>
          <cell r="Z434">
            <v>71.139950200059317</v>
          </cell>
          <cell r="AA434">
            <v>70.511079211237984</v>
          </cell>
          <cell r="AB434">
            <v>69.882208222416651</v>
          </cell>
          <cell r="AC434">
            <v>69.253337233595317</v>
          </cell>
          <cell r="AD434">
            <v>69.253337233595317</v>
          </cell>
          <cell r="AE434">
            <v>69.253337233595317</v>
          </cell>
          <cell r="AF434">
            <v>69.253337233595317</v>
          </cell>
          <cell r="AG434">
            <v>69.253337233595317</v>
          </cell>
          <cell r="AH434">
            <v>69.253337233595317</v>
          </cell>
          <cell r="AI434">
            <v>69.253337233595317</v>
          </cell>
          <cell r="AJ434">
            <v>69.253337233595317</v>
          </cell>
          <cell r="AK434">
            <v>69.253337233595317</v>
          </cell>
          <cell r="AL434">
            <v>69.253337233595317</v>
          </cell>
          <cell r="AM434">
            <v>69.253337233595317</v>
          </cell>
          <cell r="AN434">
            <v>69.253337233595317</v>
          </cell>
        </row>
        <row r="435">
          <cell r="A435">
            <v>17</v>
          </cell>
          <cell r="B435" t="str">
            <v>AG</v>
          </cell>
          <cell r="C435" t="str">
            <v>cp</v>
          </cell>
          <cell r="D435">
            <v>1328.784242691439</v>
          </cell>
          <cell r="E435">
            <v>1328.784242691439</v>
          </cell>
          <cell r="F435">
            <v>1328.784242691439</v>
          </cell>
          <cell r="G435">
            <v>1328.784242691439</v>
          </cell>
          <cell r="H435">
            <v>1328.784242691439</v>
          </cell>
          <cell r="I435">
            <v>1328.784242691439</v>
          </cell>
          <cell r="J435">
            <v>1328.784242691439</v>
          </cell>
          <cell r="K435">
            <v>1328.784242691439</v>
          </cell>
          <cell r="L435">
            <v>1328.784242691439</v>
          </cell>
          <cell r="M435">
            <v>1328.784242691439</v>
          </cell>
          <cell r="N435">
            <v>1328.784242691439</v>
          </cell>
          <cell r="O435">
            <v>1328.784242691439</v>
          </cell>
          <cell r="P435">
            <v>1328.784242691439</v>
          </cell>
          <cell r="Q435">
            <v>1328.784242691439</v>
          </cell>
          <cell r="R435">
            <v>1230.3196696933733</v>
          </cell>
          <cell r="S435">
            <v>1131.8550966953076</v>
          </cell>
          <cell r="T435">
            <v>1033.3905236972419</v>
          </cell>
          <cell r="U435">
            <v>934.92595069917627</v>
          </cell>
          <cell r="V435">
            <v>836.46137770111068</v>
          </cell>
          <cell r="W435">
            <v>737.99680470304509</v>
          </cell>
          <cell r="X435">
            <v>639.53223170497949</v>
          </cell>
          <cell r="Y435">
            <v>541.0676587069139</v>
          </cell>
          <cell r="Z435">
            <v>442.60308570884831</v>
          </cell>
          <cell r="AA435">
            <v>344.13851271078272</v>
          </cell>
          <cell r="AB435">
            <v>245.67393971271713</v>
          </cell>
          <cell r="AC435">
            <v>147.20936671465168</v>
          </cell>
          <cell r="AD435">
            <v>147.20936671465168</v>
          </cell>
          <cell r="AE435">
            <v>147.20936671465168</v>
          </cell>
          <cell r="AF435">
            <v>147.20936671465168</v>
          </cell>
          <cell r="AG435">
            <v>147.20936671465168</v>
          </cell>
          <cell r="AH435">
            <v>147.20936671465168</v>
          </cell>
          <cell r="AI435">
            <v>147.20936671465168</v>
          </cell>
          <cell r="AJ435">
            <v>147.20936671465168</v>
          </cell>
          <cell r="AK435">
            <v>147.20936671465168</v>
          </cell>
          <cell r="AL435">
            <v>147.20936671465168</v>
          </cell>
          <cell r="AM435">
            <v>147.20936671465168</v>
          </cell>
          <cell r="AN435">
            <v>147.20936671465168</v>
          </cell>
        </row>
        <row r="436">
          <cell r="A436">
            <v>17</v>
          </cell>
          <cell r="B436" t="str">
            <v>AG</v>
          </cell>
          <cell r="C436" t="str">
            <v>pa</v>
          </cell>
          <cell r="D436">
            <v>52.042925087965322</v>
          </cell>
          <cell r="E436">
            <v>52.042925087965322</v>
          </cell>
          <cell r="F436">
            <v>52.042925087965322</v>
          </cell>
          <cell r="G436">
            <v>52.042925087965322</v>
          </cell>
          <cell r="H436">
            <v>52.042925087965322</v>
          </cell>
          <cell r="I436">
            <v>52.042925087965322</v>
          </cell>
          <cell r="J436">
            <v>52.042925087965322</v>
          </cell>
          <cell r="K436">
            <v>52.042925087965322</v>
          </cell>
          <cell r="L436">
            <v>52.042925087965322</v>
          </cell>
          <cell r="M436">
            <v>52.042925087965322</v>
          </cell>
          <cell r="N436">
            <v>52.042925087965322</v>
          </cell>
          <cell r="O436">
            <v>52.042925087965322</v>
          </cell>
          <cell r="P436">
            <v>52.042925087965322</v>
          </cell>
          <cell r="Q436">
            <v>52.042925087965322</v>
          </cell>
          <cell r="R436">
            <v>48.545770880585593</v>
          </cell>
          <cell r="S436">
            <v>45.048616673205863</v>
          </cell>
          <cell r="T436">
            <v>41.551462465826134</v>
          </cell>
          <cell r="U436">
            <v>38.054308258446405</v>
          </cell>
          <cell r="V436">
            <v>34.557154051066675</v>
          </cell>
          <cell r="W436">
            <v>31.059999843686946</v>
          </cell>
          <cell r="X436">
            <v>27.562845636307216</v>
          </cell>
          <cell r="Y436">
            <v>24.065691428927487</v>
          </cell>
          <cell r="Z436">
            <v>20.568537221547757</v>
          </cell>
          <cell r="AA436">
            <v>17.071383014168028</v>
          </cell>
          <cell r="AB436">
            <v>13.5742288067883</v>
          </cell>
          <cell r="AC436">
            <v>10.077074599408588</v>
          </cell>
          <cell r="AD436">
            <v>10.077074599408588</v>
          </cell>
          <cell r="AE436">
            <v>10.077074599408588</v>
          </cell>
          <cell r="AF436">
            <v>10.077074599408588</v>
          </cell>
          <cell r="AG436">
            <v>10.077074599408588</v>
          </cell>
          <cell r="AH436">
            <v>10.077074599408588</v>
          </cell>
          <cell r="AI436">
            <v>10.077074599408588</v>
          </cell>
          <cell r="AJ436">
            <v>10.077074599408588</v>
          </cell>
          <cell r="AK436">
            <v>10.077074599408588</v>
          </cell>
          <cell r="AL436">
            <v>10.077074599408588</v>
          </cell>
          <cell r="AM436">
            <v>10.077074599408588</v>
          </cell>
          <cell r="AN436">
            <v>10.077074599408588</v>
          </cell>
        </row>
        <row r="437">
          <cell r="A437">
            <v>17</v>
          </cell>
          <cell r="B437" t="str">
            <v>AL</v>
          </cell>
          <cell r="C437" t="str">
            <v>ep</v>
          </cell>
          <cell r="D437">
            <v>0.75087947093366703</v>
          </cell>
          <cell r="E437">
            <v>0.75087947093366703</v>
          </cell>
          <cell r="F437">
            <v>0.75087947093366703</v>
          </cell>
          <cell r="G437">
            <v>0.75087947093366703</v>
          </cell>
          <cell r="H437">
            <v>0.75087947093366703</v>
          </cell>
          <cell r="I437">
            <v>0.75087947093366703</v>
          </cell>
          <cell r="J437">
            <v>0.75087947093366703</v>
          </cell>
          <cell r="K437">
            <v>0.75087947093366703</v>
          </cell>
          <cell r="L437">
            <v>0.75087947093366703</v>
          </cell>
          <cell r="M437">
            <v>0.75087947093366703</v>
          </cell>
          <cell r="N437">
            <v>0.75087947093366703</v>
          </cell>
          <cell r="O437">
            <v>0.75087947093366703</v>
          </cell>
          <cell r="P437">
            <v>0.75087947093366703</v>
          </cell>
          <cell r="Q437">
            <v>0.75087947093366703</v>
          </cell>
          <cell r="R437">
            <v>0.70250728621238823</v>
          </cell>
          <cell r="S437">
            <v>0.65413510149110943</v>
          </cell>
          <cell r="T437">
            <v>0.60576291676983063</v>
          </cell>
          <cell r="U437">
            <v>0.55739073204855183</v>
          </cell>
          <cell r="V437">
            <v>0.50901854732727303</v>
          </cell>
          <cell r="W437">
            <v>0.46064636260599423</v>
          </cell>
          <cell r="X437">
            <v>0.41227417788471543</v>
          </cell>
          <cell r="Y437">
            <v>0.36390199316343663</v>
          </cell>
          <cell r="Z437">
            <v>0.31552980844215783</v>
          </cell>
          <cell r="AA437">
            <v>0.26715762372087903</v>
          </cell>
          <cell r="AB437">
            <v>0.21878543899960023</v>
          </cell>
          <cell r="AC437">
            <v>0.17041325427832135</v>
          </cell>
          <cell r="AD437">
            <v>0.17041325427832135</v>
          </cell>
          <cell r="AE437">
            <v>0.17041325427832135</v>
          </cell>
          <cell r="AF437">
            <v>0.17041325427832135</v>
          </cell>
          <cell r="AG437">
            <v>0.17041325427832135</v>
          </cell>
          <cell r="AH437">
            <v>0.17041325427832135</v>
          </cell>
          <cell r="AI437">
            <v>0.17041325427832135</v>
          </cell>
          <cell r="AJ437">
            <v>0.17041325427832135</v>
          </cell>
          <cell r="AK437">
            <v>0.17041325427832135</v>
          </cell>
          <cell r="AL437">
            <v>0.17041325427832135</v>
          </cell>
          <cell r="AM437">
            <v>0.17041325427832135</v>
          </cell>
          <cell r="AN437">
            <v>0.17041325427832135</v>
          </cell>
        </row>
        <row r="438">
          <cell r="A438">
            <v>17</v>
          </cell>
          <cell r="B438" t="str">
            <v>AL</v>
          </cell>
          <cell r="C438" t="str">
            <v>ff</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A439">
            <v>17</v>
          </cell>
          <cell r="B439" t="str">
            <v>AL</v>
          </cell>
          <cell r="C439" t="str">
            <v>hr</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row>
        <row r="440">
          <cell r="A440">
            <v>17</v>
          </cell>
          <cell r="B440" t="str">
            <v>AL</v>
          </cell>
          <cell r="C440" t="str">
            <v>of</v>
          </cell>
          <cell r="D440">
            <v>19.171732494959087</v>
          </cell>
          <cell r="E440">
            <v>19.171732494959087</v>
          </cell>
          <cell r="F440">
            <v>19.171732494959087</v>
          </cell>
          <cell r="G440">
            <v>19.171732494959087</v>
          </cell>
          <cell r="H440">
            <v>19.171732494959087</v>
          </cell>
          <cell r="I440">
            <v>19.171732494959087</v>
          </cell>
          <cell r="J440">
            <v>19.171732494959087</v>
          </cell>
          <cell r="K440">
            <v>19.171732494959087</v>
          </cell>
          <cell r="L440">
            <v>19.171732494959087</v>
          </cell>
          <cell r="M440">
            <v>19.171732494959087</v>
          </cell>
          <cell r="N440">
            <v>19.171732494959087</v>
          </cell>
          <cell r="O440">
            <v>19.171732494959087</v>
          </cell>
          <cell r="P440">
            <v>19.171732494959087</v>
          </cell>
          <cell r="Q440">
            <v>19.171732494959087</v>
          </cell>
          <cell r="R440">
            <v>18.257295181604601</v>
          </cell>
          <cell r="S440">
            <v>17.342857868250114</v>
          </cell>
          <cell r="T440">
            <v>16.428420554895627</v>
          </cell>
          <cell r="U440">
            <v>15.513983241541142</v>
          </cell>
          <cell r="V440">
            <v>14.599545928186657</v>
          </cell>
          <cell r="W440">
            <v>13.685108614832172</v>
          </cell>
          <cell r="X440">
            <v>12.770671301477687</v>
          </cell>
          <cell r="Y440">
            <v>11.856233988123202</v>
          </cell>
          <cell r="Z440">
            <v>10.941796674768717</v>
          </cell>
          <cell r="AA440">
            <v>10.027359361414232</v>
          </cell>
          <cell r="AB440">
            <v>9.1129220480597475</v>
          </cell>
          <cell r="AC440">
            <v>8.1984847347052625</v>
          </cell>
          <cell r="AD440">
            <v>8.1984847347052625</v>
          </cell>
          <cell r="AE440">
            <v>8.1984847347052625</v>
          </cell>
          <cell r="AF440">
            <v>8.1984847347052625</v>
          </cell>
          <cell r="AG440">
            <v>8.1984847347052625</v>
          </cell>
          <cell r="AH440">
            <v>8.1984847347052625</v>
          </cell>
          <cell r="AI440">
            <v>8.1984847347052625</v>
          </cell>
          <cell r="AJ440">
            <v>8.1984847347052625</v>
          </cell>
          <cell r="AK440">
            <v>8.1984847347052625</v>
          </cell>
          <cell r="AL440">
            <v>8.1984847347052625</v>
          </cell>
          <cell r="AM440">
            <v>8.1984847347052625</v>
          </cell>
          <cell r="AN440">
            <v>8.1984847347052625</v>
          </cell>
        </row>
        <row r="441">
          <cell r="A441">
            <v>17</v>
          </cell>
          <cell r="B441" t="str">
            <v>CR</v>
          </cell>
          <cell r="C441" t="str">
            <v>as</v>
          </cell>
          <cell r="D441">
            <v>0.88386302060164046</v>
          </cell>
          <cell r="E441">
            <v>0.88386302060164046</v>
          </cell>
          <cell r="F441">
            <v>0.88386302060164046</v>
          </cell>
          <cell r="G441">
            <v>0.88386302060164046</v>
          </cell>
          <cell r="H441">
            <v>0.88386302060164046</v>
          </cell>
          <cell r="I441">
            <v>0.88386302060164046</v>
          </cell>
          <cell r="J441">
            <v>0.88386302060164046</v>
          </cell>
          <cell r="K441">
            <v>0.88386302060164046</v>
          </cell>
          <cell r="L441">
            <v>0.88386302060164046</v>
          </cell>
          <cell r="M441">
            <v>0.88386302060164046</v>
          </cell>
          <cell r="N441">
            <v>0.88386302060164046</v>
          </cell>
          <cell r="O441">
            <v>0.88386302060164046</v>
          </cell>
          <cell r="P441">
            <v>0.88386302060164046</v>
          </cell>
          <cell r="Q441">
            <v>0.88386302060164046</v>
          </cell>
          <cell r="R441">
            <v>0.88783844664765865</v>
          </cell>
          <cell r="S441">
            <v>0.89181387269367685</v>
          </cell>
          <cell r="T441">
            <v>0.89578929873969504</v>
          </cell>
          <cell r="U441">
            <v>0.89976472478571323</v>
          </cell>
          <cell r="V441">
            <v>0.90374015083173143</v>
          </cell>
          <cell r="W441">
            <v>0.90771557687774962</v>
          </cell>
          <cell r="X441">
            <v>0.91169100292376781</v>
          </cell>
          <cell r="Y441">
            <v>0.91566642896978601</v>
          </cell>
          <cell r="Z441">
            <v>0.9196418550158042</v>
          </cell>
          <cell r="AA441">
            <v>0.92361728106182239</v>
          </cell>
          <cell r="AB441">
            <v>0.92759270710784059</v>
          </cell>
          <cell r="AC441">
            <v>0.93156813315385933</v>
          </cell>
          <cell r="AD441">
            <v>0.93156813315385933</v>
          </cell>
          <cell r="AE441">
            <v>0.93156813315385933</v>
          </cell>
          <cell r="AF441">
            <v>0.93156813315385933</v>
          </cell>
          <cell r="AG441">
            <v>0.93156813315385933</v>
          </cell>
          <cell r="AH441">
            <v>0.93156813315385933</v>
          </cell>
          <cell r="AI441">
            <v>0.93156813315385933</v>
          </cell>
          <cell r="AJ441">
            <v>0.93156813315385933</v>
          </cell>
          <cell r="AK441">
            <v>0.93156813315385933</v>
          </cell>
          <cell r="AL441">
            <v>0.93156813315385933</v>
          </cell>
          <cell r="AM441">
            <v>0.93156813315385933</v>
          </cell>
          <cell r="AN441">
            <v>0.93156813315385933</v>
          </cell>
        </row>
        <row r="442">
          <cell r="A442">
            <v>17</v>
          </cell>
          <cell r="B442" t="str">
            <v>CR</v>
          </cell>
          <cell r="C442" t="str">
            <v>hy</v>
          </cell>
          <cell r="D442">
            <v>32.649837896695303</v>
          </cell>
          <cell r="E442">
            <v>32.649837896695303</v>
          </cell>
          <cell r="F442">
            <v>32.649837896695303</v>
          </cell>
          <cell r="G442">
            <v>32.649837896695303</v>
          </cell>
          <cell r="H442">
            <v>32.649837896695303</v>
          </cell>
          <cell r="I442">
            <v>32.649837896695303</v>
          </cell>
          <cell r="J442">
            <v>32.649837896695303</v>
          </cell>
          <cell r="K442">
            <v>32.649837896695303</v>
          </cell>
          <cell r="L442">
            <v>32.649837896695303</v>
          </cell>
          <cell r="M442">
            <v>32.649837896695303</v>
          </cell>
          <cell r="N442">
            <v>32.649837896695303</v>
          </cell>
          <cell r="O442">
            <v>32.649837896695303</v>
          </cell>
          <cell r="P442">
            <v>32.649837896695303</v>
          </cell>
          <cell r="Q442">
            <v>32.649837896695303</v>
          </cell>
          <cell r="R442">
            <v>30.244810338138887</v>
          </cell>
          <cell r="S442">
            <v>27.839782779582471</v>
          </cell>
          <cell r="T442">
            <v>25.434755221026055</v>
          </cell>
          <cell r="U442">
            <v>23.029727662469639</v>
          </cell>
          <cell r="V442">
            <v>20.624700103913224</v>
          </cell>
          <cell r="W442">
            <v>18.219672545356808</v>
          </cell>
          <cell r="X442">
            <v>15.814644986800392</v>
          </cell>
          <cell r="Y442">
            <v>13.409617428243976</v>
          </cell>
          <cell r="Z442">
            <v>11.00458986968756</v>
          </cell>
          <cell r="AA442">
            <v>8.5995623111311446</v>
          </cell>
          <cell r="AB442">
            <v>6.1945347525747287</v>
          </cell>
          <cell r="AC442">
            <v>3.7895071940183089</v>
          </cell>
          <cell r="AD442">
            <v>3.7895071940183089</v>
          </cell>
          <cell r="AE442">
            <v>3.7895071940183089</v>
          </cell>
          <cell r="AF442">
            <v>3.7895071940183089</v>
          </cell>
          <cell r="AG442">
            <v>3.7895071940183089</v>
          </cell>
          <cell r="AH442">
            <v>3.7895071940183089</v>
          </cell>
          <cell r="AI442">
            <v>3.7895071940183089</v>
          </cell>
          <cell r="AJ442">
            <v>3.7895071940183089</v>
          </cell>
          <cell r="AK442">
            <v>3.7895071940183089</v>
          </cell>
          <cell r="AL442">
            <v>3.7895071940183089</v>
          </cell>
          <cell r="AM442">
            <v>3.7895071940183089</v>
          </cell>
          <cell r="AN442">
            <v>3.7895071940183089</v>
          </cell>
        </row>
        <row r="443">
          <cell r="A443">
            <v>17</v>
          </cell>
          <cell r="B443" t="str">
            <v>CR</v>
          </cell>
          <cell r="C443" t="str">
            <v>pp</v>
          </cell>
          <cell r="D443">
            <v>1.413503830212677</v>
          </cell>
          <cell r="E443">
            <v>1.413503830212677</v>
          </cell>
          <cell r="F443">
            <v>1.413503830212677</v>
          </cell>
          <cell r="G443">
            <v>1.413503830212677</v>
          </cell>
          <cell r="H443">
            <v>1.413503830212677</v>
          </cell>
          <cell r="I443">
            <v>1.413503830212677</v>
          </cell>
          <cell r="J443">
            <v>1.413503830212677</v>
          </cell>
          <cell r="K443">
            <v>1.413503830212677</v>
          </cell>
          <cell r="L443">
            <v>1.413503830212677</v>
          </cell>
          <cell r="M443">
            <v>1.413503830212677</v>
          </cell>
          <cell r="N443">
            <v>1.413503830212677</v>
          </cell>
          <cell r="O443">
            <v>1.413503830212677</v>
          </cell>
          <cell r="P443">
            <v>1.413503830212677</v>
          </cell>
          <cell r="Q443">
            <v>1.413503830212677</v>
          </cell>
          <cell r="R443">
            <v>1.2957118443616207</v>
          </cell>
          <cell r="S443">
            <v>1.1779198585105644</v>
          </cell>
          <cell r="T443">
            <v>1.060127872659508</v>
          </cell>
          <cell r="U443">
            <v>0.94233588680845159</v>
          </cell>
          <cell r="V443">
            <v>0.82454390095739516</v>
          </cell>
          <cell r="W443">
            <v>0.70675191510633872</v>
          </cell>
          <cell r="X443">
            <v>0.58895992925528229</v>
          </cell>
          <cell r="Y443">
            <v>0.47116794340422585</v>
          </cell>
          <cell r="Z443">
            <v>0.35337595755316942</v>
          </cell>
          <cell r="AA443">
            <v>0.23558397170211298</v>
          </cell>
          <cell r="AB443">
            <v>0.11779198585105656</v>
          </cell>
          <cell r="AC443">
            <v>0</v>
          </cell>
          <cell r="AD443">
            <v>0</v>
          </cell>
          <cell r="AE443">
            <v>0</v>
          </cell>
          <cell r="AF443">
            <v>0</v>
          </cell>
          <cell r="AG443">
            <v>0</v>
          </cell>
          <cell r="AH443">
            <v>0</v>
          </cell>
          <cell r="AI443">
            <v>0</v>
          </cell>
          <cell r="AJ443">
            <v>0</v>
          </cell>
          <cell r="AK443">
            <v>0</v>
          </cell>
          <cell r="AL443">
            <v>0</v>
          </cell>
          <cell r="AM443">
            <v>0</v>
          </cell>
          <cell r="AN443">
            <v>0</v>
          </cell>
        </row>
        <row r="444">
          <cell r="A444">
            <v>17</v>
          </cell>
          <cell r="B444" t="str">
            <v>CR</v>
          </cell>
          <cell r="C444" t="str">
            <v>ry</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row>
        <row r="445">
          <cell r="A445">
            <v>17</v>
          </cell>
          <cell r="B445" t="str">
            <v>CR</v>
          </cell>
          <cell r="C445" t="str">
            <v>sl</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row>
        <row r="446">
          <cell r="A446">
            <v>17</v>
          </cell>
          <cell r="B446" t="str">
            <v>FO</v>
          </cell>
          <cell r="C446" t="str">
            <v>uf</v>
          </cell>
          <cell r="D446">
            <v>77.224271816501826</v>
          </cell>
          <cell r="E446">
            <v>77.224271816501826</v>
          </cell>
          <cell r="F446">
            <v>77.224271816501826</v>
          </cell>
          <cell r="G446">
            <v>77.224271816501826</v>
          </cell>
          <cell r="H446">
            <v>77.224271816501826</v>
          </cell>
          <cell r="I446">
            <v>77.224271816501826</v>
          </cell>
          <cell r="J446">
            <v>77.224271816501826</v>
          </cell>
          <cell r="K446">
            <v>77.224271816501826</v>
          </cell>
          <cell r="L446">
            <v>77.224271816501826</v>
          </cell>
          <cell r="M446">
            <v>77.224271816501826</v>
          </cell>
          <cell r="N446">
            <v>77.224271816501826</v>
          </cell>
          <cell r="O446">
            <v>77.224271816501826</v>
          </cell>
          <cell r="P446">
            <v>77.224271816501826</v>
          </cell>
          <cell r="Q446">
            <v>77.224271816501826</v>
          </cell>
          <cell r="R446">
            <v>79.735070371825515</v>
          </cell>
          <cell r="S446">
            <v>82.245868927149203</v>
          </cell>
          <cell r="T446">
            <v>84.756667482472892</v>
          </cell>
          <cell r="U446">
            <v>87.267466037796581</v>
          </cell>
          <cell r="V446">
            <v>89.778264593120269</v>
          </cell>
          <cell r="W446">
            <v>92.289063148443958</v>
          </cell>
          <cell r="X446">
            <v>94.799861703767647</v>
          </cell>
          <cell r="Y446">
            <v>97.310660259091335</v>
          </cell>
          <cell r="Z446">
            <v>99.821458814415024</v>
          </cell>
          <cell r="AA446">
            <v>102.33225736973871</v>
          </cell>
          <cell r="AB446">
            <v>104.8430559250624</v>
          </cell>
          <cell r="AC446">
            <v>107.35385448038606</v>
          </cell>
          <cell r="AD446">
            <v>107.35385448038606</v>
          </cell>
          <cell r="AE446">
            <v>107.35385448038606</v>
          </cell>
          <cell r="AF446">
            <v>107.35385448038606</v>
          </cell>
          <cell r="AG446">
            <v>107.35385448038606</v>
          </cell>
          <cell r="AH446">
            <v>107.35385448038606</v>
          </cell>
          <cell r="AI446">
            <v>107.35385448038606</v>
          </cell>
          <cell r="AJ446">
            <v>107.35385448038606</v>
          </cell>
          <cell r="AK446">
            <v>107.35385448038606</v>
          </cell>
          <cell r="AL446">
            <v>107.35385448038606</v>
          </cell>
          <cell r="AM446">
            <v>107.35385448038606</v>
          </cell>
          <cell r="AN446">
            <v>107.35385448038606</v>
          </cell>
        </row>
        <row r="447">
          <cell r="A447">
            <v>17</v>
          </cell>
          <cell r="B447" t="str">
            <v>IN</v>
          </cell>
          <cell r="C447" t="str">
            <v>hi</v>
          </cell>
          <cell r="D447">
            <v>13.813950523709483</v>
          </cell>
          <cell r="E447">
            <v>13.813950523709483</v>
          </cell>
          <cell r="F447">
            <v>13.813950523709483</v>
          </cell>
          <cell r="G447">
            <v>13.813950523709483</v>
          </cell>
          <cell r="H447">
            <v>13.813950523709483</v>
          </cell>
          <cell r="I447">
            <v>13.813950523709483</v>
          </cell>
          <cell r="J447">
            <v>13.813950523709483</v>
          </cell>
          <cell r="K447">
            <v>13.813950523709483</v>
          </cell>
          <cell r="L447">
            <v>13.813950523709483</v>
          </cell>
          <cell r="M447">
            <v>13.813950523709483</v>
          </cell>
          <cell r="N447">
            <v>13.813950523709483</v>
          </cell>
          <cell r="O447">
            <v>13.813950523709483</v>
          </cell>
          <cell r="P447">
            <v>13.813950523709483</v>
          </cell>
          <cell r="Q447">
            <v>13.813950523709483</v>
          </cell>
          <cell r="R447">
            <v>12.99691707582971</v>
          </cell>
          <cell r="S447">
            <v>12.179883627949938</v>
          </cell>
          <cell r="T447">
            <v>11.362850180070165</v>
          </cell>
          <cell r="U447">
            <v>10.545816732190392</v>
          </cell>
          <cell r="V447">
            <v>9.7287832843106195</v>
          </cell>
          <cell r="W447">
            <v>8.9117498364308467</v>
          </cell>
          <cell r="X447">
            <v>8.094716388551074</v>
          </cell>
          <cell r="Y447">
            <v>7.2776829406713004</v>
          </cell>
          <cell r="Z447">
            <v>6.4606494927915268</v>
          </cell>
          <cell r="AA447">
            <v>5.6436160449117532</v>
          </cell>
          <cell r="AB447">
            <v>4.8265825970319796</v>
          </cell>
          <cell r="AC447">
            <v>4.0095491491522042</v>
          </cell>
          <cell r="AD447">
            <v>4.0095491491522042</v>
          </cell>
          <cell r="AE447">
            <v>4.0095491491522042</v>
          </cell>
          <cell r="AF447">
            <v>4.0095491491522042</v>
          </cell>
          <cell r="AG447">
            <v>4.0095491491522042</v>
          </cell>
          <cell r="AH447">
            <v>4.0095491491522042</v>
          </cell>
          <cell r="AI447">
            <v>4.0095491491522042</v>
          </cell>
          <cell r="AJ447">
            <v>4.0095491491522042</v>
          </cell>
          <cell r="AK447">
            <v>4.0095491491522042</v>
          </cell>
          <cell r="AL447">
            <v>4.0095491491522042</v>
          </cell>
          <cell r="AM447">
            <v>4.0095491491522042</v>
          </cell>
          <cell r="AN447">
            <v>4.0095491491522042</v>
          </cell>
        </row>
        <row r="448">
          <cell r="A448">
            <v>17</v>
          </cell>
          <cell r="B448" t="str">
            <v>IN</v>
          </cell>
          <cell r="C448" t="str">
            <v>ih</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row>
        <row r="449">
          <cell r="A449">
            <v>17</v>
          </cell>
          <cell r="B449" t="str">
            <v>IN</v>
          </cell>
          <cell r="C449" t="str">
            <v>li</v>
          </cell>
          <cell r="D449">
            <v>26.240290381745162</v>
          </cell>
          <cell r="E449">
            <v>26.240290381745162</v>
          </cell>
          <cell r="F449">
            <v>26.240290381745162</v>
          </cell>
          <cell r="G449">
            <v>26.240290381745162</v>
          </cell>
          <cell r="H449">
            <v>26.240290381745162</v>
          </cell>
          <cell r="I449">
            <v>26.240290381745162</v>
          </cell>
          <cell r="J449">
            <v>26.240290381745162</v>
          </cell>
          <cell r="K449">
            <v>26.240290381745162</v>
          </cell>
          <cell r="L449">
            <v>26.240290381745162</v>
          </cell>
          <cell r="M449">
            <v>26.240290381745162</v>
          </cell>
          <cell r="N449">
            <v>26.240290381745162</v>
          </cell>
          <cell r="O449">
            <v>26.240290381745162</v>
          </cell>
          <cell r="P449">
            <v>26.240290381745162</v>
          </cell>
          <cell r="Q449">
            <v>26.240290381745162</v>
          </cell>
          <cell r="R449">
            <v>27.283566326898693</v>
          </cell>
          <cell r="S449">
            <v>28.326842272052225</v>
          </cell>
          <cell r="T449">
            <v>29.370118217205757</v>
          </cell>
          <cell r="U449">
            <v>30.413394162359289</v>
          </cell>
          <cell r="V449">
            <v>31.456670107512821</v>
          </cell>
          <cell r="W449">
            <v>32.499946052666353</v>
          </cell>
          <cell r="X449">
            <v>33.543221997819884</v>
          </cell>
          <cell r="Y449">
            <v>34.586497942973416</v>
          </cell>
          <cell r="Z449">
            <v>35.629773888126948</v>
          </cell>
          <cell r="AA449">
            <v>36.67304983328048</v>
          </cell>
          <cell r="AB449">
            <v>37.716325778434012</v>
          </cell>
          <cell r="AC449">
            <v>38.759601723587565</v>
          </cell>
          <cell r="AD449">
            <v>38.759601723587565</v>
          </cell>
          <cell r="AE449">
            <v>38.759601723587565</v>
          </cell>
          <cell r="AF449">
            <v>38.759601723587565</v>
          </cell>
          <cell r="AG449">
            <v>38.759601723587565</v>
          </cell>
          <cell r="AH449">
            <v>38.759601723587565</v>
          </cell>
          <cell r="AI449">
            <v>38.759601723587565</v>
          </cell>
          <cell r="AJ449">
            <v>38.759601723587565</v>
          </cell>
          <cell r="AK449">
            <v>38.759601723587565</v>
          </cell>
          <cell r="AL449">
            <v>38.759601723587565</v>
          </cell>
          <cell r="AM449">
            <v>38.759601723587565</v>
          </cell>
          <cell r="AN449">
            <v>38.759601723587565</v>
          </cell>
        </row>
        <row r="450">
          <cell r="A450">
            <v>17</v>
          </cell>
          <cell r="B450" t="str">
            <v>IN</v>
          </cell>
          <cell r="C450" t="str">
            <v>oi</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row>
        <row r="451">
          <cell r="A451">
            <v>17</v>
          </cell>
          <cell r="B451" t="str">
            <v>IN</v>
          </cell>
          <cell r="C451" t="str">
            <v>wp</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row>
        <row r="452">
          <cell r="A452">
            <v>17</v>
          </cell>
          <cell r="B452" t="str">
            <v>RC</v>
          </cell>
          <cell r="C452" t="str">
            <v>ca</v>
          </cell>
          <cell r="D452">
            <v>5.1372288243634081</v>
          </cell>
          <cell r="E452">
            <v>5.1372288243634081</v>
          </cell>
          <cell r="F452">
            <v>5.1372288243634081</v>
          </cell>
          <cell r="G452">
            <v>5.1372288243634081</v>
          </cell>
          <cell r="H452">
            <v>5.1372288243634081</v>
          </cell>
          <cell r="I452">
            <v>5.1372288243634081</v>
          </cell>
          <cell r="J452">
            <v>5.1372288243634081</v>
          </cell>
          <cell r="K452">
            <v>5.1372288243634081</v>
          </cell>
          <cell r="L452">
            <v>5.1372288243634081</v>
          </cell>
          <cell r="M452">
            <v>5.1372288243634081</v>
          </cell>
          <cell r="N452">
            <v>5.1372288243634081</v>
          </cell>
          <cell r="O452">
            <v>5.1372288243634081</v>
          </cell>
          <cell r="P452">
            <v>5.1372288243634081</v>
          </cell>
          <cell r="Q452">
            <v>5.1372288243634081</v>
          </cell>
          <cell r="R452">
            <v>4.7385069449557484</v>
          </cell>
          <cell r="S452">
            <v>4.3397850655480887</v>
          </cell>
          <cell r="T452">
            <v>3.9410631861404291</v>
          </cell>
          <cell r="U452">
            <v>3.5423413067327694</v>
          </cell>
          <cell r="V452">
            <v>3.1436194273251097</v>
          </cell>
          <cell r="W452">
            <v>2.74489754791745</v>
          </cell>
          <cell r="X452">
            <v>2.3461756685097903</v>
          </cell>
          <cell r="Y452">
            <v>1.9474537891021306</v>
          </cell>
          <cell r="Z452">
            <v>1.5487319096944709</v>
          </cell>
          <cell r="AA452">
            <v>1.1500100302868113</v>
          </cell>
          <cell r="AB452">
            <v>0.75128815087915157</v>
          </cell>
          <cell r="AC452">
            <v>0.35256627147149289</v>
          </cell>
          <cell r="AD452">
            <v>0.35256627147149289</v>
          </cell>
          <cell r="AE452">
            <v>0.35256627147149289</v>
          </cell>
          <cell r="AF452">
            <v>0.35256627147149289</v>
          </cell>
          <cell r="AG452">
            <v>0.35256627147149289</v>
          </cell>
          <cell r="AH452">
            <v>0.35256627147149289</v>
          </cell>
          <cell r="AI452">
            <v>0.35256627147149289</v>
          </cell>
          <cell r="AJ452">
            <v>0.35256627147149289</v>
          </cell>
          <cell r="AK452">
            <v>0.35256627147149289</v>
          </cell>
          <cell r="AL452">
            <v>0.35256627147149289</v>
          </cell>
          <cell r="AM452">
            <v>0.35256627147149289</v>
          </cell>
          <cell r="AN452">
            <v>0.35256627147149289</v>
          </cell>
        </row>
        <row r="453">
          <cell r="A453">
            <v>17</v>
          </cell>
          <cell r="B453" t="str">
            <v>RC</v>
          </cell>
          <cell r="C453" t="str">
            <v>go</v>
          </cell>
          <cell r="D453">
            <v>28.368226333241847</v>
          </cell>
          <cell r="E453">
            <v>28.368226333241847</v>
          </cell>
          <cell r="F453">
            <v>28.368226333241847</v>
          </cell>
          <cell r="G453">
            <v>28.368226333241847</v>
          </cell>
          <cell r="H453">
            <v>28.368226333241847</v>
          </cell>
          <cell r="I453">
            <v>28.368226333241847</v>
          </cell>
          <cell r="J453">
            <v>28.368226333241847</v>
          </cell>
          <cell r="K453">
            <v>28.368226333241847</v>
          </cell>
          <cell r="L453">
            <v>28.368226333241847</v>
          </cell>
          <cell r="M453">
            <v>28.368226333241847</v>
          </cell>
          <cell r="N453">
            <v>28.368226333241847</v>
          </cell>
          <cell r="O453">
            <v>28.368226333241847</v>
          </cell>
          <cell r="P453">
            <v>28.368226333241847</v>
          </cell>
          <cell r="Q453">
            <v>28.368226333241847</v>
          </cell>
          <cell r="R453">
            <v>30.265081775411257</v>
          </cell>
          <cell r="S453">
            <v>32.161937217580665</v>
          </cell>
          <cell r="T453">
            <v>34.058792659750075</v>
          </cell>
          <cell r="U453">
            <v>35.955648101919486</v>
          </cell>
          <cell r="V453">
            <v>37.852503544088897</v>
          </cell>
          <cell r="W453">
            <v>39.749358986258308</v>
          </cell>
          <cell r="X453">
            <v>41.646214428427719</v>
          </cell>
          <cell r="Y453">
            <v>43.54306987059713</v>
          </cell>
          <cell r="Z453">
            <v>45.43992531276654</v>
          </cell>
          <cell r="AA453">
            <v>47.336780754935951</v>
          </cell>
          <cell r="AB453">
            <v>49.233636197105362</v>
          </cell>
          <cell r="AC453">
            <v>51.130491639274766</v>
          </cell>
          <cell r="AD453">
            <v>51.130491639274766</v>
          </cell>
          <cell r="AE453">
            <v>51.130491639274766</v>
          </cell>
          <cell r="AF453">
            <v>51.130491639274766</v>
          </cell>
          <cell r="AG453">
            <v>51.130491639274766</v>
          </cell>
          <cell r="AH453">
            <v>51.130491639274766</v>
          </cell>
          <cell r="AI453">
            <v>51.130491639274766</v>
          </cell>
          <cell r="AJ453">
            <v>51.130491639274766</v>
          </cell>
          <cell r="AK453">
            <v>51.130491639274766</v>
          </cell>
          <cell r="AL453">
            <v>51.130491639274766</v>
          </cell>
          <cell r="AM453">
            <v>51.130491639274766</v>
          </cell>
          <cell r="AN453">
            <v>51.130491639274766</v>
          </cell>
        </row>
        <row r="454">
          <cell r="A454">
            <v>17</v>
          </cell>
          <cell r="B454" t="str">
            <v>RC</v>
          </cell>
          <cell r="C454" t="str">
            <v>sk</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row>
        <row r="455">
          <cell r="A455">
            <v>17</v>
          </cell>
          <cell r="B455" t="str">
            <v>RD</v>
          </cell>
          <cell r="C455" t="str">
            <v>mf</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row>
        <row r="456">
          <cell r="A456">
            <v>17</v>
          </cell>
          <cell r="B456" t="str">
            <v>RD</v>
          </cell>
          <cell r="C456" t="str">
            <v>mr</v>
          </cell>
          <cell r="D456">
            <v>13.491693691882254</v>
          </cell>
          <cell r="E456">
            <v>13.491693691882254</v>
          </cell>
          <cell r="F456">
            <v>13.491693691882254</v>
          </cell>
          <cell r="G456">
            <v>13.491693691882254</v>
          </cell>
          <cell r="H456">
            <v>13.491693691882254</v>
          </cell>
          <cell r="I456">
            <v>13.491693691882254</v>
          </cell>
          <cell r="J456">
            <v>13.491693691882254</v>
          </cell>
          <cell r="K456">
            <v>13.491693691882254</v>
          </cell>
          <cell r="L456">
            <v>13.491693691882254</v>
          </cell>
          <cell r="M456">
            <v>13.491693691882254</v>
          </cell>
          <cell r="N456">
            <v>13.491693691882254</v>
          </cell>
          <cell r="O456">
            <v>13.491693691882254</v>
          </cell>
          <cell r="P456">
            <v>13.491693691882254</v>
          </cell>
          <cell r="Q456">
            <v>13.491693691882254</v>
          </cell>
          <cell r="R456">
            <v>13.611911382681404</v>
          </cell>
          <cell r="S456">
            <v>13.732129073480554</v>
          </cell>
          <cell r="T456">
            <v>13.852346764279703</v>
          </cell>
          <cell r="U456">
            <v>13.972564455078853</v>
          </cell>
          <cell r="V456">
            <v>14.092782145878003</v>
          </cell>
          <cell r="W456">
            <v>14.212999836677152</v>
          </cell>
          <cell r="X456">
            <v>14.333217527476302</v>
          </cell>
          <cell r="Y456">
            <v>14.453435218275452</v>
          </cell>
          <cell r="Z456">
            <v>14.573652909074601</v>
          </cell>
          <cell r="AA456">
            <v>14.693870599873751</v>
          </cell>
          <cell r="AB456">
            <v>14.814088290672901</v>
          </cell>
          <cell r="AC456">
            <v>14.93430598147205</v>
          </cell>
          <cell r="AD456">
            <v>14.93430598147205</v>
          </cell>
          <cell r="AE456">
            <v>14.93430598147205</v>
          </cell>
          <cell r="AF456">
            <v>14.93430598147205</v>
          </cell>
          <cell r="AG456">
            <v>14.93430598147205</v>
          </cell>
          <cell r="AH456">
            <v>14.93430598147205</v>
          </cell>
          <cell r="AI456">
            <v>14.93430598147205</v>
          </cell>
          <cell r="AJ456">
            <v>14.93430598147205</v>
          </cell>
          <cell r="AK456">
            <v>14.93430598147205</v>
          </cell>
          <cell r="AL456">
            <v>14.93430598147205</v>
          </cell>
          <cell r="AM456">
            <v>14.93430598147205</v>
          </cell>
          <cell r="AN456">
            <v>14.93430598147205</v>
          </cell>
        </row>
        <row r="457">
          <cell r="A457">
            <v>17</v>
          </cell>
          <cell r="B457" t="str">
            <v>RD</v>
          </cell>
          <cell r="C457" t="str">
            <v>sf</v>
          </cell>
          <cell r="D457">
            <v>0.36558173777038622</v>
          </cell>
          <cell r="E457">
            <v>0.36558173777038622</v>
          </cell>
          <cell r="F457">
            <v>0.36558173777038622</v>
          </cell>
          <cell r="G457">
            <v>0.36558173777038622</v>
          </cell>
          <cell r="H457">
            <v>0.36558173777038622</v>
          </cell>
          <cell r="I457">
            <v>0.36558173777038622</v>
          </cell>
          <cell r="J457">
            <v>0.36558173777038622</v>
          </cell>
          <cell r="K457">
            <v>0.36558173777038622</v>
          </cell>
          <cell r="L457">
            <v>0.36558173777038622</v>
          </cell>
          <cell r="M457">
            <v>0.36558173777038622</v>
          </cell>
          <cell r="N457">
            <v>0.36558173777038622</v>
          </cell>
          <cell r="O457">
            <v>0.36558173777038622</v>
          </cell>
          <cell r="P457">
            <v>0.36558173777038622</v>
          </cell>
          <cell r="Q457">
            <v>0.36558173777038622</v>
          </cell>
          <cell r="R457">
            <v>0.36582046596062612</v>
          </cell>
          <cell r="S457">
            <v>0.36605919415086602</v>
          </cell>
          <cell r="T457">
            <v>0.36629792234110592</v>
          </cell>
          <cell r="U457">
            <v>0.36653665053134582</v>
          </cell>
          <cell r="V457">
            <v>0.36677537872158572</v>
          </cell>
          <cell r="W457">
            <v>0.36701410691182562</v>
          </cell>
          <cell r="X457">
            <v>0.36725283510206552</v>
          </cell>
          <cell r="Y457">
            <v>0.36749156329230542</v>
          </cell>
          <cell r="Z457">
            <v>0.36773029148254532</v>
          </cell>
          <cell r="AA457">
            <v>0.36796901967278522</v>
          </cell>
          <cell r="AB457">
            <v>0.36820774786302513</v>
          </cell>
          <cell r="AC457">
            <v>0.36844647605326519</v>
          </cell>
          <cell r="AD457">
            <v>0.36844647605326519</v>
          </cell>
          <cell r="AE457">
            <v>0.36844647605326519</v>
          </cell>
          <cell r="AF457">
            <v>0.36844647605326519</v>
          </cell>
          <cell r="AG457">
            <v>0.36844647605326519</v>
          </cell>
          <cell r="AH457">
            <v>0.36844647605326519</v>
          </cell>
          <cell r="AI457">
            <v>0.36844647605326519</v>
          </cell>
          <cell r="AJ457">
            <v>0.36844647605326519</v>
          </cell>
          <cell r="AK457">
            <v>0.36844647605326519</v>
          </cell>
          <cell r="AL457">
            <v>0.36844647605326519</v>
          </cell>
          <cell r="AM457">
            <v>0.36844647605326519</v>
          </cell>
          <cell r="AN457">
            <v>0.36844647605326519</v>
          </cell>
        </row>
        <row r="458">
          <cell r="A458">
            <v>17</v>
          </cell>
          <cell r="B458" t="str">
            <v>RD</v>
          </cell>
          <cell r="C458" t="str">
            <v>sr</v>
          </cell>
          <cell r="D458">
            <v>18.394654335225454</v>
          </cell>
          <cell r="E458">
            <v>18.394654335225454</v>
          </cell>
          <cell r="F458">
            <v>18.394654335225454</v>
          </cell>
          <cell r="G458">
            <v>18.394654335225454</v>
          </cell>
          <cell r="H458">
            <v>18.394654335225454</v>
          </cell>
          <cell r="I458">
            <v>18.394654335225454</v>
          </cell>
          <cell r="J458">
            <v>18.394654335225454</v>
          </cell>
          <cell r="K458">
            <v>18.394654335225454</v>
          </cell>
          <cell r="L458">
            <v>18.394654335225454</v>
          </cell>
          <cell r="M458">
            <v>18.394654335225454</v>
          </cell>
          <cell r="N458">
            <v>18.394654335225454</v>
          </cell>
          <cell r="O458">
            <v>18.394654335225454</v>
          </cell>
          <cell r="P458">
            <v>18.394654335225454</v>
          </cell>
          <cell r="Q458">
            <v>18.394654335225454</v>
          </cell>
          <cell r="R458">
            <v>18.630555262300369</v>
          </cell>
          <cell r="S458">
            <v>18.866456189375285</v>
          </cell>
          <cell r="T458">
            <v>19.1023571164502</v>
          </cell>
          <cell r="U458">
            <v>19.338258043525116</v>
          </cell>
          <cell r="V458">
            <v>19.574158970600031</v>
          </cell>
          <cell r="W458">
            <v>19.810059897674947</v>
          </cell>
          <cell r="X458">
            <v>20.045960824749862</v>
          </cell>
          <cell r="Y458">
            <v>20.281861751824778</v>
          </cell>
          <cell r="Z458">
            <v>20.517762678899693</v>
          </cell>
          <cell r="AA458">
            <v>20.753663605974609</v>
          </cell>
          <cell r="AB458">
            <v>20.989564533049524</v>
          </cell>
          <cell r="AC458">
            <v>21.225465460124457</v>
          </cell>
          <cell r="AD458">
            <v>21.225465460124457</v>
          </cell>
          <cell r="AE458">
            <v>21.225465460124457</v>
          </cell>
          <cell r="AF458">
            <v>21.225465460124457</v>
          </cell>
          <cell r="AG458">
            <v>21.225465460124457</v>
          </cell>
          <cell r="AH458">
            <v>21.225465460124457</v>
          </cell>
          <cell r="AI458">
            <v>21.225465460124457</v>
          </cell>
          <cell r="AJ458">
            <v>21.225465460124457</v>
          </cell>
          <cell r="AK458">
            <v>21.225465460124457</v>
          </cell>
          <cell r="AL458">
            <v>21.225465460124457</v>
          </cell>
          <cell r="AM458">
            <v>21.225465460124457</v>
          </cell>
          <cell r="AN458">
            <v>21.225465460124457</v>
          </cell>
        </row>
        <row r="459">
          <cell r="A459">
            <v>17</v>
          </cell>
          <cell r="B459" t="str">
            <v>RR</v>
          </cell>
          <cell r="C459" t="str">
            <v>rf</v>
          </cell>
          <cell r="D459">
            <v>89.976518509892358</v>
          </cell>
          <cell r="E459">
            <v>89.976518509892358</v>
          </cell>
          <cell r="F459">
            <v>89.976518509892358</v>
          </cell>
          <cell r="G459">
            <v>89.976518509892358</v>
          </cell>
          <cell r="H459">
            <v>89.976518509892358</v>
          </cell>
          <cell r="I459">
            <v>89.976518509892358</v>
          </cell>
          <cell r="J459">
            <v>89.976518509892358</v>
          </cell>
          <cell r="K459">
            <v>89.976518509892358</v>
          </cell>
          <cell r="L459">
            <v>89.976518509892358</v>
          </cell>
          <cell r="M459">
            <v>89.976518509892358</v>
          </cell>
          <cell r="N459">
            <v>89.976518509892358</v>
          </cell>
          <cell r="O459">
            <v>89.976518509892358</v>
          </cell>
          <cell r="P459">
            <v>89.976518509892358</v>
          </cell>
          <cell r="Q459">
            <v>89.976518509892358</v>
          </cell>
          <cell r="R459">
            <v>84.692488075896762</v>
          </cell>
          <cell r="S459">
            <v>79.40845764190118</v>
          </cell>
          <cell r="T459">
            <v>74.124427207905597</v>
          </cell>
          <cell r="U459">
            <v>68.840396773910015</v>
          </cell>
          <cell r="V459">
            <v>63.556366339914426</v>
          </cell>
          <cell r="W459">
            <v>58.272335905918837</v>
          </cell>
          <cell r="X459">
            <v>52.988305471923248</v>
          </cell>
          <cell r="Y459">
            <v>47.704275037927658</v>
          </cell>
          <cell r="Z459">
            <v>42.420244603932069</v>
          </cell>
          <cell r="AA459">
            <v>37.13621416993648</v>
          </cell>
          <cell r="AB459">
            <v>31.852183735940891</v>
          </cell>
          <cell r="AC459">
            <v>26.568153301945291</v>
          </cell>
          <cell r="AD459">
            <v>26.568153301945291</v>
          </cell>
          <cell r="AE459">
            <v>26.568153301945291</v>
          </cell>
          <cell r="AF459">
            <v>26.568153301945291</v>
          </cell>
          <cell r="AG459">
            <v>26.568153301945291</v>
          </cell>
          <cell r="AH459">
            <v>26.568153301945291</v>
          </cell>
          <cell r="AI459">
            <v>26.568153301945291</v>
          </cell>
          <cell r="AJ459">
            <v>26.568153301945291</v>
          </cell>
          <cell r="AK459">
            <v>26.568153301945291</v>
          </cell>
          <cell r="AL459">
            <v>26.568153301945291</v>
          </cell>
          <cell r="AM459">
            <v>26.568153301945291</v>
          </cell>
          <cell r="AN459">
            <v>26.568153301945291</v>
          </cell>
        </row>
        <row r="460">
          <cell r="A460">
            <v>17</v>
          </cell>
          <cell r="B460" t="str">
            <v>RR</v>
          </cell>
          <cell r="C460" t="str">
            <v>rm</v>
          </cell>
          <cell r="D460">
            <v>2.8857271591134861</v>
          </cell>
          <cell r="E460">
            <v>2.8857271591134861</v>
          </cell>
          <cell r="F460">
            <v>2.8857271591134861</v>
          </cell>
          <cell r="G460">
            <v>2.8857271591134861</v>
          </cell>
          <cell r="H460">
            <v>2.8857271591134861</v>
          </cell>
          <cell r="I460">
            <v>2.8857271591134861</v>
          </cell>
          <cell r="J460">
            <v>2.8857271591134861</v>
          </cell>
          <cell r="K460">
            <v>2.8857271591134861</v>
          </cell>
          <cell r="L460">
            <v>2.8857271591134861</v>
          </cell>
          <cell r="M460">
            <v>2.8857271591134861</v>
          </cell>
          <cell r="N460">
            <v>2.8857271591134861</v>
          </cell>
          <cell r="O460">
            <v>2.8857271591134861</v>
          </cell>
          <cell r="P460">
            <v>2.8857271591134861</v>
          </cell>
          <cell r="Q460">
            <v>2.8857271591134861</v>
          </cell>
          <cell r="R460">
            <v>4.1836242994701776</v>
          </cell>
          <cell r="S460">
            <v>5.481521439826869</v>
          </cell>
          <cell r="T460">
            <v>6.7794185801835605</v>
          </cell>
          <cell r="U460">
            <v>8.0773157205402519</v>
          </cell>
          <cell r="V460">
            <v>9.3752128608969443</v>
          </cell>
          <cell r="W460">
            <v>10.673110001253637</v>
          </cell>
          <cell r="X460">
            <v>11.971007141610329</v>
          </cell>
          <cell r="Y460">
            <v>13.268904281967021</v>
          </cell>
          <cell r="Z460">
            <v>14.566801422323714</v>
          </cell>
          <cell r="AA460">
            <v>15.864698562680406</v>
          </cell>
          <cell r="AB460">
            <v>17.162595703037098</v>
          </cell>
          <cell r="AC460">
            <v>18.460492843393784</v>
          </cell>
          <cell r="AD460">
            <v>18.460492843393784</v>
          </cell>
          <cell r="AE460">
            <v>18.460492843393784</v>
          </cell>
          <cell r="AF460">
            <v>18.460492843393784</v>
          </cell>
          <cell r="AG460">
            <v>18.460492843393784</v>
          </cell>
          <cell r="AH460">
            <v>18.460492843393784</v>
          </cell>
          <cell r="AI460">
            <v>18.460492843393784</v>
          </cell>
          <cell r="AJ460">
            <v>18.460492843393784</v>
          </cell>
          <cell r="AK460">
            <v>18.460492843393784</v>
          </cell>
          <cell r="AL460">
            <v>18.460492843393784</v>
          </cell>
          <cell r="AM460">
            <v>18.460492843393784</v>
          </cell>
          <cell r="AN460">
            <v>18.460492843393784</v>
          </cell>
        </row>
        <row r="461">
          <cell r="A461">
            <v>17</v>
          </cell>
          <cell r="B461" t="str">
            <v>SD</v>
          </cell>
          <cell r="C461" t="str">
            <v>ld</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9.6603075754133974E-2</v>
          </cell>
          <cell r="S461">
            <v>0.19320615150826795</v>
          </cell>
          <cell r="T461">
            <v>0.28980922726240194</v>
          </cell>
          <cell r="U461">
            <v>0.3864123030165359</v>
          </cell>
          <cell r="V461">
            <v>0.48301537877066986</v>
          </cell>
          <cell r="W461">
            <v>0.57961845452480387</v>
          </cell>
          <cell r="X461">
            <v>0.67622153027893783</v>
          </cell>
          <cell r="Y461">
            <v>0.77282460603307179</v>
          </cell>
          <cell r="Z461">
            <v>0.86942768178720575</v>
          </cell>
          <cell r="AA461">
            <v>0.96603075754133971</v>
          </cell>
          <cell r="AB461">
            <v>1.0626338332954737</v>
          </cell>
          <cell r="AC461">
            <v>1.1592369090496077</v>
          </cell>
          <cell r="AD461">
            <v>1.1592369090496077</v>
          </cell>
          <cell r="AE461">
            <v>1.1592369090496077</v>
          </cell>
          <cell r="AF461">
            <v>1.1592369090496077</v>
          </cell>
          <cell r="AG461">
            <v>1.1592369090496077</v>
          </cell>
          <cell r="AH461">
            <v>1.1592369090496077</v>
          </cell>
          <cell r="AI461">
            <v>1.1592369090496077</v>
          </cell>
          <cell r="AJ461">
            <v>1.1592369090496077</v>
          </cell>
          <cell r="AK461">
            <v>1.1592369090496077</v>
          </cell>
          <cell r="AL461">
            <v>1.1592369090496077</v>
          </cell>
          <cell r="AM461">
            <v>1.1592369090496077</v>
          </cell>
          <cell r="AN461">
            <v>1.1592369090496077</v>
          </cell>
        </row>
        <row r="462">
          <cell r="A462">
            <v>17</v>
          </cell>
          <cell r="B462" t="str">
            <v>SD</v>
          </cell>
          <cell r="C462" t="str">
            <v>lf</v>
          </cell>
          <cell r="D462">
            <v>3.2555548057747972</v>
          </cell>
          <cell r="E462">
            <v>3.2555548057747972</v>
          </cell>
          <cell r="F462">
            <v>3.2555548057747972</v>
          </cell>
          <cell r="G462">
            <v>3.2555548057747972</v>
          </cell>
          <cell r="H462">
            <v>3.2555548057747972</v>
          </cell>
          <cell r="I462">
            <v>3.2555548057747972</v>
          </cell>
          <cell r="J462">
            <v>3.2555548057747972</v>
          </cell>
          <cell r="K462">
            <v>3.2555548057747972</v>
          </cell>
          <cell r="L462">
            <v>3.2555548057747972</v>
          </cell>
          <cell r="M462">
            <v>3.2555548057747972</v>
          </cell>
          <cell r="N462">
            <v>3.2555548057747972</v>
          </cell>
          <cell r="O462">
            <v>3.2555548057747972</v>
          </cell>
          <cell r="P462">
            <v>3.2555548057747972</v>
          </cell>
          <cell r="Q462">
            <v>3.2555548057747972</v>
          </cell>
          <cell r="R462">
            <v>2.9842585719602308</v>
          </cell>
          <cell r="S462">
            <v>2.7129623381456645</v>
          </cell>
          <cell r="T462">
            <v>2.4416661043310981</v>
          </cell>
          <cell r="U462">
            <v>2.1703698705165317</v>
          </cell>
          <cell r="V462">
            <v>1.8990736367019654</v>
          </cell>
          <cell r="W462">
            <v>1.627777402887399</v>
          </cell>
          <cell r="X462">
            <v>1.3564811690728327</v>
          </cell>
          <cell r="Y462">
            <v>1.0851849352582663</v>
          </cell>
          <cell r="Z462">
            <v>0.81388870144369996</v>
          </cell>
          <cell r="AA462">
            <v>0.5425924676291336</v>
          </cell>
          <cell r="AB462">
            <v>0.27129623381456719</v>
          </cell>
          <cell r="AC462">
            <v>0</v>
          </cell>
          <cell r="AD462">
            <v>0</v>
          </cell>
          <cell r="AE462">
            <v>0</v>
          </cell>
          <cell r="AF462">
            <v>0</v>
          </cell>
          <cell r="AG462">
            <v>0</v>
          </cell>
          <cell r="AH462">
            <v>0</v>
          </cell>
          <cell r="AI462">
            <v>0</v>
          </cell>
          <cell r="AJ462">
            <v>0</v>
          </cell>
          <cell r="AK462">
            <v>0</v>
          </cell>
          <cell r="AL462">
            <v>0</v>
          </cell>
          <cell r="AM462">
            <v>0</v>
          </cell>
          <cell r="AN462">
            <v>0</v>
          </cell>
        </row>
        <row r="463">
          <cell r="A463">
            <v>17</v>
          </cell>
          <cell r="B463" t="str">
            <v>SD</v>
          </cell>
          <cell r="C463" t="str">
            <v>mn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row>
        <row r="464">
          <cell r="A464">
            <v>17</v>
          </cell>
          <cell r="B464" t="str">
            <v>SD</v>
          </cell>
          <cell r="C464" t="str">
            <v>os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row>
        <row r="465">
          <cell r="A465">
            <v>17</v>
          </cell>
          <cell r="B465" t="str">
            <v>SD</v>
          </cell>
          <cell r="C465" t="str">
            <v>pm</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4.2305066942075052E-2</v>
          </cell>
          <cell r="S465">
            <v>8.4610133884150104E-2</v>
          </cell>
          <cell r="T465">
            <v>0.12691520082622515</v>
          </cell>
          <cell r="U465">
            <v>0.16922026776830021</v>
          </cell>
          <cell r="V465">
            <v>0.21152533471037527</v>
          </cell>
          <cell r="W465">
            <v>0.2538304016524503</v>
          </cell>
          <cell r="X465">
            <v>0.29613546859452533</v>
          </cell>
          <cell r="Y465">
            <v>0.33844053553660036</v>
          </cell>
          <cell r="Z465">
            <v>0.38074560247867539</v>
          </cell>
          <cell r="AA465">
            <v>0.42305066942075042</v>
          </cell>
          <cell r="AB465">
            <v>0.46535573636282546</v>
          </cell>
          <cell r="AC465">
            <v>0.5076608033049006</v>
          </cell>
          <cell r="AD465">
            <v>0.5076608033049006</v>
          </cell>
          <cell r="AE465">
            <v>0.5076608033049006</v>
          </cell>
          <cell r="AF465">
            <v>0.5076608033049006</v>
          </cell>
          <cell r="AG465">
            <v>0.5076608033049006</v>
          </cell>
          <cell r="AH465">
            <v>0.5076608033049006</v>
          </cell>
          <cell r="AI465">
            <v>0.5076608033049006</v>
          </cell>
          <cell r="AJ465">
            <v>0.5076608033049006</v>
          </cell>
          <cell r="AK465">
            <v>0.5076608033049006</v>
          </cell>
          <cell r="AL465">
            <v>0.5076608033049006</v>
          </cell>
          <cell r="AM465">
            <v>0.5076608033049006</v>
          </cell>
          <cell r="AN465">
            <v>0.5076608033049006</v>
          </cell>
        </row>
        <row r="466">
          <cell r="A466">
            <v>17</v>
          </cell>
          <cell r="B466" t="str">
            <v>SD</v>
          </cell>
          <cell r="C466" t="str">
            <v>pq</v>
          </cell>
          <cell r="D466">
            <v>158.2823685721078</v>
          </cell>
          <cell r="E466">
            <v>158.2823685721078</v>
          </cell>
          <cell r="F466">
            <v>158.2823685721078</v>
          </cell>
          <cell r="G466">
            <v>158.2823685721078</v>
          </cell>
          <cell r="H466">
            <v>158.2823685721078</v>
          </cell>
          <cell r="I466">
            <v>158.2823685721078</v>
          </cell>
          <cell r="J466">
            <v>158.2823685721078</v>
          </cell>
          <cell r="K466">
            <v>158.2823685721078</v>
          </cell>
          <cell r="L466">
            <v>158.2823685721078</v>
          </cell>
          <cell r="M466">
            <v>158.2823685721078</v>
          </cell>
          <cell r="N466">
            <v>158.2823685721078</v>
          </cell>
          <cell r="O466">
            <v>158.2823685721078</v>
          </cell>
          <cell r="P466">
            <v>158.2823685721078</v>
          </cell>
          <cell r="Q466">
            <v>158.2823685721078</v>
          </cell>
          <cell r="R466">
            <v>157.06047082171648</v>
          </cell>
          <cell r="S466">
            <v>155.83857307132516</v>
          </cell>
          <cell r="T466">
            <v>154.61667532093384</v>
          </cell>
          <cell r="U466">
            <v>153.39477757054252</v>
          </cell>
          <cell r="V466">
            <v>152.17287982015119</v>
          </cell>
          <cell r="W466">
            <v>150.95098206975987</v>
          </cell>
          <cell r="X466">
            <v>149.72908431936855</v>
          </cell>
          <cell r="Y466">
            <v>148.50718656897723</v>
          </cell>
          <cell r="Z466">
            <v>147.28528881858591</v>
          </cell>
          <cell r="AA466">
            <v>146.06339106819459</v>
          </cell>
          <cell r="AB466">
            <v>144.84149331780327</v>
          </cell>
          <cell r="AC466">
            <v>143.61959556741203</v>
          </cell>
          <cell r="AD466">
            <v>143.61959556741203</v>
          </cell>
          <cell r="AE466">
            <v>143.61959556741203</v>
          </cell>
          <cell r="AF466">
            <v>143.61959556741203</v>
          </cell>
          <cell r="AG466">
            <v>143.61959556741203</v>
          </cell>
          <cell r="AH466">
            <v>143.61959556741203</v>
          </cell>
          <cell r="AI466">
            <v>143.61959556741203</v>
          </cell>
          <cell r="AJ466">
            <v>143.61959556741203</v>
          </cell>
          <cell r="AK466">
            <v>143.61959556741203</v>
          </cell>
          <cell r="AL466">
            <v>143.61959556741203</v>
          </cell>
          <cell r="AM466">
            <v>143.61959556741203</v>
          </cell>
          <cell r="AN466">
            <v>143.61959556741203</v>
          </cell>
        </row>
        <row r="467">
          <cell r="A467">
            <v>17</v>
          </cell>
          <cell r="B467" t="str">
            <v>SD</v>
          </cell>
          <cell r="C467" t="str">
            <v>ss</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row>
        <row r="468">
          <cell r="A468">
            <v>17</v>
          </cell>
          <cell r="B468" t="str">
            <v>UR</v>
          </cell>
          <cell r="C468" t="str">
            <v>rf</v>
          </cell>
          <cell r="D468">
            <v>314.91726816913229</v>
          </cell>
          <cell r="E468">
            <v>314.91726816913229</v>
          </cell>
          <cell r="F468">
            <v>314.91726816913229</v>
          </cell>
          <cell r="G468">
            <v>314.91726816913229</v>
          </cell>
          <cell r="H468">
            <v>314.91726816913229</v>
          </cell>
          <cell r="I468">
            <v>314.91726816913229</v>
          </cell>
          <cell r="J468">
            <v>314.91726816913229</v>
          </cell>
          <cell r="K468">
            <v>314.91726816913229</v>
          </cell>
          <cell r="L468">
            <v>314.91726816913229</v>
          </cell>
          <cell r="M468">
            <v>314.91726816913229</v>
          </cell>
          <cell r="N468">
            <v>314.91726816913229</v>
          </cell>
          <cell r="O468">
            <v>314.91726816913229</v>
          </cell>
          <cell r="P468">
            <v>314.91726816913229</v>
          </cell>
          <cell r="Q468">
            <v>314.91726816913229</v>
          </cell>
          <cell r="R468">
            <v>295.16006039641547</v>
          </cell>
          <cell r="S468">
            <v>275.40285262369866</v>
          </cell>
          <cell r="T468">
            <v>255.64564485098185</v>
          </cell>
          <cell r="U468">
            <v>235.88843707826504</v>
          </cell>
          <cell r="V468">
            <v>216.13122930554823</v>
          </cell>
          <cell r="W468">
            <v>196.37402153283142</v>
          </cell>
          <cell r="X468">
            <v>176.61681376011461</v>
          </cell>
          <cell r="Y468">
            <v>156.8596059873978</v>
          </cell>
          <cell r="Z468">
            <v>137.10239821468099</v>
          </cell>
          <cell r="AA468">
            <v>117.34519044196416</v>
          </cell>
          <cell r="AB468">
            <v>97.587982669247339</v>
          </cell>
          <cell r="AC468">
            <v>77.830774896530414</v>
          </cell>
          <cell r="AD468">
            <v>77.830774896530414</v>
          </cell>
          <cell r="AE468">
            <v>77.830774896530414</v>
          </cell>
          <cell r="AF468">
            <v>77.830774896530414</v>
          </cell>
          <cell r="AG468">
            <v>77.830774896530414</v>
          </cell>
          <cell r="AH468">
            <v>77.830774896530414</v>
          </cell>
          <cell r="AI468">
            <v>77.830774896530414</v>
          </cell>
          <cell r="AJ468">
            <v>77.830774896530414</v>
          </cell>
          <cell r="AK468">
            <v>77.830774896530414</v>
          </cell>
          <cell r="AL468">
            <v>77.830774896530414</v>
          </cell>
          <cell r="AM468">
            <v>77.830774896530414</v>
          </cell>
          <cell r="AN468">
            <v>77.830774896530414</v>
          </cell>
        </row>
        <row r="469">
          <cell r="A469">
            <v>17</v>
          </cell>
          <cell r="B469" t="str">
            <v>UR</v>
          </cell>
          <cell r="C469" t="str">
            <v>rm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2.9871621585621302</v>
          </cell>
          <cell r="S469">
            <v>5.9743243171242604</v>
          </cell>
          <cell r="T469">
            <v>8.9614864756863906</v>
          </cell>
          <cell r="U469">
            <v>11.948648634248521</v>
          </cell>
          <cell r="V469">
            <v>14.935810792810651</v>
          </cell>
          <cell r="W469">
            <v>17.922972951372781</v>
          </cell>
          <cell r="X469">
            <v>20.910135109934913</v>
          </cell>
          <cell r="Y469">
            <v>23.897297268497042</v>
          </cell>
          <cell r="Z469">
            <v>26.88445942705917</v>
          </cell>
          <cell r="AA469">
            <v>29.871621585621298</v>
          </cell>
          <cell r="AB469">
            <v>32.858783744183427</v>
          </cell>
          <cell r="AC469">
            <v>35.845945902745562</v>
          </cell>
          <cell r="AD469">
            <v>35.845945902745562</v>
          </cell>
          <cell r="AE469">
            <v>35.845945902745562</v>
          </cell>
          <cell r="AF469">
            <v>35.845945902745562</v>
          </cell>
          <cell r="AG469">
            <v>35.845945902745562</v>
          </cell>
          <cell r="AH469">
            <v>35.845945902745562</v>
          </cell>
          <cell r="AI469">
            <v>35.845945902745562</v>
          </cell>
          <cell r="AJ469">
            <v>35.845945902745562</v>
          </cell>
          <cell r="AK469">
            <v>35.845945902745562</v>
          </cell>
          <cell r="AL469">
            <v>35.845945902745562</v>
          </cell>
          <cell r="AM469">
            <v>35.845945902745562</v>
          </cell>
          <cell r="AN469">
            <v>35.845945902745562</v>
          </cell>
        </row>
        <row r="470">
          <cell r="A470">
            <v>18</v>
          </cell>
          <cell r="B470" t="str">
            <v>AG</v>
          </cell>
          <cell r="C470" t="str">
            <v>ab</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row>
        <row r="471">
          <cell r="A471">
            <v>18</v>
          </cell>
          <cell r="B471" t="str">
            <v>AG</v>
          </cell>
          <cell r="C471" t="str">
            <v>cp</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row>
        <row r="472">
          <cell r="A472">
            <v>18</v>
          </cell>
          <cell r="B472" t="str">
            <v>AG</v>
          </cell>
          <cell r="C472" t="str">
            <v>pa</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row>
        <row r="473">
          <cell r="A473">
            <v>18</v>
          </cell>
          <cell r="B473" t="str">
            <v>AL</v>
          </cell>
          <cell r="C473" t="str">
            <v>ep</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row>
        <row r="474">
          <cell r="A474">
            <v>18</v>
          </cell>
          <cell r="B474" t="str">
            <v>AL</v>
          </cell>
          <cell r="C474" t="str">
            <v>ff</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A475">
            <v>18</v>
          </cell>
          <cell r="B475" t="str">
            <v>AL</v>
          </cell>
          <cell r="C475" t="str">
            <v>hr</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row>
        <row r="476">
          <cell r="A476">
            <v>18</v>
          </cell>
          <cell r="B476" t="str">
            <v>AL</v>
          </cell>
          <cell r="C476" t="str">
            <v>of</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row>
        <row r="477">
          <cell r="A477">
            <v>18</v>
          </cell>
          <cell r="B477" t="str">
            <v>CR</v>
          </cell>
          <cell r="C477" t="str">
            <v>as</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row>
        <row r="478">
          <cell r="A478">
            <v>18</v>
          </cell>
          <cell r="B478" t="str">
            <v>CR</v>
          </cell>
          <cell r="C478" t="str">
            <v>hy</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row>
        <row r="479">
          <cell r="A479">
            <v>18</v>
          </cell>
          <cell r="B479" t="str">
            <v>CR</v>
          </cell>
          <cell r="C479" t="str">
            <v>pp</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row>
        <row r="480">
          <cell r="A480">
            <v>18</v>
          </cell>
          <cell r="B480" t="str">
            <v>CR</v>
          </cell>
          <cell r="C480" t="str">
            <v>ry</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A481">
            <v>18</v>
          </cell>
          <cell r="B481" t="str">
            <v>CR</v>
          </cell>
          <cell r="C481" t="str">
            <v>sl</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row>
        <row r="482">
          <cell r="A482">
            <v>18</v>
          </cell>
          <cell r="B482" t="str">
            <v>FO</v>
          </cell>
          <cell r="C482" t="str">
            <v>uf</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row>
        <row r="483">
          <cell r="A483">
            <v>18</v>
          </cell>
          <cell r="B483" t="str">
            <v>IN</v>
          </cell>
          <cell r="C483" t="str">
            <v>hi</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A484">
            <v>18</v>
          </cell>
          <cell r="B484" t="str">
            <v>IN</v>
          </cell>
          <cell r="C484" t="str">
            <v>ih</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row>
        <row r="485">
          <cell r="A485">
            <v>18</v>
          </cell>
          <cell r="B485" t="str">
            <v>IN</v>
          </cell>
          <cell r="C485" t="str">
            <v>li</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row>
        <row r="486">
          <cell r="A486">
            <v>18</v>
          </cell>
          <cell r="B486" t="str">
            <v>IN</v>
          </cell>
          <cell r="C486" t="str">
            <v>oi</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row>
        <row r="487">
          <cell r="A487">
            <v>18</v>
          </cell>
          <cell r="B487" t="str">
            <v>IN</v>
          </cell>
          <cell r="C487" t="str">
            <v>wp</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row>
        <row r="488">
          <cell r="A488">
            <v>18</v>
          </cell>
          <cell r="B488" t="str">
            <v>RC</v>
          </cell>
          <cell r="C488" t="str">
            <v>ca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row>
        <row r="489">
          <cell r="A489">
            <v>18</v>
          </cell>
          <cell r="B489" t="str">
            <v>RC</v>
          </cell>
          <cell r="C489" t="str">
            <v>go</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row>
        <row r="490">
          <cell r="A490">
            <v>18</v>
          </cell>
          <cell r="B490" t="str">
            <v>RC</v>
          </cell>
          <cell r="C490" t="str">
            <v>sk</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row>
        <row r="491">
          <cell r="A491">
            <v>18</v>
          </cell>
          <cell r="B491" t="str">
            <v>RD</v>
          </cell>
          <cell r="C491" t="str">
            <v>mf</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row>
        <row r="492">
          <cell r="A492">
            <v>18</v>
          </cell>
          <cell r="B492" t="str">
            <v>RD</v>
          </cell>
          <cell r="C492" t="str">
            <v>mr</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row>
        <row r="493">
          <cell r="A493">
            <v>18</v>
          </cell>
          <cell r="B493" t="str">
            <v>RD</v>
          </cell>
          <cell r="C493" t="str">
            <v>sf</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row>
        <row r="494">
          <cell r="A494">
            <v>18</v>
          </cell>
          <cell r="B494" t="str">
            <v>RD</v>
          </cell>
          <cell r="C494" t="str">
            <v>sr</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row>
        <row r="495">
          <cell r="A495">
            <v>18</v>
          </cell>
          <cell r="B495" t="str">
            <v>RR</v>
          </cell>
          <cell r="C495" t="str">
            <v>rf</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row>
        <row r="496">
          <cell r="A496">
            <v>18</v>
          </cell>
          <cell r="B496" t="str">
            <v>RR</v>
          </cell>
          <cell r="C496" t="str">
            <v>rm</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row>
        <row r="497">
          <cell r="A497">
            <v>18</v>
          </cell>
          <cell r="B497" t="str">
            <v>SD</v>
          </cell>
          <cell r="C497" t="str">
            <v>ld</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row>
        <row r="498">
          <cell r="A498">
            <v>18</v>
          </cell>
          <cell r="B498" t="str">
            <v>SD</v>
          </cell>
          <cell r="C498" t="str">
            <v>lf</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row>
        <row r="499">
          <cell r="A499">
            <v>18</v>
          </cell>
          <cell r="B499" t="str">
            <v>SD</v>
          </cell>
          <cell r="C499" t="str">
            <v>mn</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row>
        <row r="500">
          <cell r="A500">
            <v>18</v>
          </cell>
          <cell r="B500" t="str">
            <v>SD</v>
          </cell>
          <cell r="C500" t="str">
            <v>os</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row>
        <row r="501">
          <cell r="A501">
            <v>18</v>
          </cell>
          <cell r="B501" t="str">
            <v>SD</v>
          </cell>
          <cell r="C501" t="str">
            <v>pm</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row>
        <row r="502">
          <cell r="A502">
            <v>18</v>
          </cell>
          <cell r="B502" t="str">
            <v>SD</v>
          </cell>
          <cell r="C502" t="str">
            <v>pq</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row>
        <row r="503">
          <cell r="A503">
            <v>18</v>
          </cell>
          <cell r="B503" t="str">
            <v>SD</v>
          </cell>
          <cell r="C503" t="str">
            <v>ss</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row>
        <row r="504">
          <cell r="A504">
            <v>18</v>
          </cell>
          <cell r="B504" t="str">
            <v>UR</v>
          </cell>
          <cell r="C504" t="str">
            <v>rf</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row>
        <row r="505">
          <cell r="A505">
            <v>18</v>
          </cell>
          <cell r="B505" t="str">
            <v>UR</v>
          </cell>
          <cell r="C505" t="str">
            <v>rm</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row>
        <row r="506">
          <cell r="A506">
            <v>19</v>
          </cell>
          <cell r="B506" t="str">
            <v>AG</v>
          </cell>
          <cell r="C506" t="str">
            <v>ab</v>
          </cell>
          <cell r="D506">
            <v>42.349888061071461</v>
          </cell>
          <cell r="E506">
            <v>42.349888061071461</v>
          </cell>
          <cell r="F506">
            <v>42.349888061071461</v>
          </cell>
          <cell r="G506">
            <v>42.349888061071461</v>
          </cell>
          <cell r="H506">
            <v>42.349888061071461</v>
          </cell>
          <cell r="I506">
            <v>42.349888061071461</v>
          </cell>
          <cell r="J506">
            <v>42.349888061071461</v>
          </cell>
          <cell r="K506">
            <v>42.349888061071461</v>
          </cell>
          <cell r="L506">
            <v>42.349888061071461</v>
          </cell>
          <cell r="M506">
            <v>42.349888061071461</v>
          </cell>
          <cell r="N506">
            <v>42.349888061071461</v>
          </cell>
          <cell r="O506">
            <v>42.349888061071461</v>
          </cell>
          <cell r="P506">
            <v>42.349888061071461</v>
          </cell>
          <cell r="Q506">
            <v>42.349888061071461</v>
          </cell>
          <cell r="R506">
            <v>44.712713574753089</v>
          </cell>
          <cell r="S506">
            <v>47.075539088434716</v>
          </cell>
          <cell r="T506">
            <v>49.438364602116344</v>
          </cell>
          <cell r="U506">
            <v>51.801190115797972</v>
          </cell>
          <cell r="V506">
            <v>54.1640156294796</v>
          </cell>
          <cell r="W506">
            <v>56.526841143161228</v>
          </cell>
          <cell r="X506">
            <v>58.889666656842856</v>
          </cell>
          <cell r="Y506">
            <v>61.252492170524484</v>
          </cell>
          <cell r="Z506">
            <v>63.615317684206111</v>
          </cell>
          <cell r="AA506">
            <v>65.978143197887732</v>
          </cell>
          <cell r="AB506">
            <v>68.34096871156936</v>
          </cell>
          <cell r="AC506">
            <v>70.703794225250988</v>
          </cell>
          <cell r="AD506">
            <v>70.703794225250988</v>
          </cell>
          <cell r="AE506">
            <v>70.703794225250988</v>
          </cell>
          <cell r="AF506">
            <v>70.703794225250988</v>
          </cell>
          <cell r="AG506">
            <v>70.703794225250988</v>
          </cell>
          <cell r="AH506">
            <v>70.703794225250988</v>
          </cell>
          <cell r="AI506">
            <v>70.703794225250988</v>
          </cell>
          <cell r="AJ506">
            <v>70.703794225250988</v>
          </cell>
          <cell r="AK506">
            <v>70.703794225250988</v>
          </cell>
          <cell r="AL506">
            <v>70.703794225250988</v>
          </cell>
          <cell r="AM506">
            <v>70.703794225250988</v>
          </cell>
          <cell r="AN506">
            <v>70.703794225250988</v>
          </cell>
        </row>
        <row r="507">
          <cell r="A507">
            <v>19</v>
          </cell>
          <cell r="B507" t="str">
            <v>AG</v>
          </cell>
          <cell r="C507" t="str">
            <v>cp</v>
          </cell>
          <cell r="D507">
            <v>386.35824129378523</v>
          </cell>
          <cell r="E507">
            <v>386.35824129378523</v>
          </cell>
          <cell r="F507">
            <v>386.35824129378523</v>
          </cell>
          <cell r="G507">
            <v>386.35824129378523</v>
          </cell>
          <cell r="H507">
            <v>386.35824129378523</v>
          </cell>
          <cell r="I507">
            <v>386.35824129378523</v>
          </cell>
          <cell r="J507">
            <v>386.35824129378523</v>
          </cell>
          <cell r="K507">
            <v>386.35824129378523</v>
          </cell>
          <cell r="L507">
            <v>386.35824129378523</v>
          </cell>
          <cell r="M507">
            <v>386.35824129378523</v>
          </cell>
          <cell r="N507">
            <v>386.35824129378523</v>
          </cell>
          <cell r="O507">
            <v>386.35824129378523</v>
          </cell>
          <cell r="P507">
            <v>386.35824129378523</v>
          </cell>
          <cell r="Q507">
            <v>386.35824129378523</v>
          </cell>
          <cell r="R507">
            <v>378.89264205249577</v>
          </cell>
          <cell r="S507">
            <v>371.42704281120632</v>
          </cell>
          <cell r="T507">
            <v>363.96144356991687</v>
          </cell>
          <cell r="U507">
            <v>356.49584432862741</v>
          </cell>
          <cell r="V507">
            <v>349.03024508733796</v>
          </cell>
          <cell r="W507">
            <v>341.56464584604851</v>
          </cell>
          <cell r="X507">
            <v>334.09904660475905</v>
          </cell>
          <cell r="Y507">
            <v>326.6334473634696</v>
          </cell>
          <cell r="Z507">
            <v>319.16784812218015</v>
          </cell>
          <cell r="AA507">
            <v>311.70224888089069</v>
          </cell>
          <cell r="AB507">
            <v>304.23664963960124</v>
          </cell>
          <cell r="AC507">
            <v>296.77105039831167</v>
          </cell>
          <cell r="AD507">
            <v>296.77105039831167</v>
          </cell>
          <cell r="AE507">
            <v>296.77105039831167</v>
          </cell>
          <cell r="AF507">
            <v>296.77105039831167</v>
          </cell>
          <cell r="AG507">
            <v>296.77105039831167</v>
          </cell>
          <cell r="AH507">
            <v>296.77105039831167</v>
          </cell>
          <cell r="AI507">
            <v>296.77105039831167</v>
          </cell>
          <cell r="AJ507">
            <v>296.77105039831167</v>
          </cell>
          <cell r="AK507">
            <v>296.77105039831167</v>
          </cell>
          <cell r="AL507">
            <v>296.77105039831167</v>
          </cell>
          <cell r="AM507">
            <v>296.77105039831167</v>
          </cell>
          <cell r="AN507">
            <v>296.77105039831167</v>
          </cell>
        </row>
        <row r="508">
          <cell r="A508">
            <v>19</v>
          </cell>
          <cell r="B508" t="str">
            <v>AG</v>
          </cell>
          <cell r="C508" t="str">
            <v>pa</v>
          </cell>
          <cell r="D508">
            <v>214.13042440024287</v>
          </cell>
          <cell r="E508">
            <v>214.13042440024287</v>
          </cell>
          <cell r="F508">
            <v>214.13042440024287</v>
          </cell>
          <cell r="G508">
            <v>214.13042440024287</v>
          </cell>
          <cell r="H508">
            <v>214.13042440024287</v>
          </cell>
          <cell r="I508">
            <v>214.13042440024287</v>
          </cell>
          <cell r="J508">
            <v>214.13042440024287</v>
          </cell>
          <cell r="K508">
            <v>214.13042440024287</v>
          </cell>
          <cell r="L508">
            <v>214.13042440024287</v>
          </cell>
          <cell r="M508">
            <v>214.13042440024287</v>
          </cell>
          <cell r="N508">
            <v>214.13042440024287</v>
          </cell>
          <cell r="O508">
            <v>214.13042440024287</v>
          </cell>
          <cell r="P508">
            <v>214.13042440024287</v>
          </cell>
          <cell r="Q508">
            <v>214.13042440024287</v>
          </cell>
          <cell r="R508">
            <v>200.16322222475188</v>
          </cell>
          <cell r="S508">
            <v>186.19602004926088</v>
          </cell>
          <cell r="T508">
            <v>172.22881787376988</v>
          </cell>
          <cell r="U508">
            <v>158.26161569827889</v>
          </cell>
          <cell r="V508">
            <v>144.29441352278789</v>
          </cell>
          <cell r="W508">
            <v>130.3272113472969</v>
          </cell>
          <cell r="X508">
            <v>116.36000917180591</v>
          </cell>
          <cell r="Y508">
            <v>102.39280699631493</v>
          </cell>
          <cell r="Z508">
            <v>88.425604820823949</v>
          </cell>
          <cell r="AA508">
            <v>74.458402645332967</v>
          </cell>
          <cell r="AB508">
            <v>60.491200469841978</v>
          </cell>
          <cell r="AC508">
            <v>46.523998294351024</v>
          </cell>
          <cell r="AD508">
            <v>46.523998294351024</v>
          </cell>
          <cell r="AE508">
            <v>46.523998294351024</v>
          </cell>
          <cell r="AF508">
            <v>46.523998294351024</v>
          </cell>
          <cell r="AG508">
            <v>46.523998294351024</v>
          </cell>
          <cell r="AH508">
            <v>46.523998294351024</v>
          </cell>
          <cell r="AI508">
            <v>46.523998294351024</v>
          </cell>
          <cell r="AJ508">
            <v>46.523998294351024</v>
          </cell>
          <cell r="AK508">
            <v>46.523998294351024</v>
          </cell>
          <cell r="AL508">
            <v>46.523998294351024</v>
          </cell>
          <cell r="AM508">
            <v>46.523998294351024</v>
          </cell>
          <cell r="AN508">
            <v>46.523998294351024</v>
          </cell>
        </row>
        <row r="509">
          <cell r="A509">
            <v>19</v>
          </cell>
          <cell r="B509" t="str">
            <v>AL</v>
          </cell>
          <cell r="C509" t="str">
            <v>ep</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0.11667</v>
          </cell>
          <cell r="S509">
            <v>0.23333000000000001</v>
          </cell>
          <cell r="T509">
            <v>0.35</v>
          </cell>
          <cell r="U509">
            <v>0.46666999999999997</v>
          </cell>
          <cell r="V509">
            <v>0.58333000000000002</v>
          </cell>
          <cell r="W509">
            <v>0.7</v>
          </cell>
          <cell r="X509">
            <v>0.81667000000000001</v>
          </cell>
          <cell r="Y509">
            <v>0.93332999999999999</v>
          </cell>
          <cell r="Z509">
            <v>1.05</v>
          </cell>
          <cell r="AA509">
            <v>1.1666700000000001</v>
          </cell>
          <cell r="AB509">
            <v>1.2833300000000001</v>
          </cell>
          <cell r="AC509">
            <v>1.4</v>
          </cell>
          <cell r="AD509">
            <v>1.4</v>
          </cell>
          <cell r="AE509">
            <v>1.4</v>
          </cell>
          <cell r="AF509">
            <v>1.4</v>
          </cell>
          <cell r="AG509">
            <v>1.4</v>
          </cell>
          <cell r="AH509">
            <v>1.4</v>
          </cell>
          <cell r="AI509">
            <v>1.4</v>
          </cell>
          <cell r="AJ509">
            <v>1.4</v>
          </cell>
          <cell r="AK509">
            <v>1.4</v>
          </cell>
          <cell r="AL509">
            <v>1.4</v>
          </cell>
          <cell r="AM509">
            <v>1.4</v>
          </cell>
          <cell r="AN509">
            <v>1.4</v>
          </cell>
        </row>
        <row r="510">
          <cell r="A510">
            <v>19</v>
          </cell>
          <cell r="B510" t="str">
            <v>AL</v>
          </cell>
          <cell r="C510" t="str">
            <v>ff</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row>
        <row r="511">
          <cell r="A511">
            <v>19</v>
          </cell>
          <cell r="B511" t="str">
            <v>AL</v>
          </cell>
          <cell r="C511" t="str">
            <v>hr</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row>
        <row r="512">
          <cell r="A512">
            <v>19</v>
          </cell>
          <cell r="B512" t="str">
            <v>AL</v>
          </cell>
          <cell r="C512" t="str">
            <v>of</v>
          </cell>
          <cell r="D512">
            <v>2.8386053603824204E-2</v>
          </cell>
          <cell r="E512">
            <v>2.8386053603824204E-2</v>
          </cell>
          <cell r="F512">
            <v>2.8386053603824204E-2</v>
          </cell>
          <cell r="G512">
            <v>2.8386053603824204E-2</v>
          </cell>
          <cell r="H512">
            <v>2.8386053603824204E-2</v>
          </cell>
          <cell r="I512">
            <v>2.8386053603824204E-2</v>
          </cell>
          <cell r="J512">
            <v>2.8386053603824204E-2</v>
          </cell>
          <cell r="K512">
            <v>2.8386053603824204E-2</v>
          </cell>
          <cell r="L512">
            <v>2.8386053603824204E-2</v>
          </cell>
          <cell r="M512">
            <v>2.8386053603824204E-2</v>
          </cell>
          <cell r="N512">
            <v>2.8386053603824204E-2</v>
          </cell>
          <cell r="O512">
            <v>2.8386053603824204E-2</v>
          </cell>
          <cell r="P512">
            <v>2.8386053603824204E-2</v>
          </cell>
          <cell r="Q512">
            <v>2.8386053603824204E-2</v>
          </cell>
          <cell r="R512">
            <v>0.12544525692021616</v>
          </cell>
          <cell r="S512">
            <v>0.22250446023660811</v>
          </cell>
          <cell r="T512">
            <v>0.31956366355300003</v>
          </cell>
          <cell r="U512">
            <v>0.41662286686939198</v>
          </cell>
          <cell r="V512">
            <v>0.51368207018578393</v>
          </cell>
          <cell r="W512">
            <v>0.61074127350217589</v>
          </cell>
          <cell r="X512">
            <v>0.70780047681856784</v>
          </cell>
          <cell r="Y512">
            <v>0.80485968013495979</v>
          </cell>
          <cell r="Z512">
            <v>0.90191888345135174</v>
          </cell>
          <cell r="AA512">
            <v>0.99897808676774369</v>
          </cell>
          <cell r="AB512">
            <v>1.0960372900841358</v>
          </cell>
          <cell r="AC512">
            <v>1.1930964934005277</v>
          </cell>
          <cell r="AD512">
            <v>1.1930964934005277</v>
          </cell>
          <cell r="AE512">
            <v>1.1930964934005277</v>
          </cell>
          <cell r="AF512">
            <v>1.1930964934005277</v>
          </cell>
          <cell r="AG512">
            <v>1.1930964934005277</v>
          </cell>
          <cell r="AH512">
            <v>1.1930964934005277</v>
          </cell>
          <cell r="AI512">
            <v>1.1930964934005277</v>
          </cell>
          <cell r="AJ512">
            <v>1.1930964934005277</v>
          </cell>
          <cell r="AK512">
            <v>1.1930964934005277</v>
          </cell>
          <cell r="AL512">
            <v>1.1930964934005277</v>
          </cell>
          <cell r="AM512">
            <v>1.1930964934005277</v>
          </cell>
          <cell r="AN512">
            <v>1.1930964934005277</v>
          </cell>
        </row>
        <row r="513">
          <cell r="A513">
            <v>19</v>
          </cell>
          <cell r="B513" t="str">
            <v>CR</v>
          </cell>
          <cell r="C513" t="str">
            <v>as</v>
          </cell>
          <cell r="D513">
            <v>1.8487574047968833</v>
          </cell>
          <cell r="E513">
            <v>1.8487574047968833</v>
          </cell>
          <cell r="F513">
            <v>1.8487574047968833</v>
          </cell>
          <cell r="G513">
            <v>1.8487574047968833</v>
          </cell>
          <cell r="H513">
            <v>1.8487574047968833</v>
          </cell>
          <cell r="I513">
            <v>1.8487574047968833</v>
          </cell>
          <cell r="J513">
            <v>1.8487574047968833</v>
          </cell>
          <cell r="K513">
            <v>1.8487574047968833</v>
          </cell>
          <cell r="L513">
            <v>1.8487574047968833</v>
          </cell>
          <cell r="M513">
            <v>1.8487574047968833</v>
          </cell>
          <cell r="N513">
            <v>1.8487574047968833</v>
          </cell>
          <cell r="O513">
            <v>1.8487574047968833</v>
          </cell>
          <cell r="P513">
            <v>1.8487574047968833</v>
          </cell>
          <cell r="Q513">
            <v>1.8487574047968833</v>
          </cell>
          <cell r="R513">
            <v>1.8489747882539844</v>
          </cell>
          <cell r="S513">
            <v>1.8491921717110855</v>
          </cell>
          <cell r="T513">
            <v>1.8494095551681866</v>
          </cell>
          <cell r="U513">
            <v>1.8496269386252877</v>
          </cell>
          <cell r="V513">
            <v>1.8498443220823888</v>
          </cell>
          <cell r="W513">
            <v>1.8500617055394899</v>
          </cell>
          <cell r="X513">
            <v>1.850279088996591</v>
          </cell>
          <cell r="Y513">
            <v>1.8504964724536921</v>
          </cell>
          <cell r="Z513">
            <v>1.8507138559107932</v>
          </cell>
          <cell r="AA513">
            <v>1.8509312393678943</v>
          </cell>
          <cell r="AB513">
            <v>1.8511486228249954</v>
          </cell>
          <cell r="AC513">
            <v>1.8513660062820969</v>
          </cell>
          <cell r="AD513">
            <v>1.8513660062820969</v>
          </cell>
          <cell r="AE513">
            <v>1.8513660062820969</v>
          </cell>
          <cell r="AF513">
            <v>1.8513660062820969</v>
          </cell>
          <cell r="AG513">
            <v>1.8513660062820969</v>
          </cell>
          <cell r="AH513">
            <v>1.8513660062820969</v>
          </cell>
          <cell r="AI513">
            <v>1.8513660062820969</v>
          </cell>
          <cell r="AJ513">
            <v>1.8513660062820969</v>
          </cell>
          <cell r="AK513">
            <v>1.8513660062820969</v>
          </cell>
          <cell r="AL513">
            <v>1.8513660062820969</v>
          </cell>
          <cell r="AM513">
            <v>1.8513660062820969</v>
          </cell>
          <cell r="AN513">
            <v>1.8513660062820969</v>
          </cell>
        </row>
        <row r="514">
          <cell r="A514">
            <v>19</v>
          </cell>
          <cell r="B514" t="str">
            <v>CR</v>
          </cell>
          <cell r="C514" t="str">
            <v>hy</v>
          </cell>
          <cell r="D514">
            <v>27.531168086896702</v>
          </cell>
          <cell r="E514">
            <v>27.531168086896702</v>
          </cell>
          <cell r="F514">
            <v>27.531168086896702</v>
          </cell>
          <cell r="G514">
            <v>27.531168086896702</v>
          </cell>
          <cell r="H514">
            <v>27.531168086896702</v>
          </cell>
          <cell r="I514">
            <v>27.531168086896702</v>
          </cell>
          <cell r="J514">
            <v>27.531168086896702</v>
          </cell>
          <cell r="K514">
            <v>27.531168086896702</v>
          </cell>
          <cell r="L514">
            <v>27.531168086896702</v>
          </cell>
          <cell r="M514">
            <v>27.531168086896702</v>
          </cell>
          <cell r="N514">
            <v>27.531168086896702</v>
          </cell>
          <cell r="O514">
            <v>27.531168086896702</v>
          </cell>
          <cell r="P514">
            <v>27.531168086896702</v>
          </cell>
          <cell r="Q514">
            <v>27.531168086896702</v>
          </cell>
          <cell r="R514">
            <v>27.44584643578672</v>
          </cell>
          <cell r="S514">
            <v>27.360524784676738</v>
          </cell>
          <cell r="T514">
            <v>27.275203133566755</v>
          </cell>
          <cell r="U514">
            <v>27.189881482456773</v>
          </cell>
          <cell r="V514">
            <v>27.104559831346791</v>
          </cell>
          <cell r="W514">
            <v>27.019238180236808</v>
          </cell>
          <cell r="X514">
            <v>26.933916529126826</v>
          </cell>
          <cell r="Y514">
            <v>26.848594878016844</v>
          </cell>
          <cell r="Z514">
            <v>26.763273226906861</v>
          </cell>
          <cell r="AA514">
            <v>26.677951575796879</v>
          </cell>
          <cell r="AB514">
            <v>26.592629924686896</v>
          </cell>
          <cell r="AC514">
            <v>26.507308273576907</v>
          </cell>
          <cell r="AD514">
            <v>26.507308273576907</v>
          </cell>
          <cell r="AE514">
            <v>26.507308273576907</v>
          </cell>
          <cell r="AF514">
            <v>26.507308273576907</v>
          </cell>
          <cell r="AG514">
            <v>26.507308273576907</v>
          </cell>
          <cell r="AH514">
            <v>26.507308273576907</v>
          </cell>
          <cell r="AI514">
            <v>26.507308273576907</v>
          </cell>
          <cell r="AJ514">
            <v>26.507308273576907</v>
          </cell>
          <cell r="AK514">
            <v>26.507308273576907</v>
          </cell>
          <cell r="AL514">
            <v>26.507308273576907</v>
          </cell>
          <cell r="AM514">
            <v>26.507308273576907</v>
          </cell>
          <cell r="AN514">
            <v>26.507308273576907</v>
          </cell>
        </row>
        <row r="515">
          <cell r="A515">
            <v>19</v>
          </cell>
          <cell r="B515" t="str">
            <v>CR</v>
          </cell>
          <cell r="C515" t="str">
            <v>pp</v>
          </cell>
          <cell r="D515">
            <v>5.1589276521514753</v>
          </cell>
          <cell r="E515">
            <v>5.1589276521514753</v>
          </cell>
          <cell r="F515">
            <v>5.1589276521514753</v>
          </cell>
          <cell r="G515">
            <v>5.1589276521514753</v>
          </cell>
          <cell r="H515">
            <v>5.1589276521514753</v>
          </cell>
          <cell r="I515">
            <v>5.1589276521514753</v>
          </cell>
          <cell r="J515">
            <v>5.1589276521514753</v>
          </cell>
          <cell r="K515">
            <v>5.1589276521514753</v>
          </cell>
          <cell r="L515">
            <v>5.1589276521514753</v>
          </cell>
          <cell r="M515">
            <v>5.1589276521514753</v>
          </cell>
          <cell r="N515">
            <v>5.1589276521514753</v>
          </cell>
          <cell r="O515">
            <v>5.1589276521514753</v>
          </cell>
          <cell r="P515">
            <v>5.1589276521514753</v>
          </cell>
          <cell r="Q515">
            <v>5.1589276521514753</v>
          </cell>
          <cell r="R515">
            <v>4.7290170144721859</v>
          </cell>
          <cell r="S515">
            <v>4.2991063767928965</v>
          </cell>
          <cell r="T515">
            <v>3.8691957391136071</v>
          </cell>
          <cell r="U515">
            <v>3.4392851014343178</v>
          </cell>
          <cell r="V515">
            <v>3.0093744637550284</v>
          </cell>
          <cell r="W515">
            <v>2.579463826075739</v>
          </cell>
          <cell r="X515">
            <v>2.1495531883964496</v>
          </cell>
          <cell r="Y515">
            <v>1.71964255071716</v>
          </cell>
          <cell r="Z515">
            <v>1.2897319130378704</v>
          </cell>
          <cell r="AA515">
            <v>0.85982127535858077</v>
          </cell>
          <cell r="AB515">
            <v>0.42991063767929116</v>
          </cell>
          <cell r="AC515">
            <v>0</v>
          </cell>
          <cell r="AD515">
            <v>0</v>
          </cell>
          <cell r="AE515">
            <v>0</v>
          </cell>
          <cell r="AF515">
            <v>0</v>
          </cell>
          <cell r="AG515">
            <v>0</v>
          </cell>
          <cell r="AH515">
            <v>0</v>
          </cell>
          <cell r="AI515">
            <v>0</v>
          </cell>
          <cell r="AJ515">
            <v>0</v>
          </cell>
          <cell r="AK515">
            <v>0</v>
          </cell>
          <cell r="AL515">
            <v>0</v>
          </cell>
          <cell r="AM515">
            <v>0</v>
          </cell>
          <cell r="AN515">
            <v>0</v>
          </cell>
        </row>
        <row r="516">
          <cell r="A516">
            <v>19</v>
          </cell>
          <cell r="B516" t="str">
            <v>CR</v>
          </cell>
          <cell r="C516" t="str">
            <v>ry</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row>
        <row r="517">
          <cell r="A517">
            <v>19</v>
          </cell>
          <cell r="B517" t="str">
            <v>CR</v>
          </cell>
          <cell r="C517" t="str">
            <v>sl</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row>
        <row r="518">
          <cell r="A518">
            <v>19</v>
          </cell>
          <cell r="B518" t="str">
            <v>FO</v>
          </cell>
          <cell r="C518" t="str">
            <v>uf</v>
          </cell>
          <cell r="D518">
            <v>23.705871119040204</v>
          </cell>
          <cell r="E518">
            <v>23.705871119040204</v>
          </cell>
          <cell r="F518">
            <v>23.705871119040204</v>
          </cell>
          <cell r="G518">
            <v>23.705871119040204</v>
          </cell>
          <cell r="H518">
            <v>23.705871119040204</v>
          </cell>
          <cell r="I518">
            <v>23.705871119040204</v>
          </cell>
          <cell r="J518">
            <v>23.705871119040204</v>
          </cell>
          <cell r="K518">
            <v>23.705871119040204</v>
          </cell>
          <cell r="L518">
            <v>23.705871119040204</v>
          </cell>
          <cell r="M518">
            <v>23.705871119040204</v>
          </cell>
          <cell r="N518">
            <v>23.705871119040204</v>
          </cell>
          <cell r="O518">
            <v>23.705871119040204</v>
          </cell>
          <cell r="P518">
            <v>23.705871119040204</v>
          </cell>
          <cell r="Q518">
            <v>23.705871119040204</v>
          </cell>
          <cell r="R518">
            <v>28.344310813308169</v>
          </cell>
          <cell r="S518">
            <v>32.982750507576135</v>
          </cell>
          <cell r="T518">
            <v>37.621190201844101</v>
          </cell>
          <cell r="U518">
            <v>42.259629896112067</v>
          </cell>
          <cell r="V518">
            <v>46.898069590380032</v>
          </cell>
          <cell r="W518">
            <v>51.536509284647998</v>
          </cell>
          <cell r="X518">
            <v>56.174948978915964</v>
          </cell>
          <cell r="Y518">
            <v>60.81338867318393</v>
          </cell>
          <cell r="Z518">
            <v>65.451828367451895</v>
          </cell>
          <cell r="AA518">
            <v>70.090268061719854</v>
          </cell>
          <cell r="AB518">
            <v>74.728707755987813</v>
          </cell>
          <cell r="AC518">
            <v>79.367147450255786</v>
          </cell>
          <cell r="AD518">
            <v>79.367147450255786</v>
          </cell>
          <cell r="AE518">
            <v>79.367147450255786</v>
          </cell>
          <cell r="AF518">
            <v>79.367147450255786</v>
          </cell>
          <cell r="AG518">
            <v>79.367147450255786</v>
          </cell>
          <cell r="AH518">
            <v>79.367147450255786</v>
          </cell>
          <cell r="AI518">
            <v>79.367147450255786</v>
          </cell>
          <cell r="AJ518">
            <v>79.367147450255786</v>
          </cell>
          <cell r="AK518">
            <v>79.367147450255786</v>
          </cell>
          <cell r="AL518">
            <v>79.367147450255786</v>
          </cell>
          <cell r="AM518">
            <v>79.367147450255786</v>
          </cell>
          <cell r="AN518">
            <v>79.367147450255786</v>
          </cell>
        </row>
        <row r="519">
          <cell r="A519">
            <v>19</v>
          </cell>
          <cell r="B519" t="str">
            <v>IN</v>
          </cell>
          <cell r="C519" t="str">
            <v>hi</v>
          </cell>
          <cell r="D519">
            <v>5.6938098122059992</v>
          </cell>
          <cell r="E519">
            <v>5.6938098122059992</v>
          </cell>
          <cell r="F519">
            <v>5.6938098122059992</v>
          </cell>
          <cell r="G519">
            <v>5.6938098122059992</v>
          </cell>
          <cell r="H519">
            <v>5.6938098122059992</v>
          </cell>
          <cell r="I519">
            <v>5.6938098122059992</v>
          </cell>
          <cell r="J519">
            <v>5.6938098122059992</v>
          </cell>
          <cell r="K519">
            <v>5.6938098122059992</v>
          </cell>
          <cell r="L519">
            <v>5.6938098122059992</v>
          </cell>
          <cell r="M519">
            <v>5.6938098122059992</v>
          </cell>
          <cell r="N519">
            <v>5.6938098122059992</v>
          </cell>
          <cell r="O519">
            <v>5.6938098122059992</v>
          </cell>
          <cell r="P519">
            <v>5.6938098122059992</v>
          </cell>
          <cell r="Q519">
            <v>5.6938098122059992</v>
          </cell>
          <cell r="R519">
            <v>5.3145297060363106</v>
          </cell>
          <cell r="S519">
            <v>4.9352495998666219</v>
          </cell>
          <cell r="T519">
            <v>4.5559694936969333</v>
          </cell>
          <cell r="U519">
            <v>4.1766893875272446</v>
          </cell>
          <cell r="V519">
            <v>3.7974092813575564</v>
          </cell>
          <cell r="W519">
            <v>3.4181291751878682</v>
          </cell>
          <cell r="X519">
            <v>3.03884906901818</v>
          </cell>
          <cell r="Y519">
            <v>2.6595689628484918</v>
          </cell>
          <cell r="Z519">
            <v>2.2802888566788035</v>
          </cell>
          <cell r="AA519">
            <v>1.9010087505091151</v>
          </cell>
          <cell r="AB519">
            <v>1.5217286443394267</v>
          </cell>
          <cell r="AC519">
            <v>1.1424485381697387</v>
          </cell>
          <cell r="AD519">
            <v>1.1424485381697387</v>
          </cell>
          <cell r="AE519">
            <v>1.1424485381697387</v>
          </cell>
          <cell r="AF519">
            <v>1.1424485381697387</v>
          </cell>
          <cell r="AG519">
            <v>1.1424485381697387</v>
          </cell>
          <cell r="AH519">
            <v>1.1424485381697387</v>
          </cell>
          <cell r="AI519">
            <v>1.1424485381697387</v>
          </cell>
          <cell r="AJ519">
            <v>1.1424485381697387</v>
          </cell>
          <cell r="AK519">
            <v>1.1424485381697387</v>
          </cell>
          <cell r="AL519">
            <v>1.1424485381697387</v>
          </cell>
          <cell r="AM519">
            <v>1.1424485381697387</v>
          </cell>
          <cell r="AN519">
            <v>1.1424485381697387</v>
          </cell>
        </row>
        <row r="520">
          <cell r="A520">
            <v>19</v>
          </cell>
          <cell r="B520" t="str">
            <v>IN</v>
          </cell>
          <cell r="C520" t="str">
            <v>ih</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row>
        <row r="521">
          <cell r="A521">
            <v>19</v>
          </cell>
          <cell r="B521" t="str">
            <v>IN</v>
          </cell>
          <cell r="C521" t="str">
            <v>li</v>
          </cell>
          <cell r="D521">
            <v>21.193086524719334</v>
          </cell>
          <cell r="E521">
            <v>21.193086524719334</v>
          </cell>
          <cell r="F521">
            <v>21.193086524719334</v>
          </cell>
          <cell r="G521">
            <v>21.193086524719334</v>
          </cell>
          <cell r="H521">
            <v>21.193086524719334</v>
          </cell>
          <cell r="I521">
            <v>21.193086524719334</v>
          </cell>
          <cell r="J521">
            <v>21.193086524719334</v>
          </cell>
          <cell r="K521">
            <v>21.193086524719334</v>
          </cell>
          <cell r="L521">
            <v>21.193086524719334</v>
          </cell>
          <cell r="M521">
            <v>21.193086524719334</v>
          </cell>
          <cell r="N521">
            <v>21.193086524719334</v>
          </cell>
          <cell r="O521">
            <v>21.193086524719334</v>
          </cell>
          <cell r="P521">
            <v>21.193086524719334</v>
          </cell>
          <cell r="Q521">
            <v>21.193086524719334</v>
          </cell>
          <cell r="R521">
            <v>22.230904042739123</v>
          </cell>
          <cell r="S521">
            <v>23.268721560758912</v>
          </cell>
          <cell r="T521">
            <v>24.306539078778702</v>
          </cell>
          <cell r="U521">
            <v>25.344356596798491</v>
          </cell>
          <cell r="V521">
            <v>26.38217411481828</v>
          </cell>
          <cell r="W521">
            <v>27.41999163283807</v>
          </cell>
          <cell r="X521">
            <v>28.457809150857859</v>
          </cell>
          <cell r="Y521">
            <v>29.495626668877648</v>
          </cell>
          <cell r="Z521">
            <v>30.533444186897437</v>
          </cell>
          <cell r="AA521">
            <v>31.571261704917227</v>
          </cell>
          <cell r="AB521">
            <v>32.609079222937012</v>
          </cell>
          <cell r="AC521">
            <v>33.646896740956791</v>
          </cell>
          <cell r="AD521">
            <v>33.646896740956791</v>
          </cell>
          <cell r="AE521">
            <v>33.646896740956791</v>
          </cell>
          <cell r="AF521">
            <v>33.646896740956791</v>
          </cell>
          <cell r="AG521">
            <v>33.646896740956791</v>
          </cell>
          <cell r="AH521">
            <v>33.646896740956791</v>
          </cell>
          <cell r="AI521">
            <v>33.646896740956791</v>
          </cell>
          <cell r="AJ521">
            <v>33.646896740956791</v>
          </cell>
          <cell r="AK521">
            <v>33.646896740956791</v>
          </cell>
          <cell r="AL521">
            <v>33.646896740956791</v>
          </cell>
          <cell r="AM521">
            <v>33.646896740956791</v>
          </cell>
          <cell r="AN521">
            <v>33.646896740956791</v>
          </cell>
        </row>
        <row r="522">
          <cell r="A522">
            <v>19</v>
          </cell>
          <cell r="B522" t="str">
            <v>IN</v>
          </cell>
          <cell r="C522" t="str">
            <v>oi</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row>
        <row r="523">
          <cell r="A523">
            <v>19</v>
          </cell>
          <cell r="B523" t="str">
            <v>IN</v>
          </cell>
          <cell r="C523" t="str">
            <v>wp</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row>
        <row r="524">
          <cell r="A524">
            <v>19</v>
          </cell>
          <cell r="B524" t="str">
            <v>RC</v>
          </cell>
          <cell r="C524" t="str">
            <v>ca</v>
          </cell>
          <cell r="D524">
            <v>4.4904624783722236</v>
          </cell>
          <cell r="E524">
            <v>4.4904624783722236</v>
          </cell>
          <cell r="F524">
            <v>4.4904624783722236</v>
          </cell>
          <cell r="G524">
            <v>4.4904624783722236</v>
          </cell>
          <cell r="H524">
            <v>4.4904624783722236</v>
          </cell>
          <cell r="I524">
            <v>4.4904624783722236</v>
          </cell>
          <cell r="J524">
            <v>4.4904624783722236</v>
          </cell>
          <cell r="K524">
            <v>4.4904624783722236</v>
          </cell>
          <cell r="L524">
            <v>4.4904624783722236</v>
          </cell>
          <cell r="M524">
            <v>4.4904624783722236</v>
          </cell>
          <cell r="N524">
            <v>4.4904624783722236</v>
          </cell>
          <cell r="O524">
            <v>4.4904624783722236</v>
          </cell>
          <cell r="P524">
            <v>4.4904624783722236</v>
          </cell>
          <cell r="Q524">
            <v>4.4904624783722236</v>
          </cell>
          <cell r="R524">
            <v>4.116300773235265</v>
          </cell>
          <cell r="S524">
            <v>3.7421390680983064</v>
          </cell>
          <cell r="T524">
            <v>3.3679773629613479</v>
          </cell>
          <cell r="U524">
            <v>2.9938156578243893</v>
          </cell>
          <cell r="V524">
            <v>2.6196539526874307</v>
          </cell>
          <cell r="W524">
            <v>2.2454922475504722</v>
          </cell>
          <cell r="X524">
            <v>1.8713305424135134</v>
          </cell>
          <cell r="Y524">
            <v>1.4971688372765546</v>
          </cell>
          <cell r="Z524">
            <v>1.1230071321395958</v>
          </cell>
          <cell r="AA524">
            <v>0.74884542700263701</v>
          </cell>
          <cell r="AB524">
            <v>0.37468372186567828</v>
          </cell>
          <cell r="AC524">
            <v>5.2201672871878815E-4</v>
          </cell>
          <cell r="AD524">
            <v>5.2201672871878815E-4</v>
          </cell>
          <cell r="AE524">
            <v>5.2201672871878815E-4</v>
          </cell>
          <cell r="AF524">
            <v>5.2201672871878815E-4</v>
          </cell>
          <cell r="AG524">
            <v>5.2201672871878815E-4</v>
          </cell>
          <cell r="AH524">
            <v>5.2201672871878815E-4</v>
          </cell>
          <cell r="AI524">
            <v>5.2201672871878815E-4</v>
          </cell>
          <cell r="AJ524">
            <v>5.2201672871878815E-4</v>
          </cell>
          <cell r="AK524">
            <v>5.2201672871878815E-4</v>
          </cell>
          <cell r="AL524">
            <v>5.2201672871878815E-4</v>
          </cell>
          <cell r="AM524">
            <v>5.2201672871878815E-4</v>
          </cell>
          <cell r="AN524">
            <v>5.2201672871878815E-4</v>
          </cell>
        </row>
        <row r="525">
          <cell r="A525">
            <v>19</v>
          </cell>
          <cell r="B525" t="str">
            <v>RC</v>
          </cell>
          <cell r="C525" t="str">
            <v>go</v>
          </cell>
          <cell r="D525">
            <v>14.742002567767548</v>
          </cell>
          <cell r="E525">
            <v>14.742002567767548</v>
          </cell>
          <cell r="F525">
            <v>14.742002567767548</v>
          </cell>
          <cell r="G525">
            <v>14.742002567767548</v>
          </cell>
          <cell r="H525">
            <v>14.742002567767548</v>
          </cell>
          <cell r="I525">
            <v>14.742002567767548</v>
          </cell>
          <cell r="J525">
            <v>14.742002567767548</v>
          </cell>
          <cell r="K525">
            <v>14.742002567767548</v>
          </cell>
          <cell r="L525">
            <v>14.742002567767548</v>
          </cell>
          <cell r="M525">
            <v>14.742002567767548</v>
          </cell>
          <cell r="N525">
            <v>14.742002567767548</v>
          </cell>
          <cell r="O525">
            <v>14.742002567767548</v>
          </cell>
          <cell r="P525">
            <v>14.742002567767548</v>
          </cell>
          <cell r="Q525">
            <v>14.742002567767548</v>
          </cell>
          <cell r="R525">
            <v>15.55732934343076</v>
          </cell>
          <cell r="S525">
            <v>16.372656119093975</v>
          </cell>
          <cell r="T525">
            <v>17.187982894757187</v>
          </cell>
          <cell r="U525">
            <v>18.0033096704204</v>
          </cell>
          <cell r="V525">
            <v>18.818636446083612</v>
          </cell>
          <cell r="W525">
            <v>19.633963221746825</v>
          </cell>
          <cell r="X525">
            <v>20.449289997410038</v>
          </cell>
          <cell r="Y525">
            <v>21.26461677307325</v>
          </cell>
          <cell r="Z525">
            <v>22.079943548736463</v>
          </cell>
          <cell r="AA525">
            <v>22.895270324399675</v>
          </cell>
          <cell r="AB525">
            <v>23.710597100062888</v>
          </cell>
          <cell r="AC525">
            <v>24.525923875726107</v>
          </cell>
          <cell r="AD525">
            <v>24.525923875726107</v>
          </cell>
          <cell r="AE525">
            <v>24.525923875726107</v>
          </cell>
          <cell r="AF525">
            <v>24.525923875726107</v>
          </cell>
          <cell r="AG525">
            <v>24.525923875726107</v>
          </cell>
          <cell r="AH525">
            <v>24.525923875726107</v>
          </cell>
          <cell r="AI525">
            <v>24.525923875726107</v>
          </cell>
          <cell r="AJ525">
            <v>24.525923875726107</v>
          </cell>
          <cell r="AK525">
            <v>24.525923875726107</v>
          </cell>
          <cell r="AL525">
            <v>24.525923875726107</v>
          </cell>
          <cell r="AM525">
            <v>24.525923875726107</v>
          </cell>
          <cell r="AN525">
            <v>24.525923875726107</v>
          </cell>
        </row>
        <row r="526">
          <cell r="A526">
            <v>19</v>
          </cell>
          <cell r="B526" t="str">
            <v>RC</v>
          </cell>
          <cell r="C526" t="str">
            <v>sk</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9.3954606894447401E-2</v>
          </cell>
          <cell r="S526">
            <v>0.1879092137888948</v>
          </cell>
          <cell r="T526">
            <v>0.2818638206833422</v>
          </cell>
          <cell r="U526">
            <v>0.3758184275777896</v>
          </cell>
          <cell r="V526">
            <v>0.46977303447223701</v>
          </cell>
          <cell r="W526">
            <v>0.56372764136668441</v>
          </cell>
          <cell r="X526">
            <v>0.65768224826113175</v>
          </cell>
          <cell r="Y526">
            <v>0.75163685515557921</v>
          </cell>
          <cell r="Z526">
            <v>0.84559146205002667</v>
          </cell>
          <cell r="AA526">
            <v>0.93954606894447412</v>
          </cell>
          <cell r="AB526">
            <v>1.0335006758389216</v>
          </cell>
          <cell r="AC526">
            <v>1.1274552827333688</v>
          </cell>
          <cell r="AD526">
            <v>1.1274552827333688</v>
          </cell>
          <cell r="AE526">
            <v>1.1274552827333688</v>
          </cell>
          <cell r="AF526">
            <v>1.1274552827333688</v>
          </cell>
          <cell r="AG526">
            <v>1.1274552827333688</v>
          </cell>
          <cell r="AH526">
            <v>1.1274552827333688</v>
          </cell>
          <cell r="AI526">
            <v>1.1274552827333688</v>
          </cell>
          <cell r="AJ526">
            <v>1.1274552827333688</v>
          </cell>
          <cell r="AK526">
            <v>1.1274552827333688</v>
          </cell>
          <cell r="AL526">
            <v>1.1274552827333688</v>
          </cell>
          <cell r="AM526">
            <v>1.1274552827333688</v>
          </cell>
          <cell r="AN526">
            <v>1.1274552827333688</v>
          </cell>
        </row>
        <row r="527">
          <cell r="A527">
            <v>19</v>
          </cell>
          <cell r="B527" t="str">
            <v>RD</v>
          </cell>
          <cell r="C527" t="str">
            <v>mf</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row>
        <row r="528">
          <cell r="A528">
            <v>19</v>
          </cell>
          <cell r="B528" t="str">
            <v>RD</v>
          </cell>
          <cell r="C528" t="str">
            <v>mr</v>
          </cell>
          <cell r="D528">
            <v>22.915507563620849</v>
          </cell>
          <cell r="E528">
            <v>22.915507563620849</v>
          </cell>
          <cell r="F528">
            <v>22.915507563620849</v>
          </cell>
          <cell r="G528">
            <v>22.915507563620849</v>
          </cell>
          <cell r="H528">
            <v>22.915507563620849</v>
          </cell>
          <cell r="I528">
            <v>22.915507563620849</v>
          </cell>
          <cell r="J528">
            <v>22.915507563620849</v>
          </cell>
          <cell r="K528">
            <v>22.915507563620849</v>
          </cell>
          <cell r="L528">
            <v>22.915507563620849</v>
          </cell>
          <cell r="M528">
            <v>22.915507563620849</v>
          </cell>
          <cell r="N528">
            <v>22.915507563620849</v>
          </cell>
          <cell r="O528">
            <v>22.915507563620849</v>
          </cell>
          <cell r="P528">
            <v>22.915507563620849</v>
          </cell>
          <cell r="Q528">
            <v>22.915507563620849</v>
          </cell>
          <cell r="R528">
            <v>24.035219615018843</v>
          </cell>
          <cell r="S528">
            <v>25.154931666416836</v>
          </cell>
          <cell r="T528">
            <v>26.274643717814829</v>
          </cell>
          <cell r="U528">
            <v>27.394355769212822</v>
          </cell>
          <cell r="V528">
            <v>28.514067820610816</v>
          </cell>
          <cell r="W528">
            <v>29.633779872008809</v>
          </cell>
          <cell r="X528">
            <v>30.753491923406802</v>
          </cell>
          <cell r="Y528">
            <v>31.873203974804795</v>
          </cell>
          <cell r="Z528">
            <v>32.992916026202792</v>
          </cell>
          <cell r="AA528">
            <v>34.112628077600789</v>
          </cell>
          <cell r="AB528">
            <v>35.232340128998786</v>
          </cell>
          <cell r="AC528">
            <v>36.352052180396775</v>
          </cell>
          <cell r="AD528">
            <v>36.352052180396775</v>
          </cell>
          <cell r="AE528">
            <v>36.352052180396775</v>
          </cell>
          <cell r="AF528">
            <v>36.352052180396775</v>
          </cell>
          <cell r="AG528">
            <v>36.352052180396775</v>
          </cell>
          <cell r="AH528">
            <v>36.352052180396775</v>
          </cell>
          <cell r="AI528">
            <v>36.352052180396775</v>
          </cell>
          <cell r="AJ528">
            <v>36.352052180396775</v>
          </cell>
          <cell r="AK528">
            <v>36.352052180396775</v>
          </cell>
          <cell r="AL528">
            <v>36.352052180396775</v>
          </cell>
          <cell r="AM528">
            <v>36.352052180396775</v>
          </cell>
          <cell r="AN528">
            <v>36.352052180396775</v>
          </cell>
        </row>
        <row r="529">
          <cell r="A529">
            <v>19</v>
          </cell>
          <cell r="B529" t="str">
            <v>RD</v>
          </cell>
          <cell r="C529" t="str">
            <v>sf</v>
          </cell>
          <cell r="D529">
            <v>929.1</v>
          </cell>
          <cell r="E529">
            <v>929.1</v>
          </cell>
          <cell r="F529">
            <v>929.1</v>
          </cell>
          <cell r="G529">
            <v>929.1</v>
          </cell>
          <cell r="H529">
            <v>929.1</v>
          </cell>
          <cell r="I529">
            <v>929.1</v>
          </cell>
          <cell r="J529">
            <v>929.1</v>
          </cell>
          <cell r="K529">
            <v>929.1</v>
          </cell>
          <cell r="L529">
            <v>929.1</v>
          </cell>
          <cell r="M529">
            <v>929.1</v>
          </cell>
          <cell r="N529">
            <v>929.1</v>
          </cell>
          <cell r="O529">
            <v>929.1</v>
          </cell>
          <cell r="P529">
            <v>929.1</v>
          </cell>
          <cell r="Q529">
            <v>929.1</v>
          </cell>
          <cell r="R529">
            <v>929.1</v>
          </cell>
          <cell r="S529">
            <v>929.1</v>
          </cell>
          <cell r="T529">
            <v>929.1</v>
          </cell>
          <cell r="U529">
            <v>929.1</v>
          </cell>
          <cell r="V529">
            <v>929.1</v>
          </cell>
          <cell r="W529">
            <v>929.1</v>
          </cell>
          <cell r="X529">
            <v>929.1</v>
          </cell>
          <cell r="Y529">
            <v>929.1</v>
          </cell>
          <cell r="Z529">
            <v>929.1</v>
          </cell>
          <cell r="AA529">
            <v>929.1</v>
          </cell>
          <cell r="AB529">
            <v>929.1</v>
          </cell>
          <cell r="AC529">
            <v>929.1</v>
          </cell>
          <cell r="AD529">
            <v>929.1</v>
          </cell>
          <cell r="AE529">
            <v>929.1</v>
          </cell>
          <cell r="AF529">
            <v>929.1</v>
          </cell>
          <cell r="AG529">
            <v>929.1</v>
          </cell>
          <cell r="AH529">
            <v>929.1</v>
          </cell>
          <cell r="AI529">
            <v>929.1</v>
          </cell>
          <cell r="AJ529">
            <v>929.1</v>
          </cell>
          <cell r="AK529">
            <v>929.1</v>
          </cell>
          <cell r="AL529">
            <v>929.1</v>
          </cell>
          <cell r="AM529">
            <v>929.1</v>
          </cell>
          <cell r="AN529">
            <v>929.1</v>
          </cell>
        </row>
        <row r="530">
          <cell r="A530">
            <v>19</v>
          </cell>
          <cell r="B530" t="str">
            <v>RD</v>
          </cell>
          <cell r="C530" t="str">
            <v>sr</v>
          </cell>
          <cell r="D530">
            <v>31.031647008605635</v>
          </cell>
          <cell r="E530">
            <v>31.031647008605635</v>
          </cell>
          <cell r="F530">
            <v>31.031647008605635</v>
          </cell>
          <cell r="G530">
            <v>31.031647008605635</v>
          </cell>
          <cell r="H530">
            <v>31.031647008605635</v>
          </cell>
          <cell r="I530">
            <v>31.031647008605635</v>
          </cell>
          <cell r="J530">
            <v>31.031647008605635</v>
          </cell>
          <cell r="K530">
            <v>31.031647008605635</v>
          </cell>
          <cell r="L530">
            <v>31.031647008605635</v>
          </cell>
          <cell r="M530">
            <v>31.031647008605635</v>
          </cell>
          <cell r="N530">
            <v>31.031647008605635</v>
          </cell>
          <cell r="O530">
            <v>31.031647008605635</v>
          </cell>
          <cell r="P530">
            <v>31.031647008605635</v>
          </cell>
          <cell r="Q530">
            <v>31.031647008605635</v>
          </cell>
          <cell r="R530">
            <v>31.099632488496884</v>
          </cell>
          <cell r="S530">
            <v>31.167617968388132</v>
          </cell>
          <cell r="T530">
            <v>31.235603448279381</v>
          </cell>
          <cell r="U530">
            <v>31.30358892817063</v>
          </cell>
          <cell r="V530">
            <v>31.371574408061878</v>
          </cell>
          <cell r="W530">
            <v>31.439559887953127</v>
          </cell>
          <cell r="X530">
            <v>31.507545367844376</v>
          </cell>
          <cell r="Y530">
            <v>31.575530847735624</v>
          </cell>
          <cell r="Z530">
            <v>31.643516327626873</v>
          </cell>
          <cell r="AA530">
            <v>31.711501807518122</v>
          </cell>
          <cell r="AB530">
            <v>31.779487287409371</v>
          </cell>
          <cell r="AC530">
            <v>31.847472767300612</v>
          </cell>
          <cell r="AD530">
            <v>31.847472767300612</v>
          </cell>
          <cell r="AE530">
            <v>31.847472767300612</v>
          </cell>
          <cell r="AF530">
            <v>31.847472767300612</v>
          </cell>
          <cell r="AG530">
            <v>31.847472767300612</v>
          </cell>
          <cell r="AH530">
            <v>31.847472767300612</v>
          </cell>
          <cell r="AI530">
            <v>31.847472767300612</v>
          </cell>
          <cell r="AJ530">
            <v>31.847472767300612</v>
          </cell>
          <cell r="AK530">
            <v>31.847472767300612</v>
          </cell>
          <cell r="AL530">
            <v>31.847472767300612</v>
          </cell>
          <cell r="AM530">
            <v>31.847472767300612</v>
          </cell>
          <cell r="AN530">
            <v>31.847472767300612</v>
          </cell>
        </row>
        <row r="531">
          <cell r="A531">
            <v>19</v>
          </cell>
          <cell r="B531" t="str">
            <v>RR</v>
          </cell>
          <cell r="C531" t="str">
            <v>rf</v>
          </cell>
          <cell r="D531">
            <v>39.657844778993351</v>
          </cell>
          <cell r="E531">
            <v>39.657844778993351</v>
          </cell>
          <cell r="F531">
            <v>39.657844778993351</v>
          </cell>
          <cell r="G531">
            <v>39.657844778993351</v>
          </cell>
          <cell r="H531">
            <v>39.657844778993351</v>
          </cell>
          <cell r="I531">
            <v>39.657844778993351</v>
          </cell>
          <cell r="J531">
            <v>39.657844778993351</v>
          </cell>
          <cell r="K531">
            <v>39.657844778993351</v>
          </cell>
          <cell r="L531">
            <v>39.657844778993351</v>
          </cell>
          <cell r="M531">
            <v>39.657844778993351</v>
          </cell>
          <cell r="N531">
            <v>39.657844778993351</v>
          </cell>
          <cell r="O531">
            <v>39.657844778993351</v>
          </cell>
          <cell r="P531">
            <v>39.657844778993351</v>
          </cell>
          <cell r="Q531">
            <v>39.657844778993351</v>
          </cell>
          <cell r="R531">
            <v>40.602904205005359</v>
          </cell>
          <cell r="S531">
            <v>41.547963631017367</v>
          </cell>
          <cell r="T531">
            <v>42.493023057029376</v>
          </cell>
          <cell r="U531">
            <v>43.438082483041384</v>
          </cell>
          <cell r="V531">
            <v>44.383141909053393</v>
          </cell>
          <cell r="W531">
            <v>45.328201335065401</v>
          </cell>
          <cell r="X531">
            <v>46.27326076107741</v>
          </cell>
          <cell r="Y531">
            <v>47.218320187089418</v>
          </cell>
          <cell r="Z531">
            <v>48.163379613101426</v>
          </cell>
          <cell r="AA531">
            <v>49.108439039113435</v>
          </cell>
          <cell r="AB531">
            <v>50.053498465125443</v>
          </cell>
          <cell r="AC531">
            <v>50.998557891137423</v>
          </cell>
          <cell r="AD531">
            <v>50.998557891137423</v>
          </cell>
          <cell r="AE531">
            <v>50.998557891137423</v>
          </cell>
          <cell r="AF531">
            <v>50.998557891137423</v>
          </cell>
          <cell r="AG531">
            <v>50.998557891137423</v>
          </cell>
          <cell r="AH531">
            <v>50.998557891137423</v>
          </cell>
          <cell r="AI531">
            <v>50.998557891137423</v>
          </cell>
          <cell r="AJ531">
            <v>50.998557891137423</v>
          </cell>
          <cell r="AK531">
            <v>50.998557891137423</v>
          </cell>
          <cell r="AL531">
            <v>50.998557891137423</v>
          </cell>
          <cell r="AM531">
            <v>50.998557891137423</v>
          </cell>
          <cell r="AN531">
            <v>50.998557891137423</v>
          </cell>
        </row>
        <row r="532">
          <cell r="A532">
            <v>19</v>
          </cell>
          <cell r="B532" t="str">
            <v>RR</v>
          </cell>
          <cell r="C532" t="str">
            <v>rm</v>
          </cell>
          <cell r="D532">
            <v>2.4059560270121674</v>
          </cell>
          <cell r="E532">
            <v>2.4059560270121674</v>
          </cell>
          <cell r="F532">
            <v>2.4059560270121674</v>
          </cell>
          <cell r="G532">
            <v>2.4059560270121674</v>
          </cell>
          <cell r="H532">
            <v>2.4059560270121674</v>
          </cell>
          <cell r="I532">
            <v>2.4059560270121674</v>
          </cell>
          <cell r="J532">
            <v>2.4059560270121674</v>
          </cell>
          <cell r="K532">
            <v>2.4059560270121674</v>
          </cell>
          <cell r="L532">
            <v>2.4059560270121674</v>
          </cell>
          <cell r="M532">
            <v>2.4059560270121674</v>
          </cell>
          <cell r="N532">
            <v>2.4059560270121674</v>
          </cell>
          <cell r="O532">
            <v>2.4059560270121674</v>
          </cell>
          <cell r="P532">
            <v>2.4059560270121674</v>
          </cell>
          <cell r="Q532">
            <v>2.4059560270121674</v>
          </cell>
          <cell r="R532">
            <v>3.1249053234774782</v>
          </cell>
          <cell r="S532">
            <v>3.843854619942789</v>
          </cell>
          <cell r="T532">
            <v>4.5628039164080993</v>
          </cell>
          <cell r="U532">
            <v>5.2817532128734097</v>
          </cell>
          <cell r="V532">
            <v>6.0007025093387201</v>
          </cell>
          <cell r="W532">
            <v>6.7196518058040304</v>
          </cell>
          <cell r="X532">
            <v>7.4386011022693408</v>
          </cell>
          <cell r="Y532">
            <v>8.1575503987346512</v>
          </cell>
          <cell r="Z532">
            <v>8.8764996951999624</v>
          </cell>
          <cell r="AA532">
            <v>9.5954489916652737</v>
          </cell>
          <cell r="AB532">
            <v>10.314398288130585</v>
          </cell>
          <cell r="AC532">
            <v>11.033347584595896</v>
          </cell>
          <cell r="AD532">
            <v>11.033347584595896</v>
          </cell>
          <cell r="AE532">
            <v>11.033347584595896</v>
          </cell>
          <cell r="AF532">
            <v>11.033347584595896</v>
          </cell>
          <cell r="AG532">
            <v>11.033347584595896</v>
          </cell>
          <cell r="AH532">
            <v>11.033347584595896</v>
          </cell>
          <cell r="AI532">
            <v>11.033347584595896</v>
          </cell>
          <cell r="AJ532">
            <v>11.033347584595896</v>
          </cell>
          <cell r="AK532">
            <v>11.033347584595896</v>
          </cell>
          <cell r="AL532">
            <v>11.033347584595896</v>
          </cell>
          <cell r="AM532">
            <v>11.033347584595896</v>
          </cell>
          <cell r="AN532">
            <v>11.033347584595896</v>
          </cell>
        </row>
        <row r="533">
          <cell r="A533">
            <v>19</v>
          </cell>
          <cell r="B533" t="str">
            <v>SD</v>
          </cell>
          <cell r="C533" t="str">
            <v>ld</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0.44025086437562844</v>
          </cell>
          <cell r="S533">
            <v>0.88050172875125687</v>
          </cell>
          <cell r="T533">
            <v>1.3207525931268853</v>
          </cell>
          <cell r="U533">
            <v>1.7610034575025137</v>
          </cell>
          <cell r="V533">
            <v>2.2012543218781424</v>
          </cell>
          <cell r="W533">
            <v>2.6415051862537711</v>
          </cell>
          <cell r="X533">
            <v>3.0817560506293997</v>
          </cell>
          <cell r="Y533">
            <v>3.5220069150050284</v>
          </cell>
          <cell r="Z533">
            <v>3.962257779380657</v>
          </cell>
          <cell r="AA533">
            <v>4.4025086437562857</v>
          </cell>
          <cell r="AB533">
            <v>4.8427595081319144</v>
          </cell>
          <cell r="AC533">
            <v>5.2830103725075412</v>
          </cell>
          <cell r="AD533">
            <v>5.2830103725075412</v>
          </cell>
          <cell r="AE533">
            <v>5.2830103725075412</v>
          </cell>
          <cell r="AF533">
            <v>5.2830103725075412</v>
          </cell>
          <cell r="AG533">
            <v>5.2830103725075412</v>
          </cell>
          <cell r="AH533">
            <v>5.2830103725075412</v>
          </cell>
          <cell r="AI533">
            <v>5.2830103725075412</v>
          </cell>
          <cell r="AJ533">
            <v>5.2830103725075412</v>
          </cell>
          <cell r="AK533">
            <v>5.2830103725075412</v>
          </cell>
          <cell r="AL533">
            <v>5.2830103725075412</v>
          </cell>
          <cell r="AM533">
            <v>5.2830103725075412</v>
          </cell>
          <cell r="AN533">
            <v>5.2830103725075412</v>
          </cell>
        </row>
        <row r="534">
          <cell r="A534">
            <v>19</v>
          </cell>
          <cell r="B534" t="str">
            <v>SD</v>
          </cell>
          <cell r="C534" t="str">
            <v>lf</v>
          </cell>
          <cell r="D534">
            <v>4.8202400722631242E-3</v>
          </cell>
          <cell r="E534">
            <v>4.8202400722631242E-3</v>
          </cell>
          <cell r="F534">
            <v>4.8202400722631242E-3</v>
          </cell>
          <cell r="G534">
            <v>4.8202400722631242E-3</v>
          </cell>
          <cell r="H534">
            <v>4.8202400722631242E-3</v>
          </cell>
          <cell r="I534">
            <v>4.8202400722631242E-3</v>
          </cell>
          <cell r="J534">
            <v>4.8202400722631242E-3</v>
          </cell>
          <cell r="K534">
            <v>4.8202400722631242E-3</v>
          </cell>
          <cell r="L534">
            <v>4.8202400722631242E-3</v>
          </cell>
          <cell r="M534">
            <v>4.8202400722631242E-3</v>
          </cell>
          <cell r="N534">
            <v>4.8202400722631242E-3</v>
          </cell>
          <cell r="O534">
            <v>4.8202400722631242E-3</v>
          </cell>
          <cell r="P534">
            <v>4.8202400722631242E-3</v>
          </cell>
          <cell r="Q534">
            <v>4.8202400722631242E-3</v>
          </cell>
          <cell r="R534">
            <v>4.4185533995745301E-3</v>
          </cell>
          <cell r="S534">
            <v>4.016866726885936E-3</v>
          </cell>
          <cell r="T534">
            <v>3.6151800541973423E-3</v>
          </cell>
          <cell r="U534">
            <v>3.2134933815087486E-3</v>
          </cell>
          <cell r="V534">
            <v>2.8118067088201549E-3</v>
          </cell>
          <cell r="W534">
            <v>2.4101200361315613E-3</v>
          </cell>
          <cell r="X534">
            <v>2.0084333634429676E-3</v>
          </cell>
          <cell r="Y534">
            <v>1.6067466907543739E-3</v>
          </cell>
          <cell r="Z534">
            <v>1.2050600180657802E-3</v>
          </cell>
          <cell r="AA534">
            <v>8.0337334537718651E-4</v>
          </cell>
          <cell r="AB534">
            <v>4.0168667268859282E-4</v>
          </cell>
          <cell r="AC534">
            <v>0</v>
          </cell>
          <cell r="AD534">
            <v>0</v>
          </cell>
          <cell r="AE534">
            <v>0</v>
          </cell>
          <cell r="AF534">
            <v>0</v>
          </cell>
          <cell r="AG534">
            <v>0</v>
          </cell>
          <cell r="AH534">
            <v>0</v>
          </cell>
          <cell r="AI534">
            <v>0</v>
          </cell>
          <cell r="AJ534">
            <v>0</v>
          </cell>
          <cell r="AK534">
            <v>0</v>
          </cell>
          <cell r="AL534">
            <v>0</v>
          </cell>
          <cell r="AM534">
            <v>0</v>
          </cell>
          <cell r="AN534">
            <v>0</v>
          </cell>
        </row>
        <row r="535">
          <cell r="A535">
            <v>19</v>
          </cell>
          <cell r="B535" t="str">
            <v>SD</v>
          </cell>
          <cell r="C535" t="str">
            <v>mn</v>
          </cell>
          <cell r="D535">
            <v>113.1</v>
          </cell>
          <cell r="E535">
            <v>113.1</v>
          </cell>
          <cell r="F535">
            <v>113.1</v>
          </cell>
          <cell r="G535">
            <v>113.1</v>
          </cell>
          <cell r="H535">
            <v>113.1</v>
          </cell>
          <cell r="I535">
            <v>113.1</v>
          </cell>
          <cell r="J535">
            <v>113.1</v>
          </cell>
          <cell r="K535">
            <v>113.1</v>
          </cell>
          <cell r="L535">
            <v>113.1</v>
          </cell>
          <cell r="M535">
            <v>113.1</v>
          </cell>
          <cell r="N535">
            <v>113.1</v>
          </cell>
          <cell r="O535">
            <v>113.1</v>
          </cell>
          <cell r="P535">
            <v>113.1</v>
          </cell>
          <cell r="Q535">
            <v>113.1</v>
          </cell>
          <cell r="R535">
            <v>113.17226727588647</v>
          </cell>
          <cell r="S535">
            <v>113.24453455177294</v>
          </cell>
          <cell r="T535">
            <v>113.31680182765942</v>
          </cell>
          <cell r="U535">
            <v>113.38906910354589</v>
          </cell>
          <cell r="V535">
            <v>113.46133637943237</v>
          </cell>
          <cell r="W535">
            <v>113.53360365531884</v>
          </cell>
          <cell r="X535">
            <v>113.60587093120532</v>
          </cell>
          <cell r="Y535">
            <v>113.67813820709179</v>
          </cell>
          <cell r="Z535">
            <v>113.75040548297827</v>
          </cell>
          <cell r="AA535">
            <v>113.82267275886474</v>
          </cell>
          <cell r="AB535">
            <v>113.89494003475122</v>
          </cell>
          <cell r="AC535">
            <v>113.96720731063778</v>
          </cell>
          <cell r="AD535">
            <v>113.96720731063778</v>
          </cell>
          <cell r="AE535">
            <v>113.96720731063778</v>
          </cell>
          <cell r="AF535">
            <v>113.96720731063778</v>
          </cell>
          <cell r="AG535">
            <v>113.96720731063778</v>
          </cell>
          <cell r="AH535">
            <v>113.96720731063778</v>
          </cell>
          <cell r="AI535">
            <v>113.96720731063778</v>
          </cell>
          <cell r="AJ535">
            <v>113.96720731063778</v>
          </cell>
          <cell r="AK535">
            <v>113.96720731063778</v>
          </cell>
          <cell r="AL535">
            <v>113.96720731063778</v>
          </cell>
          <cell r="AM535">
            <v>113.96720731063778</v>
          </cell>
          <cell r="AN535">
            <v>113.96720731063778</v>
          </cell>
        </row>
        <row r="536">
          <cell r="A536">
            <v>19</v>
          </cell>
          <cell r="B536" t="str">
            <v>SD</v>
          </cell>
          <cell r="C536" t="str">
            <v>os</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row>
        <row r="537">
          <cell r="A537">
            <v>19</v>
          </cell>
          <cell r="B537" t="str">
            <v>SD</v>
          </cell>
          <cell r="C537" t="str">
            <v>pm</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6.263773491763798E-5</v>
          </cell>
          <cell r="S537">
            <v>1.2527546983527596E-4</v>
          </cell>
          <cell r="T537">
            <v>1.8791320475291395E-4</v>
          </cell>
          <cell r="U537">
            <v>2.5055093967055192E-4</v>
          </cell>
          <cell r="V537">
            <v>3.1318867458818988E-4</v>
          </cell>
          <cell r="W537">
            <v>3.7582640950582785E-4</v>
          </cell>
          <cell r="X537">
            <v>4.3846414442346582E-4</v>
          </cell>
          <cell r="Y537">
            <v>5.0110187934110384E-4</v>
          </cell>
          <cell r="Z537">
            <v>5.637396142587418E-4</v>
          </cell>
          <cell r="AA537">
            <v>6.2637734917637977E-4</v>
          </cell>
          <cell r="AB537">
            <v>6.8901508409401774E-4</v>
          </cell>
          <cell r="AC537">
            <v>7.5165281901165581E-4</v>
          </cell>
          <cell r="AD537">
            <v>7.5165281901165581E-4</v>
          </cell>
          <cell r="AE537">
            <v>7.5165281901165581E-4</v>
          </cell>
          <cell r="AF537">
            <v>7.5165281901165581E-4</v>
          </cell>
          <cell r="AG537">
            <v>7.5165281901165581E-4</v>
          </cell>
          <cell r="AH537">
            <v>7.5165281901165581E-4</v>
          </cell>
          <cell r="AI537">
            <v>7.5165281901165581E-4</v>
          </cell>
          <cell r="AJ537">
            <v>7.5165281901165581E-4</v>
          </cell>
          <cell r="AK537">
            <v>7.5165281901165581E-4</v>
          </cell>
          <cell r="AL537">
            <v>7.5165281901165581E-4</v>
          </cell>
          <cell r="AM537">
            <v>7.5165281901165581E-4</v>
          </cell>
          <cell r="AN537">
            <v>7.5165281901165581E-4</v>
          </cell>
        </row>
        <row r="538">
          <cell r="A538">
            <v>19</v>
          </cell>
          <cell r="B538" t="str">
            <v>SD</v>
          </cell>
          <cell r="C538" t="str">
            <v>pq</v>
          </cell>
          <cell r="D538">
            <v>93.950522208521406</v>
          </cell>
          <cell r="E538">
            <v>93.950522208521406</v>
          </cell>
          <cell r="F538">
            <v>93.950522208521406</v>
          </cell>
          <cell r="G538">
            <v>93.950522208521406</v>
          </cell>
          <cell r="H538">
            <v>93.950522208521406</v>
          </cell>
          <cell r="I538">
            <v>93.950522208521406</v>
          </cell>
          <cell r="J538">
            <v>93.950522208521406</v>
          </cell>
          <cell r="K538">
            <v>93.950522208521406</v>
          </cell>
          <cell r="L538">
            <v>93.950522208521406</v>
          </cell>
          <cell r="M538">
            <v>93.950522208521406</v>
          </cell>
          <cell r="N538">
            <v>93.950522208521406</v>
          </cell>
          <cell r="O538">
            <v>93.950522208521406</v>
          </cell>
          <cell r="P538">
            <v>93.950522208521406</v>
          </cell>
          <cell r="Q538">
            <v>93.950522208521406</v>
          </cell>
          <cell r="R538">
            <v>98.345186842185043</v>
          </cell>
          <cell r="S538">
            <v>102.73985147584868</v>
          </cell>
          <cell r="T538">
            <v>107.13451610951232</v>
          </cell>
          <cell r="U538">
            <v>111.52918074317596</v>
          </cell>
          <cell r="V538">
            <v>115.92384537683959</v>
          </cell>
          <cell r="W538">
            <v>120.31851001050323</v>
          </cell>
          <cell r="X538">
            <v>124.71317464416687</v>
          </cell>
          <cell r="Y538">
            <v>129.10783927783049</v>
          </cell>
          <cell r="Z538">
            <v>133.50250391149413</v>
          </cell>
          <cell r="AA538">
            <v>137.89716854515777</v>
          </cell>
          <cell r="AB538">
            <v>142.29183317882141</v>
          </cell>
          <cell r="AC538">
            <v>146.68649781248504</v>
          </cell>
          <cell r="AD538">
            <v>146.68649781248504</v>
          </cell>
          <cell r="AE538">
            <v>146.68649781248504</v>
          </cell>
          <cell r="AF538">
            <v>146.68649781248504</v>
          </cell>
          <cell r="AG538">
            <v>146.68649781248504</v>
          </cell>
          <cell r="AH538">
            <v>146.68649781248504</v>
          </cell>
          <cell r="AI538">
            <v>146.68649781248504</v>
          </cell>
          <cell r="AJ538">
            <v>146.68649781248504</v>
          </cell>
          <cell r="AK538">
            <v>146.68649781248504</v>
          </cell>
          <cell r="AL538">
            <v>146.68649781248504</v>
          </cell>
          <cell r="AM538">
            <v>146.68649781248504</v>
          </cell>
          <cell r="AN538">
            <v>146.68649781248504</v>
          </cell>
        </row>
        <row r="539">
          <cell r="A539">
            <v>19</v>
          </cell>
          <cell r="B539" t="str">
            <v>SD</v>
          </cell>
          <cell r="C539" t="str">
            <v>ss</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row>
        <row r="540">
          <cell r="A540">
            <v>19</v>
          </cell>
          <cell r="B540" t="str">
            <v>UR</v>
          </cell>
          <cell r="C540" t="str">
            <v>rf</v>
          </cell>
          <cell r="D540">
            <v>42.418905513678666</v>
          </cell>
          <cell r="E540">
            <v>42.418905513678666</v>
          </cell>
          <cell r="F540">
            <v>42.418905513678666</v>
          </cell>
          <cell r="G540">
            <v>42.418905513678666</v>
          </cell>
          <cell r="H540">
            <v>42.418905513678666</v>
          </cell>
          <cell r="I540">
            <v>42.418905513678666</v>
          </cell>
          <cell r="J540">
            <v>42.418905513678666</v>
          </cell>
          <cell r="K540">
            <v>42.418905513678666</v>
          </cell>
          <cell r="L540">
            <v>42.418905513678666</v>
          </cell>
          <cell r="M540">
            <v>42.418905513678666</v>
          </cell>
          <cell r="N540">
            <v>42.418905513678666</v>
          </cell>
          <cell r="O540">
            <v>42.418905513678666</v>
          </cell>
          <cell r="P540">
            <v>42.418905513678666</v>
          </cell>
          <cell r="Q540">
            <v>42.418905513678666</v>
          </cell>
          <cell r="R540">
            <v>43.555792856095984</v>
          </cell>
          <cell r="S540">
            <v>44.692680198513301</v>
          </cell>
          <cell r="T540">
            <v>45.829567540930618</v>
          </cell>
          <cell r="U540">
            <v>46.966454883347936</v>
          </cell>
          <cell r="V540">
            <v>48.103342225765253</v>
          </cell>
          <cell r="W540">
            <v>49.240229568182571</v>
          </cell>
          <cell r="X540">
            <v>50.377116910599888</v>
          </cell>
          <cell r="Y540">
            <v>51.514004253017205</v>
          </cell>
          <cell r="Z540">
            <v>52.650891595434523</v>
          </cell>
          <cell r="AA540">
            <v>53.78777893785184</v>
          </cell>
          <cell r="AB540">
            <v>54.924666280269157</v>
          </cell>
          <cell r="AC540">
            <v>56.061553622686489</v>
          </cell>
          <cell r="AD540">
            <v>56.061553622686489</v>
          </cell>
          <cell r="AE540">
            <v>56.061553622686489</v>
          </cell>
          <cell r="AF540">
            <v>56.061553622686489</v>
          </cell>
          <cell r="AG540">
            <v>56.061553622686489</v>
          </cell>
          <cell r="AH540">
            <v>56.061553622686489</v>
          </cell>
          <cell r="AI540">
            <v>56.061553622686489</v>
          </cell>
          <cell r="AJ540">
            <v>56.061553622686489</v>
          </cell>
          <cell r="AK540">
            <v>56.061553622686489</v>
          </cell>
          <cell r="AL540">
            <v>56.061553622686489</v>
          </cell>
          <cell r="AM540">
            <v>56.061553622686489</v>
          </cell>
          <cell r="AN540">
            <v>56.061553622686489</v>
          </cell>
        </row>
        <row r="541">
          <cell r="A541">
            <v>19</v>
          </cell>
          <cell r="B541" t="str">
            <v>UR</v>
          </cell>
          <cell r="C541" t="str">
            <v>rm</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4.4228525084290147E-3</v>
          </cell>
          <cell r="S541">
            <v>8.8457050168580294E-3</v>
          </cell>
          <cell r="T541">
            <v>1.3268557525287043E-2</v>
          </cell>
          <cell r="U541">
            <v>1.7691410033716059E-2</v>
          </cell>
          <cell r="V541">
            <v>2.2114262542145074E-2</v>
          </cell>
          <cell r="W541">
            <v>2.653711505057409E-2</v>
          </cell>
          <cell r="X541">
            <v>3.0959967559003106E-2</v>
          </cell>
          <cell r="Y541">
            <v>3.5382820067432118E-2</v>
          </cell>
          <cell r="Z541">
            <v>3.980567257586113E-2</v>
          </cell>
          <cell r="AA541">
            <v>4.4228525084290142E-2</v>
          </cell>
          <cell r="AB541">
            <v>4.8651377592719154E-2</v>
          </cell>
          <cell r="AC541">
            <v>5.307423010114818E-2</v>
          </cell>
          <cell r="AD541">
            <v>5.307423010114818E-2</v>
          </cell>
          <cell r="AE541">
            <v>5.307423010114818E-2</v>
          </cell>
          <cell r="AF541">
            <v>5.307423010114818E-2</v>
          </cell>
          <cell r="AG541">
            <v>5.307423010114818E-2</v>
          </cell>
          <cell r="AH541">
            <v>5.307423010114818E-2</v>
          </cell>
          <cell r="AI541">
            <v>5.307423010114818E-2</v>
          </cell>
          <cell r="AJ541">
            <v>5.307423010114818E-2</v>
          </cell>
          <cell r="AK541">
            <v>5.307423010114818E-2</v>
          </cell>
          <cell r="AL541">
            <v>5.307423010114818E-2</v>
          </cell>
          <cell r="AM541">
            <v>5.307423010114818E-2</v>
          </cell>
          <cell r="AN541">
            <v>5.307423010114818E-2</v>
          </cell>
        </row>
        <row r="542">
          <cell r="A542">
            <v>20</v>
          </cell>
          <cell r="B542" t="str">
            <v>AG</v>
          </cell>
          <cell r="C542" t="str">
            <v>ab</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row>
        <row r="543">
          <cell r="A543">
            <v>20</v>
          </cell>
          <cell r="B543" t="str">
            <v>AG</v>
          </cell>
          <cell r="C543" t="str">
            <v>cp</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row>
        <row r="544">
          <cell r="A544">
            <v>20</v>
          </cell>
          <cell r="B544" t="str">
            <v>AG</v>
          </cell>
          <cell r="C544" t="str">
            <v>pa</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A545">
            <v>20</v>
          </cell>
          <cell r="B545" t="str">
            <v>AL</v>
          </cell>
          <cell r="C545" t="str">
            <v>ep</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A546">
            <v>20</v>
          </cell>
          <cell r="B546" t="str">
            <v>AL</v>
          </cell>
          <cell r="C546" t="str">
            <v>ff</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A547">
            <v>20</v>
          </cell>
          <cell r="B547" t="str">
            <v>AL</v>
          </cell>
          <cell r="C547" t="str">
            <v>hr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A548">
            <v>20</v>
          </cell>
          <cell r="B548" t="str">
            <v>AL</v>
          </cell>
          <cell r="C548" t="str">
            <v>of</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A549">
            <v>20</v>
          </cell>
          <cell r="B549" t="str">
            <v>CR</v>
          </cell>
          <cell r="C549" t="str">
            <v>as</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row>
        <row r="550">
          <cell r="A550">
            <v>20</v>
          </cell>
          <cell r="B550" t="str">
            <v>CR</v>
          </cell>
          <cell r="C550" t="str">
            <v>hy</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A551">
            <v>20</v>
          </cell>
          <cell r="B551" t="str">
            <v>CR</v>
          </cell>
          <cell r="C551" t="str">
            <v>pp</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row>
        <row r="552">
          <cell r="A552">
            <v>20</v>
          </cell>
          <cell r="B552" t="str">
            <v>CR</v>
          </cell>
          <cell r="C552" t="str">
            <v>ry</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A553">
            <v>20</v>
          </cell>
          <cell r="B553" t="str">
            <v>CR</v>
          </cell>
          <cell r="C553" t="str">
            <v>sl</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A554">
            <v>20</v>
          </cell>
          <cell r="B554" t="str">
            <v>FO</v>
          </cell>
          <cell r="C554" t="str">
            <v>uf</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A555">
            <v>20</v>
          </cell>
          <cell r="B555" t="str">
            <v>IN</v>
          </cell>
          <cell r="C555" t="str">
            <v>hi</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row>
        <row r="556">
          <cell r="A556">
            <v>20</v>
          </cell>
          <cell r="B556" t="str">
            <v>IN</v>
          </cell>
          <cell r="C556" t="str">
            <v>ih</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row>
        <row r="557">
          <cell r="A557">
            <v>20</v>
          </cell>
          <cell r="B557" t="str">
            <v>IN</v>
          </cell>
          <cell r="C557" t="str">
            <v>li</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A558">
            <v>20</v>
          </cell>
          <cell r="B558" t="str">
            <v>IN</v>
          </cell>
          <cell r="C558" t="str">
            <v>oi</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row>
        <row r="559">
          <cell r="A559">
            <v>20</v>
          </cell>
          <cell r="B559" t="str">
            <v>IN</v>
          </cell>
          <cell r="C559" t="str">
            <v>wp</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row>
        <row r="560">
          <cell r="A560">
            <v>20</v>
          </cell>
          <cell r="B560" t="str">
            <v>RC</v>
          </cell>
          <cell r="C560" t="str">
            <v>ca</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row>
        <row r="561">
          <cell r="A561">
            <v>20</v>
          </cell>
          <cell r="B561" t="str">
            <v>RC</v>
          </cell>
          <cell r="C561" t="str">
            <v>go</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row>
        <row r="562">
          <cell r="A562">
            <v>20</v>
          </cell>
          <cell r="B562" t="str">
            <v>RC</v>
          </cell>
          <cell r="C562" t="str">
            <v>sk</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A563">
            <v>20</v>
          </cell>
          <cell r="B563" t="str">
            <v>RD</v>
          </cell>
          <cell r="C563" t="str">
            <v>mf</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row>
        <row r="564">
          <cell r="A564">
            <v>20</v>
          </cell>
          <cell r="B564" t="str">
            <v>RD</v>
          </cell>
          <cell r="C564" t="str">
            <v>mr</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row>
        <row r="565">
          <cell r="A565">
            <v>20</v>
          </cell>
          <cell r="B565" t="str">
            <v>RD</v>
          </cell>
          <cell r="C565" t="str">
            <v>sf</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row>
        <row r="566">
          <cell r="A566">
            <v>20</v>
          </cell>
          <cell r="B566" t="str">
            <v>RD</v>
          </cell>
          <cell r="C566" t="str">
            <v>sr</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row>
        <row r="567">
          <cell r="A567">
            <v>20</v>
          </cell>
          <cell r="B567" t="str">
            <v>RR</v>
          </cell>
          <cell r="C567" t="str">
            <v>rf</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A568">
            <v>20</v>
          </cell>
          <cell r="B568" t="str">
            <v>RR</v>
          </cell>
          <cell r="C568" t="str">
            <v>rm</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row>
        <row r="569">
          <cell r="A569">
            <v>20</v>
          </cell>
          <cell r="B569" t="str">
            <v>SD</v>
          </cell>
          <cell r="C569" t="str">
            <v>ld</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row>
        <row r="570">
          <cell r="A570">
            <v>20</v>
          </cell>
          <cell r="B570" t="str">
            <v>SD</v>
          </cell>
          <cell r="C570" t="str">
            <v>lf</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row>
        <row r="571">
          <cell r="A571">
            <v>20</v>
          </cell>
          <cell r="B571" t="str">
            <v>SD</v>
          </cell>
          <cell r="C571" t="str">
            <v>mn</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row>
        <row r="572">
          <cell r="A572">
            <v>20</v>
          </cell>
          <cell r="B572" t="str">
            <v>SD</v>
          </cell>
          <cell r="C572" t="str">
            <v>os</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row>
        <row r="573">
          <cell r="A573">
            <v>20</v>
          </cell>
          <cell r="B573" t="str">
            <v>SD</v>
          </cell>
          <cell r="C573" t="str">
            <v>pm</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row>
        <row r="574">
          <cell r="A574">
            <v>20</v>
          </cell>
          <cell r="B574" t="str">
            <v>SD</v>
          </cell>
          <cell r="C574" t="str">
            <v>pq</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row>
        <row r="575">
          <cell r="A575">
            <v>20</v>
          </cell>
          <cell r="B575" t="str">
            <v>SD</v>
          </cell>
          <cell r="C575" t="str">
            <v>ss</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row>
        <row r="576">
          <cell r="A576">
            <v>20</v>
          </cell>
          <cell r="B576" t="str">
            <v>UR</v>
          </cell>
          <cell r="C576" t="str">
            <v>rf</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row>
        <row r="577">
          <cell r="A577">
            <v>20</v>
          </cell>
          <cell r="B577" t="str">
            <v>UR</v>
          </cell>
          <cell r="C577" t="str">
            <v>rm</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row>
        <row r="578">
          <cell r="A578">
            <v>21</v>
          </cell>
          <cell r="B578" t="str">
            <v>AG</v>
          </cell>
          <cell r="C578" t="str">
            <v>ab</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row>
        <row r="579">
          <cell r="A579">
            <v>21</v>
          </cell>
          <cell r="B579" t="str">
            <v>AG</v>
          </cell>
          <cell r="C579" t="str">
            <v>cp</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row>
        <row r="580">
          <cell r="A580">
            <v>21</v>
          </cell>
          <cell r="B580" t="str">
            <v>AG</v>
          </cell>
          <cell r="C580" t="str">
            <v>pa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row>
        <row r="581">
          <cell r="A581">
            <v>21</v>
          </cell>
          <cell r="B581" t="str">
            <v>AL</v>
          </cell>
          <cell r="C581" t="str">
            <v>ep</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row>
        <row r="582">
          <cell r="A582">
            <v>21</v>
          </cell>
          <cell r="B582" t="str">
            <v>AL</v>
          </cell>
          <cell r="C582" t="str">
            <v>ff</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row>
        <row r="583">
          <cell r="A583">
            <v>21</v>
          </cell>
          <cell r="B583" t="str">
            <v>AL</v>
          </cell>
          <cell r="C583" t="str">
            <v>hr</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row>
        <row r="584">
          <cell r="A584">
            <v>21</v>
          </cell>
          <cell r="B584" t="str">
            <v>AL</v>
          </cell>
          <cell r="C584" t="str">
            <v>of</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row>
        <row r="585">
          <cell r="A585">
            <v>21</v>
          </cell>
          <cell r="B585" t="str">
            <v>CR</v>
          </cell>
          <cell r="C585" t="str">
            <v>as</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row>
        <row r="586">
          <cell r="A586">
            <v>21</v>
          </cell>
          <cell r="B586" t="str">
            <v>CR</v>
          </cell>
          <cell r="C586" t="str">
            <v>hy</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row>
        <row r="587">
          <cell r="A587">
            <v>21</v>
          </cell>
          <cell r="B587" t="str">
            <v>CR</v>
          </cell>
          <cell r="C587" t="str">
            <v>pp</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row>
        <row r="588">
          <cell r="A588">
            <v>21</v>
          </cell>
          <cell r="B588" t="str">
            <v>CR</v>
          </cell>
          <cell r="C588" t="str">
            <v>ry</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row>
        <row r="589">
          <cell r="A589">
            <v>21</v>
          </cell>
          <cell r="B589" t="str">
            <v>CR</v>
          </cell>
          <cell r="C589" t="str">
            <v>sl</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row>
        <row r="590">
          <cell r="A590">
            <v>21</v>
          </cell>
          <cell r="B590" t="str">
            <v>FO</v>
          </cell>
          <cell r="C590" t="str">
            <v>uf</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row>
        <row r="591">
          <cell r="A591">
            <v>21</v>
          </cell>
          <cell r="B591" t="str">
            <v>IN</v>
          </cell>
          <cell r="C591" t="str">
            <v>hi</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A592">
            <v>21</v>
          </cell>
          <cell r="B592" t="str">
            <v>IN</v>
          </cell>
          <cell r="C592" t="str">
            <v>ih</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row>
        <row r="593">
          <cell r="A593">
            <v>21</v>
          </cell>
          <cell r="B593" t="str">
            <v>IN</v>
          </cell>
          <cell r="C593" t="str">
            <v>li</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row>
        <row r="594">
          <cell r="A594">
            <v>21</v>
          </cell>
          <cell r="B594" t="str">
            <v>IN</v>
          </cell>
          <cell r="C594" t="str">
            <v>oi</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row>
        <row r="595">
          <cell r="A595">
            <v>21</v>
          </cell>
          <cell r="B595" t="str">
            <v>IN</v>
          </cell>
          <cell r="C595" t="str">
            <v>wp</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row>
        <row r="596">
          <cell r="A596">
            <v>21</v>
          </cell>
          <cell r="B596" t="str">
            <v>RC</v>
          </cell>
          <cell r="C596" t="str">
            <v>ca</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row>
        <row r="597">
          <cell r="A597">
            <v>21</v>
          </cell>
          <cell r="B597" t="str">
            <v>RC</v>
          </cell>
          <cell r="C597" t="str">
            <v>go</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row>
        <row r="598">
          <cell r="A598">
            <v>21</v>
          </cell>
          <cell r="B598" t="str">
            <v>RC</v>
          </cell>
          <cell r="C598" t="str">
            <v>sk</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row>
        <row r="599">
          <cell r="A599">
            <v>21</v>
          </cell>
          <cell r="B599" t="str">
            <v>RD</v>
          </cell>
          <cell r="C599" t="str">
            <v>mf</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row>
        <row r="600">
          <cell r="A600">
            <v>21</v>
          </cell>
          <cell r="B600" t="str">
            <v>RD</v>
          </cell>
          <cell r="C600" t="str">
            <v>mr</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row>
        <row r="601">
          <cell r="A601">
            <v>21</v>
          </cell>
          <cell r="B601" t="str">
            <v>RD</v>
          </cell>
          <cell r="C601" t="str">
            <v>sf</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row>
        <row r="602">
          <cell r="A602">
            <v>21</v>
          </cell>
          <cell r="B602" t="str">
            <v>RD</v>
          </cell>
          <cell r="C602" t="str">
            <v>sr</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row>
        <row r="603">
          <cell r="A603">
            <v>21</v>
          </cell>
          <cell r="B603" t="str">
            <v>RR</v>
          </cell>
          <cell r="C603" t="str">
            <v>rf</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A604">
            <v>21</v>
          </cell>
          <cell r="B604" t="str">
            <v>RR</v>
          </cell>
          <cell r="C604" t="str">
            <v>rm</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row>
        <row r="605">
          <cell r="A605">
            <v>21</v>
          </cell>
          <cell r="B605" t="str">
            <v>SD</v>
          </cell>
          <cell r="C605" t="str">
            <v>ld</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row>
        <row r="606">
          <cell r="A606">
            <v>21</v>
          </cell>
          <cell r="B606" t="str">
            <v>SD</v>
          </cell>
          <cell r="C606" t="str">
            <v>lf</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row>
        <row r="607">
          <cell r="A607">
            <v>21</v>
          </cell>
          <cell r="B607" t="str">
            <v>SD</v>
          </cell>
          <cell r="C607" t="str">
            <v>mn</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row>
        <row r="608">
          <cell r="A608">
            <v>21</v>
          </cell>
          <cell r="B608" t="str">
            <v>SD</v>
          </cell>
          <cell r="C608" t="str">
            <v>os</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row>
        <row r="609">
          <cell r="A609">
            <v>21</v>
          </cell>
          <cell r="B609" t="str">
            <v>SD</v>
          </cell>
          <cell r="C609" t="str">
            <v>pm</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row>
        <row r="610">
          <cell r="A610">
            <v>21</v>
          </cell>
          <cell r="B610" t="str">
            <v>SD</v>
          </cell>
          <cell r="C610" t="str">
            <v>pq</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row>
        <row r="611">
          <cell r="A611">
            <v>21</v>
          </cell>
          <cell r="B611" t="str">
            <v>SD</v>
          </cell>
          <cell r="C611" t="str">
            <v>ss</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row>
        <row r="612">
          <cell r="A612">
            <v>21</v>
          </cell>
          <cell r="B612" t="str">
            <v>UR</v>
          </cell>
          <cell r="C612" t="str">
            <v>rf</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row>
        <row r="613">
          <cell r="A613">
            <v>21</v>
          </cell>
          <cell r="B613" t="str">
            <v>UR</v>
          </cell>
          <cell r="C613" t="str">
            <v>rm</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row>
        <row r="614">
          <cell r="A614">
            <v>22</v>
          </cell>
          <cell r="B614" t="str">
            <v>AG</v>
          </cell>
          <cell r="C614" t="str">
            <v>ab</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1.63523</v>
          </cell>
          <cell r="S614">
            <v>3.2704499999999999</v>
          </cell>
          <cell r="T614">
            <v>4.9056800000000003</v>
          </cell>
          <cell r="U614">
            <v>6.5408999999999997</v>
          </cell>
          <cell r="V614">
            <v>8.1761300000000006</v>
          </cell>
          <cell r="W614">
            <v>9.8113499999999991</v>
          </cell>
          <cell r="X614">
            <v>11.446580000000001</v>
          </cell>
          <cell r="Y614">
            <v>13.081799999999999</v>
          </cell>
          <cell r="Z614">
            <v>14.717029999999999</v>
          </cell>
          <cell r="AA614">
            <v>16.352250000000002</v>
          </cell>
          <cell r="AB614">
            <v>17.987480000000001</v>
          </cell>
          <cell r="AC614">
            <v>19.622699999999998</v>
          </cell>
          <cell r="AD614">
            <v>19.622699999999998</v>
          </cell>
          <cell r="AE614">
            <v>19.622699999999998</v>
          </cell>
          <cell r="AF614">
            <v>19.622699999999998</v>
          </cell>
          <cell r="AG614">
            <v>19.622699999999998</v>
          </cell>
          <cell r="AH614">
            <v>19.622699999999998</v>
          </cell>
          <cell r="AI614">
            <v>19.622699999999998</v>
          </cell>
          <cell r="AJ614">
            <v>19.622699999999998</v>
          </cell>
          <cell r="AK614">
            <v>19.622699999999998</v>
          </cell>
          <cell r="AL614">
            <v>19.622699999999998</v>
          </cell>
          <cell r="AM614">
            <v>19.622699999999998</v>
          </cell>
          <cell r="AN614">
            <v>19.622699999999998</v>
          </cell>
        </row>
        <row r="615">
          <cell r="A615">
            <v>22</v>
          </cell>
          <cell r="B615" t="str">
            <v>AG</v>
          </cell>
          <cell r="C615" t="str">
            <v>cp</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1.74593</v>
          </cell>
          <cell r="S615">
            <v>3.4918499999999999</v>
          </cell>
          <cell r="T615">
            <v>5.2377799999999999</v>
          </cell>
          <cell r="U615">
            <v>6.9836999999999998</v>
          </cell>
          <cell r="V615">
            <v>8.7296300000000002</v>
          </cell>
          <cell r="W615">
            <v>10.47555</v>
          </cell>
          <cell r="X615">
            <v>12.22148</v>
          </cell>
          <cell r="Y615">
            <v>13.9674</v>
          </cell>
          <cell r="Z615">
            <v>15.713329999999999</v>
          </cell>
          <cell r="AA615">
            <v>17.459250000000001</v>
          </cell>
          <cell r="AB615">
            <v>19.205179999999999</v>
          </cell>
          <cell r="AC615">
            <v>20.9511</v>
          </cell>
          <cell r="AD615">
            <v>20.9511</v>
          </cell>
          <cell r="AE615">
            <v>20.9511</v>
          </cell>
          <cell r="AF615">
            <v>20.9511</v>
          </cell>
          <cell r="AG615">
            <v>20.9511</v>
          </cell>
          <cell r="AH615">
            <v>20.9511</v>
          </cell>
          <cell r="AI615">
            <v>20.9511</v>
          </cell>
          <cell r="AJ615">
            <v>20.9511</v>
          </cell>
          <cell r="AK615">
            <v>20.9511</v>
          </cell>
          <cell r="AL615">
            <v>20.9511</v>
          </cell>
          <cell r="AM615">
            <v>20.9511</v>
          </cell>
          <cell r="AN615">
            <v>20.9511</v>
          </cell>
        </row>
        <row r="616">
          <cell r="A616">
            <v>22</v>
          </cell>
          <cell r="B616" t="str">
            <v>AG</v>
          </cell>
          <cell r="C616" t="str">
            <v>pa</v>
          </cell>
          <cell r="D616">
            <v>603.6</v>
          </cell>
          <cell r="E616">
            <v>603.6</v>
          </cell>
          <cell r="F616">
            <v>603.6</v>
          </cell>
          <cell r="G616">
            <v>603.6</v>
          </cell>
          <cell r="H616">
            <v>603.6</v>
          </cell>
          <cell r="I616">
            <v>603.6</v>
          </cell>
          <cell r="J616">
            <v>603.6</v>
          </cell>
          <cell r="K616">
            <v>603.6</v>
          </cell>
          <cell r="L616">
            <v>603.6</v>
          </cell>
          <cell r="M616">
            <v>603.6</v>
          </cell>
          <cell r="N616">
            <v>603.6</v>
          </cell>
          <cell r="O616">
            <v>603.6</v>
          </cell>
          <cell r="P616">
            <v>603.6</v>
          </cell>
          <cell r="Q616">
            <v>603.6</v>
          </cell>
          <cell r="R616">
            <v>559.84928000000002</v>
          </cell>
          <cell r="S616">
            <v>516.09857</v>
          </cell>
          <cell r="T616">
            <v>472.34784999999999</v>
          </cell>
          <cell r="U616">
            <v>428.59712999999999</v>
          </cell>
          <cell r="V616">
            <v>384.84642000000002</v>
          </cell>
          <cell r="W616">
            <v>341.09570000000002</v>
          </cell>
          <cell r="X616">
            <v>297.34498000000002</v>
          </cell>
          <cell r="Y616">
            <v>253.59426999999999</v>
          </cell>
          <cell r="Z616">
            <v>209.84354999999999</v>
          </cell>
          <cell r="AA616">
            <v>166.09823</v>
          </cell>
          <cell r="AB616">
            <v>122.34211999999999</v>
          </cell>
          <cell r="AC616">
            <v>78.591399999999993</v>
          </cell>
          <cell r="AD616">
            <v>78.591399999999993</v>
          </cell>
          <cell r="AE616">
            <v>78.591399999999993</v>
          </cell>
          <cell r="AF616">
            <v>78.591399999999993</v>
          </cell>
          <cell r="AG616">
            <v>78.591399999999993</v>
          </cell>
          <cell r="AH616">
            <v>78.591399999999993</v>
          </cell>
          <cell r="AI616">
            <v>78.591399999999993</v>
          </cell>
          <cell r="AJ616">
            <v>78.591399999999993</v>
          </cell>
          <cell r="AK616">
            <v>78.591399999999993</v>
          </cell>
          <cell r="AL616">
            <v>78.591399999999993</v>
          </cell>
          <cell r="AM616">
            <v>78.591399999999993</v>
          </cell>
          <cell r="AN616">
            <v>78.591399999999993</v>
          </cell>
        </row>
        <row r="617">
          <cell r="A617">
            <v>22</v>
          </cell>
          <cell r="B617" t="str">
            <v>AL</v>
          </cell>
          <cell r="C617" t="str">
            <v>ep</v>
          </cell>
          <cell r="D617">
            <v>0.76583999999999997</v>
          </cell>
          <cell r="E617">
            <v>0.76583999999999997</v>
          </cell>
          <cell r="F617">
            <v>0.76583999999999997</v>
          </cell>
          <cell r="G617">
            <v>0.76583999999999997</v>
          </cell>
          <cell r="H617">
            <v>0.76583999999999997</v>
          </cell>
          <cell r="I617">
            <v>0.76583999999999997</v>
          </cell>
          <cell r="J617">
            <v>0.76583999999999997</v>
          </cell>
          <cell r="K617">
            <v>0.76583999999999997</v>
          </cell>
          <cell r="L617">
            <v>0.76583999999999997</v>
          </cell>
          <cell r="M617">
            <v>0.76583999999999997</v>
          </cell>
          <cell r="N617">
            <v>0.76583999999999997</v>
          </cell>
          <cell r="O617">
            <v>0.76583999999999997</v>
          </cell>
          <cell r="P617">
            <v>0.76583999999999997</v>
          </cell>
          <cell r="Q617">
            <v>0.76583999999999997</v>
          </cell>
          <cell r="R617">
            <v>0.93742999999999999</v>
          </cell>
          <cell r="S617">
            <v>1.10903</v>
          </cell>
          <cell r="T617">
            <v>1.2806299999999999</v>
          </cell>
          <cell r="U617">
            <v>1.4522200000000001</v>
          </cell>
          <cell r="V617">
            <v>1.62382</v>
          </cell>
          <cell r="W617">
            <v>1.79542</v>
          </cell>
          <cell r="X617">
            <v>1.9670099999999999</v>
          </cell>
          <cell r="Y617">
            <v>2.1386099999999999</v>
          </cell>
          <cell r="Z617">
            <v>2.3102</v>
          </cell>
          <cell r="AA617">
            <v>2.4817999999999998</v>
          </cell>
          <cell r="AB617">
            <v>2.6534</v>
          </cell>
          <cell r="AC617">
            <v>2.8249900000000001</v>
          </cell>
          <cell r="AD617">
            <v>2.8249900000000001</v>
          </cell>
          <cell r="AE617">
            <v>2.8249900000000001</v>
          </cell>
          <cell r="AF617">
            <v>2.8249900000000001</v>
          </cell>
          <cell r="AG617">
            <v>2.8249900000000001</v>
          </cell>
          <cell r="AH617">
            <v>2.8249900000000001</v>
          </cell>
          <cell r="AI617">
            <v>2.8249900000000001</v>
          </cell>
          <cell r="AJ617">
            <v>2.8249900000000001</v>
          </cell>
          <cell r="AK617">
            <v>2.8249900000000001</v>
          </cell>
          <cell r="AL617">
            <v>2.8249900000000001</v>
          </cell>
          <cell r="AM617">
            <v>2.8249900000000001</v>
          </cell>
          <cell r="AN617">
            <v>2.8249900000000001</v>
          </cell>
        </row>
        <row r="618">
          <cell r="A618">
            <v>22</v>
          </cell>
          <cell r="B618" t="str">
            <v>AL</v>
          </cell>
          <cell r="C618" t="str">
            <v>ff</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row>
        <row r="619">
          <cell r="A619">
            <v>22</v>
          </cell>
          <cell r="B619" t="str">
            <v>AL</v>
          </cell>
          <cell r="C619" t="str">
            <v>hr</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A620">
            <v>22</v>
          </cell>
          <cell r="B620" t="str">
            <v>AL</v>
          </cell>
          <cell r="C620" t="str">
            <v>of</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row>
        <row r="621">
          <cell r="A621">
            <v>22</v>
          </cell>
          <cell r="B621" t="str">
            <v>CR</v>
          </cell>
          <cell r="C621" t="str">
            <v>as</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row>
        <row r="622">
          <cell r="A622">
            <v>22</v>
          </cell>
          <cell r="B622" t="str">
            <v>CR</v>
          </cell>
          <cell r="C622" t="str">
            <v>hy</v>
          </cell>
          <cell r="D622">
            <v>8.7902000000000005</v>
          </cell>
          <cell r="E622">
            <v>8.7902000000000005</v>
          </cell>
          <cell r="F622">
            <v>8.7902000000000005</v>
          </cell>
          <cell r="G622">
            <v>8.7902000000000005</v>
          </cell>
          <cell r="H622">
            <v>8.7902000000000005</v>
          </cell>
          <cell r="I622">
            <v>8.7902000000000005</v>
          </cell>
          <cell r="J622">
            <v>8.7902000000000005</v>
          </cell>
          <cell r="K622">
            <v>8.7902000000000005</v>
          </cell>
          <cell r="L622">
            <v>8.7902000000000005</v>
          </cell>
          <cell r="M622">
            <v>8.7902000000000005</v>
          </cell>
          <cell r="N622">
            <v>8.7902000000000005</v>
          </cell>
          <cell r="O622">
            <v>8.7902000000000005</v>
          </cell>
          <cell r="P622">
            <v>8.7902000000000005</v>
          </cell>
          <cell r="Q622">
            <v>8.7902000000000005</v>
          </cell>
          <cell r="R622">
            <v>8.0576799999999995</v>
          </cell>
          <cell r="S622">
            <v>7.32517</v>
          </cell>
          <cell r="T622">
            <v>6.5926499999999999</v>
          </cell>
          <cell r="U622">
            <v>5.8601299999999998</v>
          </cell>
          <cell r="V622">
            <v>5.1276200000000003</v>
          </cell>
          <cell r="W622">
            <v>4.3951000000000002</v>
          </cell>
          <cell r="X622">
            <v>3.6625800000000002</v>
          </cell>
          <cell r="Y622">
            <v>65.330070000000006</v>
          </cell>
          <cell r="Z622">
            <v>64.597549999999998</v>
          </cell>
          <cell r="AA622">
            <v>63.865029999999997</v>
          </cell>
          <cell r="AB622">
            <v>63.13252</v>
          </cell>
          <cell r="AC622">
            <v>62.4</v>
          </cell>
          <cell r="AD622">
            <v>62.4</v>
          </cell>
          <cell r="AE622">
            <v>62.4</v>
          </cell>
          <cell r="AF622">
            <v>62.4</v>
          </cell>
          <cell r="AG622">
            <v>62.4</v>
          </cell>
          <cell r="AH622">
            <v>0</v>
          </cell>
          <cell r="AI622">
            <v>0</v>
          </cell>
          <cell r="AJ622">
            <v>0</v>
          </cell>
          <cell r="AK622">
            <v>0</v>
          </cell>
          <cell r="AL622">
            <v>0</v>
          </cell>
          <cell r="AM622">
            <v>0</v>
          </cell>
          <cell r="AN622">
            <v>0</v>
          </cell>
        </row>
        <row r="623">
          <cell r="A623">
            <v>22</v>
          </cell>
          <cell r="B623" t="str">
            <v>CR</v>
          </cell>
          <cell r="C623" t="str">
            <v>pp</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A624">
            <v>22</v>
          </cell>
          <cell r="B624" t="str">
            <v>CR</v>
          </cell>
          <cell r="C624" t="str">
            <v>ry</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A625">
            <v>22</v>
          </cell>
          <cell r="B625" t="str">
            <v>CR</v>
          </cell>
          <cell r="C625" t="str">
            <v>sl</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row>
        <row r="626">
          <cell r="A626">
            <v>22</v>
          </cell>
          <cell r="B626" t="str">
            <v>FO</v>
          </cell>
          <cell r="C626" t="str">
            <v>uf</v>
          </cell>
          <cell r="D626">
            <v>16.873604912139154</v>
          </cell>
          <cell r="E626">
            <v>16.873604912139154</v>
          </cell>
          <cell r="F626">
            <v>16.873604912139154</v>
          </cell>
          <cell r="G626">
            <v>16.873604912139154</v>
          </cell>
          <cell r="H626">
            <v>16.873604912139154</v>
          </cell>
          <cell r="I626">
            <v>16.873604912139154</v>
          </cell>
          <cell r="J626">
            <v>16.873604912139154</v>
          </cell>
          <cell r="K626">
            <v>16.873604912139154</v>
          </cell>
          <cell r="L626">
            <v>16.873604912139154</v>
          </cell>
          <cell r="M626">
            <v>16.873604912139154</v>
          </cell>
          <cell r="N626">
            <v>16.873604912139154</v>
          </cell>
          <cell r="O626">
            <v>16.873604912139154</v>
          </cell>
          <cell r="P626">
            <v>16.873604912139154</v>
          </cell>
          <cell r="Q626">
            <v>16.873604912139154</v>
          </cell>
          <cell r="R626">
            <v>16.352438235895331</v>
          </cell>
          <cell r="S626">
            <v>15.831271559651507</v>
          </cell>
          <cell r="T626">
            <v>15.310104883407682</v>
          </cell>
          <cell r="U626">
            <v>14.788938207163858</v>
          </cell>
          <cell r="V626">
            <v>14.267771530920033</v>
          </cell>
          <cell r="W626">
            <v>13.746604854676209</v>
          </cell>
          <cell r="X626">
            <v>13.225438178432384</v>
          </cell>
          <cell r="Y626">
            <v>12.704271502188559</v>
          </cell>
          <cell r="Z626">
            <v>12.183104825944735</v>
          </cell>
          <cell r="AA626">
            <v>11.66193814970091</v>
          </cell>
          <cell r="AB626">
            <v>11.140771473457086</v>
          </cell>
          <cell r="AC626">
            <v>10.619604797213261</v>
          </cell>
          <cell r="AD626">
            <v>10.619604797213261</v>
          </cell>
          <cell r="AE626">
            <v>10.619604797213261</v>
          </cell>
          <cell r="AF626">
            <v>10.619604797213261</v>
          </cell>
          <cell r="AG626">
            <v>10.619604797213261</v>
          </cell>
          <cell r="AH626">
            <v>10.619604797213261</v>
          </cell>
          <cell r="AI626">
            <v>10.619604797213261</v>
          </cell>
          <cell r="AJ626">
            <v>10.619604797213261</v>
          </cell>
          <cell r="AK626">
            <v>10.619604797213261</v>
          </cell>
          <cell r="AL626">
            <v>10.619604797213261</v>
          </cell>
          <cell r="AM626">
            <v>10.619604797213261</v>
          </cell>
          <cell r="AN626">
            <v>10.619604797213261</v>
          </cell>
        </row>
        <row r="627">
          <cell r="A627">
            <v>22</v>
          </cell>
          <cell r="B627" t="str">
            <v>IN</v>
          </cell>
          <cell r="C627" t="str">
            <v>hi</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row>
        <row r="628">
          <cell r="A628">
            <v>22</v>
          </cell>
          <cell r="B628" t="str">
            <v>IN</v>
          </cell>
          <cell r="C628" t="str">
            <v>ih</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row>
        <row r="629">
          <cell r="A629">
            <v>22</v>
          </cell>
          <cell r="B629" t="str">
            <v>IN</v>
          </cell>
          <cell r="C629" t="str">
            <v>li</v>
          </cell>
          <cell r="D629">
            <v>0.22783717899687109</v>
          </cell>
          <cell r="E629">
            <v>0.22783717899687109</v>
          </cell>
          <cell r="F629">
            <v>0.22783717899687109</v>
          </cell>
          <cell r="G629">
            <v>0.22783717899687109</v>
          </cell>
          <cell r="H629">
            <v>0.22783717899687109</v>
          </cell>
          <cell r="I629">
            <v>0.22783717899687109</v>
          </cell>
          <cell r="J629">
            <v>0.22783717899687109</v>
          </cell>
          <cell r="K629">
            <v>0.22783717899687109</v>
          </cell>
          <cell r="L629">
            <v>0.22783717899687109</v>
          </cell>
          <cell r="M629">
            <v>0.22783717899687109</v>
          </cell>
          <cell r="N629">
            <v>0.22783717899687109</v>
          </cell>
          <cell r="O629">
            <v>0.22783717899687109</v>
          </cell>
          <cell r="P629">
            <v>0.22783717899687109</v>
          </cell>
          <cell r="Q629">
            <v>0.22783717899687109</v>
          </cell>
          <cell r="R629">
            <v>0.26932885233218889</v>
          </cell>
          <cell r="S629">
            <v>0.31082052566750668</v>
          </cell>
          <cell r="T629">
            <v>0.35231219900282446</v>
          </cell>
          <cell r="U629">
            <v>0.39380387233814224</v>
          </cell>
          <cell r="V629">
            <v>0.43529554567346002</v>
          </cell>
          <cell r="W629">
            <v>0.4767872190087778</v>
          </cell>
          <cell r="X629">
            <v>0.51827889234409563</v>
          </cell>
          <cell r="Y629">
            <v>0.55977056567941341</v>
          </cell>
          <cell r="Z629">
            <v>0.60126223901473119</v>
          </cell>
          <cell r="AA629">
            <v>0.64275391235004897</v>
          </cell>
          <cell r="AB629">
            <v>0.68424558568536675</v>
          </cell>
          <cell r="AC629">
            <v>0.72573725902068453</v>
          </cell>
          <cell r="AD629">
            <v>0.72573725902068453</v>
          </cell>
          <cell r="AE629">
            <v>0.72573725902068453</v>
          </cell>
          <cell r="AF629">
            <v>0.72573725902068453</v>
          </cell>
          <cell r="AG629">
            <v>0.72573725902068453</v>
          </cell>
          <cell r="AH629">
            <v>0.72573725902068453</v>
          </cell>
          <cell r="AI629">
            <v>0.72573725902068453</v>
          </cell>
          <cell r="AJ629">
            <v>0.72573725902068453</v>
          </cell>
          <cell r="AK629">
            <v>0.72573725902068453</v>
          </cell>
          <cell r="AL629">
            <v>0.72573725902068453</v>
          </cell>
          <cell r="AM629">
            <v>0.72573725902068453</v>
          </cell>
          <cell r="AN629">
            <v>0.72573725902068453</v>
          </cell>
        </row>
        <row r="630">
          <cell r="A630">
            <v>22</v>
          </cell>
          <cell r="B630" t="str">
            <v>IN</v>
          </cell>
          <cell r="C630" t="str">
            <v>oi</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row>
        <row r="631">
          <cell r="A631">
            <v>22</v>
          </cell>
          <cell r="B631" t="str">
            <v>IN</v>
          </cell>
          <cell r="C631" t="str">
            <v>wp</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row>
        <row r="632">
          <cell r="A632">
            <v>22</v>
          </cell>
          <cell r="B632" t="str">
            <v>RC</v>
          </cell>
          <cell r="C632" t="str">
            <v>ca</v>
          </cell>
          <cell r="D632">
            <v>0.66697997052845948</v>
          </cell>
          <cell r="E632">
            <v>0.66697997052845948</v>
          </cell>
          <cell r="F632">
            <v>0.66697997052845948</v>
          </cell>
          <cell r="G632">
            <v>0.66697997052845948</v>
          </cell>
          <cell r="H632">
            <v>0.66697997052845948</v>
          </cell>
          <cell r="I632">
            <v>0.66697997052845948</v>
          </cell>
          <cell r="J632">
            <v>0.66697997052845948</v>
          </cell>
          <cell r="K632">
            <v>0.66697997052845948</v>
          </cell>
          <cell r="L632">
            <v>0.66697997052845948</v>
          </cell>
          <cell r="M632">
            <v>0.66697997052845948</v>
          </cell>
          <cell r="N632">
            <v>0.66697997052845948</v>
          </cell>
          <cell r="O632">
            <v>0.66697997052845948</v>
          </cell>
          <cell r="P632">
            <v>0.66697997052845948</v>
          </cell>
          <cell r="Q632">
            <v>0.66697997052845948</v>
          </cell>
          <cell r="R632">
            <v>0.61139830631775449</v>
          </cell>
          <cell r="S632">
            <v>0.55581664210704951</v>
          </cell>
          <cell r="T632">
            <v>0.50023497789634452</v>
          </cell>
          <cell r="U632">
            <v>0.44465331368563954</v>
          </cell>
          <cell r="V632">
            <v>0.38907164947493456</v>
          </cell>
          <cell r="W632">
            <v>0.33348998526422957</v>
          </cell>
          <cell r="X632">
            <v>0.27790832105352459</v>
          </cell>
          <cell r="Y632">
            <v>0.22232665684281963</v>
          </cell>
          <cell r="Z632">
            <v>0.16674499263211467</v>
          </cell>
          <cell r="AA632">
            <v>0.11116332842140972</v>
          </cell>
          <cell r="AB632">
            <v>5.5581664210704762E-2</v>
          </cell>
          <cell r="AC632">
            <v>0</v>
          </cell>
          <cell r="AD632">
            <v>0</v>
          </cell>
          <cell r="AE632">
            <v>0</v>
          </cell>
          <cell r="AF632">
            <v>0</v>
          </cell>
          <cell r="AG632">
            <v>0</v>
          </cell>
          <cell r="AH632">
            <v>0</v>
          </cell>
          <cell r="AI632">
            <v>0</v>
          </cell>
          <cell r="AJ632">
            <v>0</v>
          </cell>
          <cell r="AK632">
            <v>0</v>
          </cell>
          <cell r="AL632">
            <v>0</v>
          </cell>
          <cell r="AM632">
            <v>0</v>
          </cell>
          <cell r="AN632">
            <v>0</v>
          </cell>
        </row>
        <row r="633">
          <cell r="A633">
            <v>22</v>
          </cell>
          <cell r="B633" t="str">
            <v>RC</v>
          </cell>
          <cell r="C633" t="str">
            <v>go</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row>
        <row r="634">
          <cell r="A634">
            <v>22</v>
          </cell>
          <cell r="B634" t="str">
            <v>RC</v>
          </cell>
          <cell r="C634" t="str">
            <v>sk</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row>
        <row r="635">
          <cell r="A635">
            <v>22</v>
          </cell>
          <cell r="B635" t="str">
            <v>RD</v>
          </cell>
          <cell r="C635" t="str">
            <v>mf</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row>
        <row r="636">
          <cell r="A636">
            <v>22</v>
          </cell>
          <cell r="B636" t="str">
            <v>RD</v>
          </cell>
          <cell r="C636" t="str">
            <v>mr</v>
          </cell>
          <cell r="D636">
            <v>17.277183751822104</v>
          </cell>
          <cell r="E636">
            <v>17.277183751822104</v>
          </cell>
          <cell r="F636">
            <v>17.277183751822104</v>
          </cell>
          <cell r="G636">
            <v>17.277183751822104</v>
          </cell>
          <cell r="H636">
            <v>17.277183751822104</v>
          </cell>
          <cell r="I636">
            <v>17.277183751822104</v>
          </cell>
          <cell r="J636">
            <v>17.277183751822104</v>
          </cell>
          <cell r="K636">
            <v>17.277183751822104</v>
          </cell>
          <cell r="L636">
            <v>17.277183751822104</v>
          </cell>
          <cell r="M636">
            <v>17.277183751822104</v>
          </cell>
          <cell r="N636">
            <v>17.277183751822104</v>
          </cell>
          <cell r="O636">
            <v>17.277183751822104</v>
          </cell>
          <cell r="P636">
            <v>17.277183751822104</v>
          </cell>
          <cell r="Q636">
            <v>17.277183751822104</v>
          </cell>
          <cell r="R636">
            <v>15.95430993069829</v>
          </cell>
          <cell r="S636">
            <v>14.631436109574476</v>
          </cell>
          <cell r="T636">
            <v>13.308562288450663</v>
          </cell>
          <cell r="U636">
            <v>11.985688467326849</v>
          </cell>
          <cell r="V636">
            <v>10.662814646203035</v>
          </cell>
          <cell r="W636">
            <v>9.3399408250792213</v>
          </cell>
          <cell r="X636">
            <v>8.0170670039554075</v>
          </cell>
          <cell r="Y636">
            <v>6.6941931828315928</v>
          </cell>
          <cell r="Z636">
            <v>5.3713193617077781</v>
          </cell>
          <cell r="AA636">
            <v>4.0484455405839634</v>
          </cell>
          <cell r="AB636">
            <v>2.7255717194601488</v>
          </cell>
          <cell r="AC636">
            <v>1.4026978983363296</v>
          </cell>
          <cell r="AD636">
            <v>1.4026978983363296</v>
          </cell>
          <cell r="AE636">
            <v>1.4026978983363296</v>
          </cell>
          <cell r="AF636">
            <v>1.4026978983363296</v>
          </cell>
          <cell r="AG636">
            <v>1.4026978983363296</v>
          </cell>
          <cell r="AH636">
            <v>1.4026978983363296</v>
          </cell>
          <cell r="AI636">
            <v>1.4026978983363296</v>
          </cell>
          <cell r="AJ636">
            <v>1.4026978983363296</v>
          </cell>
          <cell r="AK636">
            <v>1.4026978983363296</v>
          </cell>
          <cell r="AL636">
            <v>1.4026978983363296</v>
          </cell>
          <cell r="AM636">
            <v>1.4026978983363296</v>
          </cell>
          <cell r="AN636">
            <v>1.4026978983363296</v>
          </cell>
        </row>
        <row r="637">
          <cell r="A637">
            <v>22</v>
          </cell>
          <cell r="B637" t="str">
            <v>RD</v>
          </cell>
          <cell r="C637" t="str">
            <v>sf</v>
          </cell>
          <cell r="D637">
            <v>67</v>
          </cell>
          <cell r="E637">
            <v>67</v>
          </cell>
          <cell r="F637">
            <v>67</v>
          </cell>
          <cell r="G637">
            <v>67</v>
          </cell>
          <cell r="H637">
            <v>67</v>
          </cell>
          <cell r="I637">
            <v>67</v>
          </cell>
          <cell r="J637">
            <v>67</v>
          </cell>
          <cell r="K637">
            <v>67</v>
          </cell>
          <cell r="L637">
            <v>67</v>
          </cell>
          <cell r="M637">
            <v>67</v>
          </cell>
          <cell r="N637">
            <v>67</v>
          </cell>
          <cell r="O637">
            <v>67</v>
          </cell>
          <cell r="P637">
            <v>67</v>
          </cell>
          <cell r="Q637">
            <v>67</v>
          </cell>
          <cell r="R637">
            <v>65.8</v>
          </cell>
          <cell r="S637">
            <v>64.5</v>
          </cell>
          <cell r="T637">
            <v>63.3</v>
          </cell>
          <cell r="U637">
            <v>62</v>
          </cell>
          <cell r="V637">
            <v>60.8</v>
          </cell>
          <cell r="W637">
            <v>59.5</v>
          </cell>
          <cell r="X637">
            <v>58.3</v>
          </cell>
          <cell r="Y637">
            <v>57</v>
          </cell>
          <cell r="Z637">
            <v>55.8</v>
          </cell>
          <cell r="AA637">
            <v>54.5</v>
          </cell>
          <cell r="AB637">
            <v>53.3</v>
          </cell>
          <cell r="AC637">
            <v>52</v>
          </cell>
          <cell r="AD637">
            <v>52</v>
          </cell>
          <cell r="AE637">
            <v>52</v>
          </cell>
          <cell r="AF637">
            <v>52</v>
          </cell>
          <cell r="AG637">
            <v>52</v>
          </cell>
          <cell r="AH637">
            <v>52</v>
          </cell>
          <cell r="AI637">
            <v>52</v>
          </cell>
          <cell r="AJ637">
            <v>52</v>
          </cell>
          <cell r="AK637">
            <v>52</v>
          </cell>
          <cell r="AL637">
            <v>52</v>
          </cell>
          <cell r="AM637">
            <v>52</v>
          </cell>
          <cell r="AN637">
            <v>52</v>
          </cell>
        </row>
        <row r="638">
          <cell r="A638">
            <v>22</v>
          </cell>
          <cell r="B638" t="str">
            <v>RD</v>
          </cell>
          <cell r="C638" t="str">
            <v>sr</v>
          </cell>
          <cell r="D638">
            <v>17.039922551257661</v>
          </cell>
          <cell r="E638">
            <v>17.039922551257661</v>
          </cell>
          <cell r="F638">
            <v>17.039922551257661</v>
          </cell>
          <cell r="G638">
            <v>17.039922551257661</v>
          </cell>
          <cell r="H638">
            <v>17.039922551257661</v>
          </cell>
          <cell r="I638">
            <v>17.039922551257661</v>
          </cell>
          <cell r="J638">
            <v>17.039922551257661</v>
          </cell>
          <cell r="K638">
            <v>17.039922551257661</v>
          </cell>
          <cell r="L638">
            <v>17.039922551257661</v>
          </cell>
          <cell r="M638">
            <v>17.039922551257661</v>
          </cell>
          <cell r="N638">
            <v>17.039922551257661</v>
          </cell>
          <cell r="O638">
            <v>17.039922551257661</v>
          </cell>
          <cell r="P638">
            <v>17.039922551257661</v>
          </cell>
          <cell r="Q638">
            <v>17.039922551257661</v>
          </cell>
          <cell r="R638">
            <v>16.010066922332435</v>
          </cell>
          <cell r="S638">
            <v>14.980211293407208</v>
          </cell>
          <cell r="T638">
            <v>13.950355664481982</v>
          </cell>
          <cell r="U638">
            <v>12.920500035556756</v>
          </cell>
          <cell r="V638">
            <v>11.89064440663153</v>
          </cell>
          <cell r="W638">
            <v>10.860788777706304</v>
          </cell>
          <cell r="X638">
            <v>9.830933148781078</v>
          </cell>
          <cell r="Y638">
            <v>8.801077519855852</v>
          </cell>
          <cell r="Z638">
            <v>7.7712218909306259</v>
          </cell>
          <cell r="AA638">
            <v>6.7413662620053998</v>
          </cell>
          <cell r="AB638">
            <v>5.7115106330801737</v>
          </cell>
          <cell r="AC638">
            <v>4.6816550041549521</v>
          </cell>
          <cell r="AD638">
            <v>4.6816550041549521</v>
          </cell>
          <cell r="AE638">
            <v>4.6816550041549521</v>
          </cell>
          <cell r="AF638">
            <v>4.6816550041549521</v>
          </cell>
          <cell r="AG638">
            <v>4.6816550041549521</v>
          </cell>
          <cell r="AH638">
            <v>4.6816550041549521</v>
          </cell>
          <cell r="AI638">
            <v>4.6816550041549521</v>
          </cell>
          <cell r="AJ638">
            <v>4.6816550041549521</v>
          </cell>
          <cell r="AK638">
            <v>4.6816550041549521</v>
          </cell>
          <cell r="AL638">
            <v>4.6816550041549521</v>
          </cell>
          <cell r="AM638">
            <v>4.6816550041549521</v>
          </cell>
          <cell r="AN638">
            <v>4.6816550041549521</v>
          </cell>
        </row>
        <row r="639">
          <cell r="A639">
            <v>22</v>
          </cell>
          <cell r="B639" t="str">
            <v>RR</v>
          </cell>
          <cell r="C639" t="str">
            <v>rf</v>
          </cell>
          <cell r="D639">
            <v>1.5054959961778278</v>
          </cell>
          <cell r="E639">
            <v>1.5054959961778278</v>
          </cell>
          <cell r="F639">
            <v>1.5054959961778278</v>
          </cell>
          <cell r="G639">
            <v>1.5054959961778278</v>
          </cell>
          <cell r="H639">
            <v>1.5054959961778278</v>
          </cell>
          <cell r="I639">
            <v>1.5054959961778278</v>
          </cell>
          <cell r="J639">
            <v>1.5054959961778278</v>
          </cell>
          <cell r="K639">
            <v>1.5054959961778278</v>
          </cell>
          <cell r="L639">
            <v>1.5054959961778278</v>
          </cell>
          <cell r="M639">
            <v>1.5054959961778278</v>
          </cell>
          <cell r="N639">
            <v>1.5054959961778278</v>
          </cell>
          <cell r="O639">
            <v>1.5054959961778278</v>
          </cell>
          <cell r="P639">
            <v>1.5054959961778278</v>
          </cell>
          <cell r="Q639">
            <v>1.5054959961778278</v>
          </cell>
          <cell r="R639">
            <v>1.6764667899025039</v>
          </cell>
          <cell r="S639">
            <v>1.8474375836271799</v>
          </cell>
          <cell r="T639">
            <v>2.018408377351856</v>
          </cell>
          <cell r="U639">
            <v>2.1893791710765322</v>
          </cell>
          <cell r="V639">
            <v>2.3603499648012081</v>
          </cell>
          <cell r="W639">
            <v>2.5313207585258839</v>
          </cell>
          <cell r="X639">
            <v>2.7022915522505597</v>
          </cell>
          <cell r="Y639">
            <v>2.8732623459752356</v>
          </cell>
          <cell r="Z639">
            <v>3.0442331396999114</v>
          </cell>
          <cell r="AA639">
            <v>3.2152039334245872</v>
          </cell>
          <cell r="AB639">
            <v>3.386174727149263</v>
          </cell>
          <cell r="AC639">
            <v>3.5571455208739402</v>
          </cell>
          <cell r="AD639">
            <v>3.5571455208739402</v>
          </cell>
          <cell r="AE639">
            <v>3.5571455208739402</v>
          </cell>
          <cell r="AF639">
            <v>3.5571455208739402</v>
          </cell>
          <cell r="AG639">
            <v>3.5571455208739402</v>
          </cell>
          <cell r="AH639">
            <v>3.5571455208739402</v>
          </cell>
          <cell r="AI639">
            <v>3.5571455208739402</v>
          </cell>
          <cell r="AJ639">
            <v>3.5571455208739402</v>
          </cell>
          <cell r="AK639">
            <v>3.5571455208739402</v>
          </cell>
          <cell r="AL639">
            <v>3.5571455208739402</v>
          </cell>
          <cell r="AM639">
            <v>3.5571455208739402</v>
          </cell>
          <cell r="AN639">
            <v>3.5571455208739402</v>
          </cell>
        </row>
        <row r="640">
          <cell r="A640">
            <v>22</v>
          </cell>
          <cell r="B640" t="str">
            <v>RR</v>
          </cell>
          <cell r="C640" t="str">
            <v>rm</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row>
        <row r="641">
          <cell r="A641">
            <v>22</v>
          </cell>
          <cell r="B641" t="str">
            <v>SD</v>
          </cell>
          <cell r="C641" t="str">
            <v>ld</v>
          </cell>
          <cell r="D641">
            <v>3.5166426169632534</v>
          </cell>
          <cell r="E641">
            <v>3.5166426169632534</v>
          </cell>
          <cell r="F641">
            <v>3.5166426169632534</v>
          </cell>
          <cell r="G641">
            <v>3.5166426169632534</v>
          </cell>
          <cell r="H641">
            <v>3.5166426169632534</v>
          </cell>
          <cell r="I641">
            <v>3.5166426169632534</v>
          </cell>
          <cell r="J641">
            <v>3.5166426169632534</v>
          </cell>
          <cell r="K641">
            <v>3.5166426169632534</v>
          </cell>
          <cell r="L641">
            <v>3.5166426169632534</v>
          </cell>
          <cell r="M641">
            <v>3.5166426169632534</v>
          </cell>
          <cell r="N641">
            <v>3.5166426169632534</v>
          </cell>
          <cell r="O641">
            <v>3.5166426169632534</v>
          </cell>
          <cell r="P641">
            <v>3.5166426169632534</v>
          </cell>
          <cell r="Q641">
            <v>3.5166426169632534</v>
          </cell>
          <cell r="R641">
            <v>3.2235890655496489</v>
          </cell>
          <cell r="S641">
            <v>2.9305355141360443</v>
          </cell>
          <cell r="T641">
            <v>2.6374819627224397</v>
          </cell>
          <cell r="U641">
            <v>2.3444284113088352</v>
          </cell>
          <cell r="V641">
            <v>2.0513748598952306</v>
          </cell>
          <cell r="W641">
            <v>1.758321308481626</v>
          </cell>
          <cell r="X641">
            <v>1.4652677570680215</v>
          </cell>
          <cell r="Y641">
            <v>1.1722142056544169</v>
          </cell>
          <cell r="Z641">
            <v>0.87916065424081247</v>
          </cell>
          <cell r="AA641">
            <v>0.58610710282720802</v>
          </cell>
          <cell r="AB641">
            <v>0.29305355141360356</v>
          </cell>
          <cell r="AC641">
            <v>0</v>
          </cell>
          <cell r="AD641">
            <v>0</v>
          </cell>
          <cell r="AE641">
            <v>0</v>
          </cell>
          <cell r="AF641">
            <v>0</v>
          </cell>
          <cell r="AG641">
            <v>0</v>
          </cell>
          <cell r="AH641">
            <v>0</v>
          </cell>
          <cell r="AI641">
            <v>0</v>
          </cell>
          <cell r="AJ641">
            <v>0</v>
          </cell>
          <cell r="AK641">
            <v>0</v>
          </cell>
          <cell r="AL641">
            <v>0</v>
          </cell>
          <cell r="AM641">
            <v>0</v>
          </cell>
          <cell r="AN641">
            <v>0</v>
          </cell>
        </row>
        <row r="642">
          <cell r="A642">
            <v>22</v>
          </cell>
          <cell r="B642" t="str">
            <v>SD</v>
          </cell>
          <cell r="C642" t="str">
            <v>lf</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row>
        <row r="643">
          <cell r="A643">
            <v>22</v>
          </cell>
          <cell r="B643" t="str">
            <v>SD</v>
          </cell>
          <cell r="C643" t="str">
            <v>mn</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row>
        <row r="644">
          <cell r="A644">
            <v>22</v>
          </cell>
          <cell r="B644" t="str">
            <v>SD</v>
          </cell>
          <cell r="C644" t="str">
            <v>os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row>
        <row r="645">
          <cell r="A645">
            <v>22</v>
          </cell>
          <cell r="B645" t="str">
            <v>SD</v>
          </cell>
          <cell r="C645" t="str">
            <v>pm</v>
          </cell>
          <cell r="D645">
            <v>10</v>
          </cell>
          <cell r="E645">
            <v>10</v>
          </cell>
          <cell r="F645">
            <v>10</v>
          </cell>
          <cell r="G645">
            <v>10</v>
          </cell>
          <cell r="H645">
            <v>10</v>
          </cell>
          <cell r="I645">
            <v>10</v>
          </cell>
          <cell r="J645">
            <v>10</v>
          </cell>
          <cell r="K645">
            <v>10</v>
          </cell>
          <cell r="L645">
            <v>10</v>
          </cell>
          <cell r="M645">
            <v>10</v>
          </cell>
          <cell r="N645">
            <v>10</v>
          </cell>
          <cell r="O645">
            <v>10</v>
          </cell>
          <cell r="P645">
            <v>10</v>
          </cell>
          <cell r="Q645">
            <v>10</v>
          </cell>
          <cell r="R645">
            <v>10</v>
          </cell>
          <cell r="S645">
            <v>10</v>
          </cell>
          <cell r="T645">
            <v>10</v>
          </cell>
          <cell r="U645">
            <v>10</v>
          </cell>
          <cell r="V645">
            <v>10</v>
          </cell>
          <cell r="W645">
            <v>10</v>
          </cell>
          <cell r="X645">
            <v>10</v>
          </cell>
          <cell r="Y645">
            <v>10</v>
          </cell>
          <cell r="Z645">
            <v>10</v>
          </cell>
          <cell r="AA645">
            <v>10</v>
          </cell>
          <cell r="AB645">
            <v>10</v>
          </cell>
          <cell r="AC645">
            <v>10</v>
          </cell>
          <cell r="AD645">
            <v>10</v>
          </cell>
          <cell r="AE645">
            <v>10</v>
          </cell>
          <cell r="AF645">
            <v>10</v>
          </cell>
          <cell r="AG645">
            <v>10</v>
          </cell>
          <cell r="AH645">
            <v>10</v>
          </cell>
          <cell r="AI645">
            <v>10</v>
          </cell>
          <cell r="AJ645">
            <v>10</v>
          </cell>
          <cell r="AK645">
            <v>10</v>
          </cell>
          <cell r="AL645">
            <v>10</v>
          </cell>
          <cell r="AM645">
            <v>10</v>
          </cell>
          <cell r="AN645">
            <v>10</v>
          </cell>
        </row>
        <row r="646">
          <cell r="A646">
            <v>22</v>
          </cell>
          <cell r="B646" t="str">
            <v>SD</v>
          </cell>
          <cell r="C646" t="str">
            <v>pq</v>
          </cell>
          <cell r="D646">
            <v>7.6638284837193424</v>
          </cell>
          <cell r="E646">
            <v>7.6638284837193424</v>
          </cell>
          <cell r="F646">
            <v>7.6638284837193424</v>
          </cell>
          <cell r="G646">
            <v>7.6638284837193424</v>
          </cell>
          <cell r="H646">
            <v>7.6638284837193424</v>
          </cell>
          <cell r="I646">
            <v>7.6638284837193424</v>
          </cell>
          <cell r="J646">
            <v>7.6638284837193424</v>
          </cell>
          <cell r="K646">
            <v>7.6638284837193424</v>
          </cell>
          <cell r="L646">
            <v>7.6638284837193424</v>
          </cell>
          <cell r="M646">
            <v>7.6638284837193424</v>
          </cell>
          <cell r="N646">
            <v>7.6638284837193424</v>
          </cell>
          <cell r="O646">
            <v>7.6638284837193424</v>
          </cell>
          <cell r="P646">
            <v>7.6638284837193424</v>
          </cell>
          <cell r="Q646">
            <v>7.6638284837193424</v>
          </cell>
          <cell r="R646">
            <v>8.2130448377889547</v>
          </cell>
          <cell r="S646">
            <v>8.7622611918585669</v>
          </cell>
          <cell r="T646">
            <v>9.3114775459281791</v>
          </cell>
          <cell r="U646">
            <v>9.8606938999977913</v>
          </cell>
          <cell r="V646">
            <v>10.409910254067404</v>
          </cell>
          <cell r="W646">
            <v>10.959126608137016</v>
          </cell>
          <cell r="X646">
            <v>11.508342962206628</v>
          </cell>
          <cell r="Y646">
            <v>12.05755931627624</v>
          </cell>
          <cell r="Z646">
            <v>12.606775670345852</v>
          </cell>
          <cell r="AA646">
            <v>13.155992024415465</v>
          </cell>
          <cell r="AB646">
            <v>13.705208378485077</v>
          </cell>
          <cell r="AC646">
            <v>14.254424732554698</v>
          </cell>
          <cell r="AD646">
            <v>14.254424732554698</v>
          </cell>
          <cell r="AE646">
            <v>14.254424732554698</v>
          </cell>
          <cell r="AF646">
            <v>14.254424732554698</v>
          </cell>
          <cell r="AG646">
            <v>14.254424732554698</v>
          </cell>
          <cell r="AH646">
            <v>14.254424732554698</v>
          </cell>
          <cell r="AI646">
            <v>14.254424732554698</v>
          </cell>
          <cell r="AJ646">
            <v>14.254424732554698</v>
          </cell>
          <cell r="AK646">
            <v>14.254424732554698</v>
          </cell>
          <cell r="AL646">
            <v>14.254424732554698</v>
          </cell>
          <cell r="AM646">
            <v>14.254424732554698</v>
          </cell>
          <cell r="AN646">
            <v>14.254424732554698</v>
          </cell>
        </row>
        <row r="647">
          <cell r="A647">
            <v>22</v>
          </cell>
          <cell r="B647" t="str">
            <v>SD</v>
          </cell>
          <cell r="C647" t="str">
            <v>ss</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row>
        <row r="648">
          <cell r="A648">
            <v>22</v>
          </cell>
          <cell r="B648" t="str">
            <v>UR</v>
          </cell>
          <cell r="C648" t="str">
            <v>rf</v>
          </cell>
          <cell r="D648">
            <v>11.25</v>
          </cell>
          <cell r="E648">
            <v>11.25</v>
          </cell>
          <cell r="F648">
            <v>11.25</v>
          </cell>
          <cell r="G648">
            <v>11.25</v>
          </cell>
          <cell r="H648">
            <v>11.25</v>
          </cell>
          <cell r="I648">
            <v>11.25</v>
          </cell>
          <cell r="J648">
            <v>11.25</v>
          </cell>
          <cell r="K648">
            <v>11.25</v>
          </cell>
          <cell r="L648">
            <v>11.25</v>
          </cell>
          <cell r="M648">
            <v>11.25</v>
          </cell>
          <cell r="N648">
            <v>11.25</v>
          </cell>
          <cell r="O648">
            <v>11.25</v>
          </cell>
          <cell r="P648">
            <v>11.25</v>
          </cell>
          <cell r="Q648">
            <v>11.25</v>
          </cell>
          <cell r="R648">
            <v>10.87726</v>
          </cell>
          <cell r="S648">
            <v>10.50451</v>
          </cell>
          <cell r="T648">
            <v>10.131769999999999</v>
          </cell>
          <cell r="U648">
            <v>9.7590199999999996</v>
          </cell>
          <cell r="V648">
            <v>9.3862799999999993</v>
          </cell>
          <cell r="W648">
            <v>9.0135299999999994</v>
          </cell>
          <cell r="X648">
            <v>8.6407900000000009</v>
          </cell>
          <cell r="Y648">
            <v>8.2680399999999992</v>
          </cell>
          <cell r="Z648">
            <v>7.8952999999999998</v>
          </cell>
          <cell r="AA648">
            <v>7.5225499999999998</v>
          </cell>
          <cell r="AB648">
            <v>7.1498100000000004</v>
          </cell>
          <cell r="AC648">
            <v>6.7770599999999996</v>
          </cell>
          <cell r="AD648">
            <v>6.7770599999999996</v>
          </cell>
          <cell r="AE648">
            <v>6.7770599999999996</v>
          </cell>
          <cell r="AF648">
            <v>6.7770599999999996</v>
          </cell>
          <cell r="AG648">
            <v>6.7770599999999996</v>
          </cell>
          <cell r="AH648">
            <v>6.7770599999999996</v>
          </cell>
          <cell r="AI648">
            <v>6.7770599999999996</v>
          </cell>
          <cell r="AJ648">
            <v>6.7770599999999996</v>
          </cell>
          <cell r="AK648">
            <v>6.7770599999999996</v>
          </cell>
          <cell r="AL648">
            <v>6.7770599999999996</v>
          </cell>
          <cell r="AM648">
            <v>6.7770599999999996</v>
          </cell>
          <cell r="AN648">
            <v>6.7770599999999996</v>
          </cell>
        </row>
        <row r="649">
          <cell r="A649">
            <v>22</v>
          </cell>
          <cell r="B649" t="str">
            <v>UR</v>
          </cell>
          <cell r="C649" t="str">
            <v>rm</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row>
        <row r="650">
          <cell r="A650">
            <v>23</v>
          </cell>
          <cell r="B650" t="str">
            <v>AG</v>
          </cell>
          <cell r="C650" t="str">
            <v>ab</v>
          </cell>
          <cell r="D650">
            <v>838.85743314209526</v>
          </cell>
          <cell r="E650">
            <v>838.85743314209526</v>
          </cell>
          <cell r="F650">
            <v>838.85743314209526</v>
          </cell>
          <cell r="G650">
            <v>838.85743314209526</v>
          </cell>
          <cell r="H650">
            <v>838.85743314209526</v>
          </cell>
          <cell r="I650">
            <v>838.85743314209526</v>
          </cell>
          <cell r="J650">
            <v>838.85743314209526</v>
          </cell>
          <cell r="K650">
            <v>838.85743314209526</v>
          </cell>
          <cell r="L650">
            <v>838.85743314209526</v>
          </cell>
          <cell r="M650">
            <v>838.85743314209526</v>
          </cell>
          <cell r="N650">
            <v>838.85743314209526</v>
          </cell>
          <cell r="O650">
            <v>838.85743314209526</v>
          </cell>
          <cell r="P650">
            <v>838.85743314209526</v>
          </cell>
          <cell r="Q650">
            <v>838.85743314209526</v>
          </cell>
          <cell r="R650">
            <v>777.03889587480091</v>
          </cell>
          <cell r="S650">
            <v>715.22035860750657</v>
          </cell>
          <cell r="T650">
            <v>653.40182134021222</v>
          </cell>
          <cell r="U650">
            <v>591.58328407291788</v>
          </cell>
          <cell r="V650">
            <v>529.76474680562353</v>
          </cell>
          <cell r="W650">
            <v>467.94620953832919</v>
          </cell>
          <cell r="X650">
            <v>406.12767227103484</v>
          </cell>
          <cell r="Y650">
            <v>344.30913500374049</v>
          </cell>
          <cell r="Z650">
            <v>282.49059773644615</v>
          </cell>
          <cell r="AA650">
            <v>220.67206046915177</v>
          </cell>
          <cell r="AB650">
            <v>158.8535232018574</v>
          </cell>
          <cell r="AC650">
            <v>97.034985934562783</v>
          </cell>
          <cell r="AD650">
            <v>97.034985934562783</v>
          </cell>
          <cell r="AE650">
            <v>97.034985934562783</v>
          </cell>
          <cell r="AF650">
            <v>97.034985934562783</v>
          </cell>
          <cell r="AG650">
            <v>97.034985934562783</v>
          </cell>
          <cell r="AH650">
            <v>97.034985934562783</v>
          </cell>
          <cell r="AI650">
            <v>97.034985934562783</v>
          </cell>
          <cell r="AJ650">
            <v>97.034985934562783</v>
          </cell>
          <cell r="AK650">
            <v>97.034985934562783</v>
          </cell>
          <cell r="AL650">
            <v>97.034985934562783</v>
          </cell>
          <cell r="AM650">
            <v>97.034985934562783</v>
          </cell>
          <cell r="AN650">
            <v>97.034985934562783</v>
          </cell>
        </row>
        <row r="651">
          <cell r="A651">
            <v>23</v>
          </cell>
          <cell r="B651" t="str">
            <v>AG</v>
          </cell>
          <cell r="C651" t="str">
            <v>cp</v>
          </cell>
          <cell r="D651">
            <v>764.68156830018268</v>
          </cell>
          <cell r="E651">
            <v>764.68156830018268</v>
          </cell>
          <cell r="F651">
            <v>764.68156830018268</v>
          </cell>
          <cell r="G651">
            <v>764.68156830018268</v>
          </cell>
          <cell r="H651">
            <v>764.68156830018268</v>
          </cell>
          <cell r="I651">
            <v>764.68156830018268</v>
          </cell>
          <cell r="J651">
            <v>764.68156830018268</v>
          </cell>
          <cell r="K651">
            <v>764.68156830018268</v>
          </cell>
          <cell r="L651">
            <v>764.68156830018268</v>
          </cell>
          <cell r="M651">
            <v>764.68156830018268</v>
          </cell>
          <cell r="N651">
            <v>764.68156830018268</v>
          </cell>
          <cell r="O651">
            <v>764.68156830018268</v>
          </cell>
          <cell r="P651">
            <v>764.68156830018268</v>
          </cell>
          <cell r="Q651">
            <v>764.68156830018268</v>
          </cell>
          <cell r="R651">
            <v>709.59232154126823</v>
          </cell>
          <cell r="S651">
            <v>654.50307478235379</v>
          </cell>
          <cell r="T651">
            <v>599.41382802343935</v>
          </cell>
          <cell r="U651">
            <v>544.32458126452491</v>
          </cell>
          <cell r="V651">
            <v>489.23533450561041</v>
          </cell>
          <cell r="W651">
            <v>434.14608774669591</v>
          </cell>
          <cell r="X651">
            <v>379.05684098778141</v>
          </cell>
          <cell r="Y651">
            <v>323.96759422886691</v>
          </cell>
          <cell r="Z651">
            <v>268.87834746995242</v>
          </cell>
          <cell r="AA651">
            <v>213.78910071103795</v>
          </cell>
          <cell r="AB651">
            <v>158.69985395212348</v>
          </cell>
          <cell r="AC651">
            <v>103.61060719320889</v>
          </cell>
          <cell r="AD651">
            <v>103.61060719320889</v>
          </cell>
          <cell r="AE651">
            <v>103.61060719320889</v>
          </cell>
          <cell r="AF651">
            <v>103.61060719320889</v>
          </cell>
          <cell r="AG651">
            <v>103.61060719320889</v>
          </cell>
          <cell r="AH651">
            <v>103.61060719320889</v>
          </cell>
          <cell r="AI651">
            <v>103.61060719320889</v>
          </cell>
          <cell r="AJ651">
            <v>103.61060719320889</v>
          </cell>
          <cell r="AK651">
            <v>103.61060719320889</v>
          </cell>
          <cell r="AL651">
            <v>103.61060719320889</v>
          </cell>
          <cell r="AM651">
            <v>103.61060719320889</v>
          </cell>
          <cell r="AN651">
            <v>103.61060719320889</v>
          </cell>
        </row>
        <row r="652">
          <cell r="A652">
            <v>23</v>
          </cell>
          <cell r="B652" t="str">
            <v>AG</v>
          </cell>
          <cell r="C652" t="str">
            <v>pa</v>
          </cell>
          <cell r="D652">
            <v>1417.4243948970504</v>
          </cell>
          <cell r="E652">
            <v>1417.4243948970504</v>
          </cell>
          <cell r="F652">
            <v>1417.4243948970504</v>
          </cell>
          <cell r="G652">
            <v>1417.4243948970504</v>
          </cell>
          <cell r="H652">
            <v>1417.4243948970504</v>
          </cell>
          <cell r="I652">
            <v>1417.4243948970504</v>
          </cell>
          <cell r="J652">
            <v>1417.4243948970504</v>
          </cell>
          <cell r="K652">
            <v>1417.4243948970504</v>
          </cell>
          <cell r="L652">
            <v>1417.4243948970504</v>
          </cell>
          <cell r="M652">
            <v>1417.4243948970504</v>
          </cell>
          <cell r="N652">
            <v>1417.4243948970504</v>
          </cell>
          <cell r="O652">
            <v>1417.4243948970504</v>
          </cell>
          <cell r="P652">
            <v>1417.4243948970504</v>
          </cell>
          <cell r="Q652">
            <v>1417.4243948970504</v>
          </cell>
          <cell r="R652">
            <v>1332.611069287196</v>
          </cell>
          <cell r="S652">
            <v>1247.7977436773415</v>
          </cell>
          <cell r="T652">
            <v>1162.984418067487</v>
          </cell>
          <cell r="U652">
            <v>1078.1710924576325</v>
          </cell>
          <cell r="V652">
            <v>993.35776684777807</v>
          </cell>
          <cell r="W652">
            <v>908.54444123792359</v>
          </cell>
          <cell r="X652">
            <v>823.73111562806912</v>
          </cell>
          <cell r="Y652">
            <v>738.91779001821465</v>
          </cell>
          <cell r="Z652">
            <v>654.10446440836017</v>
          </cell>
          <cell r="AA652">
            <v>569.2911387985057</v>
          </cell>
          <cell r="AB652">
            <v>484.47781318865123</v>
          </cell>
          <cell r="AC652">
            <v>399.66448757879647</v>
          </cell>
          <cell r="AD652">
            <v>399.66448757879647</v>
          </cell>
          <cell r="AE652">
            <v>399.66448757879647</v>
          </cell>
          <cell r="AF652">
            <v>399.66448757879647</v>
          </cell>
          <cell r="AG652">
            <v>399.66448757879647</v>
          </cell>
          <cell r="AH652">
            <v>399.66448757879647</v>
          </cell>
          <cell r="AI652">
            <v>399.66448757879647</v>
          </cell>
          <cell r="AJ652">
            <v>399.66448757879647</v>
          </cell>
          <cell r="AK652">
            <v>399.66448757879647</v>
          </cell>
          <cell r="AL652">
            <v>399.66448757879647</v>
          </cell>
          <cell r="AM652">
            <v>399.66448757879647</v>
          </cell>
          <cell r="AN652">
            <v>399.66448757879647</v>
          </cell>
        </row>
        <row r="653">
          <cell r="A653">
            <v>23</v>
          </cell>
          <cell r="B653" t="str">
            <v>AL</v>
          </cell>
          <cell r="C653" t="str">
            <v>ep</v>
          </cell>
          <cell r="D653">
            <v>3.7862100000000001</v>
          </cell>
          <cell r="E653">
            <v>3.7862100000000001</v>
          </cell>
          <cell r="F653">
            <v>3.7862100000000001</v>
          </cell>
          <cell r="G653">
            <v>3.7862100000000001</v>
          </cell>
          <cell r="H653">
            <v>3.7862100000000001</v>
          </cell>
          <cell r="I653">
            <v>3.7862100000000001</v>
          </cell>
          <cell r="J653">
            <v>3.7862100000000001</v>
          </cell>
          <cell r="K653">
            <v>3.7862100000000001</v>
          </cell>
          <cell r="L653">
            <v>3.7862100000000001</v>
          </cell>
          <cell r="M653">
            <v>3.7862100000000001</v>
          </cell>
          <cell r="N653">
            <v>3.7862100000000001</v>
          </cell>
          <cell r="O653">
            <v>3.7862100000000001</v>
          </cell>
          <cell r="P653">
            <v>3.7862100000000001</v>
          </cell>
          <cell r="Q653">
            <v>3.7862100000000001</v>
          </cell>
          <cell r="R653">
            <v>3.5724200000000002</v>
          </cell>
          <cell r="S653">
            <v>3.3586299999999998</v>
          </cell>
          <cell r="T653">
            <v>3.1448399999999999</v>
          </cell>
          <cell r="U653">
            <v>2.9310499999999999</v>
          </cell>
          <cell r="V653">
            <v>2.7172499999999999</v>
          </cell>
          <cell r="W653">
            <v>2.50346</v>
          </cell>
          <cell r="X653">
            <v>2.2896700000000001</v>
          </cell>
          <cell r="Y653">
            <v>2.0758800000000002</v>
          </cell>
          <cell r="Z653">
            <v>1.86209</v>
          </cell>
          <cell r="AA653">
            <v>1.64829</v>
          </cell>
          <cell r="AB653">
            <v>1.4345000000000001</v>
          </cell>
          <cell r="AC653">
            <v>1.22071</v>
          </cell>
          <cell r="AD653">
            <v>1.22071</v>
          </cell>
          <cell r="AE653">
            <v>1.22071</v>
          </cell>
          <cell r="AF653">
            <v>1.22071</v>
          </cell>
          <cell r="AG653">
            <v>1.22071</v>
          </cell>
          <cell r="AH653">
            <v>1.22071</v>
          </cell>
          <cell r="AI653">
            <v>1.22071</v>
          </cell>
          <cell r="AJ653">
            <v>1.22071</v>
          </cell>
          <cell r="AK653">
            <v>1.22071</v>
          </cell>
          <cell r="AL653">
            <v>1.22071</v>
          </cell>
          <cell r="AM653">
            <v>1.22071</v>
          </cell>
          <cell r="AN653">
            <v>1.22071</v>
          </cell>
        </row>
        <row r="654">
          <cell r="A654">
            <v>23</v>
          </cell>
          <cell r="B654" t="str">
            <v>AL</v>
          </cell>
          <cell r="C654" t="str">
            <v>ff</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row>
        <row r="655">
          <cell r="A655">
            <v>23</v>
          </cell>
          <cell r="B655" t="str">
            <v>AL</v>
          </cell>
          <cell r="C655" t="str">
            <v>hr</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row>
        <row r="656">
          <cell r="A656">
            <v>23</v>
          </cell>
          <cell r="B656" t="str">
            <v>AL</v>
          </cell>
          <cell r="C656" t="str">
            <v>of</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row>
        <row r="657">
          <cell r="A657">
            <v>23</v>
          </cell>
          <cell r="B657" t="str">
            <v>CR</v>
          </cell>
          <cell r="C657" t="str">
            <v>as</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row>
        <row r="658">
          <cell r="A658">
            <v>23</v>
          </cell>
          <cell r="B658" t="str">
            <v>CR</v>
          </cell>
          <cell r="C658" t="str">
            <v>hy</v>
          </cell>
          <cell r="D658">
            <v>7.6622000000000003</v>
          </cell>
          <cell r="E658">
            <v>7.6622000000000003</v>
          </cell>
          <cell r="F658">
            <v>7.6622000000000003</v>
          </cell>
          <cell r="G658">
            <v>7.6622000000000003</v>
          </cell>
          <cell r="H658">
            <v>7.6622000000000003</v>
          </cell>
          <cell r="I658">
            <v>7.6622000000000003</v>
          </cell>
          <cell r="J658">
            <v>7.6622000000000003</v>
          </cell>
          <cell r="K658">
            <v>7.6622000000000003</v>
          </cell>
          <cell r="L658">
            <v>7.6622000000000003</v>
          </cell>
          <cell r="M658">
            <v>7.6622000000000003</v>
          </cell>
          <cell r="N658">
            <v>7.6622000000000003</v>
          </cell>
          <cell r="O658">
            <v>7.6622000000000003</v>
          </cell>
          <cell r="P658">
            <v>7.6622000000000003</v>
          </cell>
          <cell r="Q658">
            <v>7.6622000000000003</v>
          </cell>
          <cell r="R658">
            <v>7.0236799999999997</v>
          </cell>
          <cell r="S658">
            <v>6.3851699999999996</v>
          </cell>
          <cell r="T658">
            <v>5.7466499999999998</v>
          </cell>
          <cell r="U658">
            <v>5.1081300000000001</v>
          </cell>
          <cell r="V658">
            <v>4.4696199999999999</v>
          </cell>
          <cell r="W658">
            <v>3.8311000000000002</v>
          </cell>
          <cell r="X658">
            <v>3.19258</v>
          </cell>
          <cell r="Y658">
            <v>2.5540699999999998</v>
          </cell>
          <cell r="Z658">
            <v>1.9155500000000001</v>
          </cell>
          <cell r="AA658">
            <v>1.2770300000000001</v>
          </cell>
          <cell r="AB658">
            <v>0.63851999999999998</v>
          </cell>
          <cell r="AC658">
            <v>0</v>
          </cell>
          <cell r="AD658">
            <v>0</v>
          </cell>
          <cell r="AE658">
            <v>0</v>
          </cell>
          <cell r="AF658">
            <v>0</v>
          </cell>
          <cell r="AG658">
            <v>0</v>
          </cell>
          <cell r="AH658">
            <v>0</v>
          </cell>
          <cell r="AI658">
            <v>0</v>
          </cell>
          <cell r="AJ658">
            <v>0</v>
          </cell>
          <cell r="AK658">
            <v>0</v>
          </cell>
          <cell r="AL658">
            <v>0</v>
          </cell>
          <cell r="AM658">
            <v>0</v>
          </cell>
          <cell r="AN658">
            <v>0</v>
          </cell>
        </row>
        <row r="659">
          <cell r="A659">
            <v>23</v>
          </cell>
          <cell r="B659" t="str">
            <v>CR</v>
          </cell>
          <cell r="C659" t="str">
            <v>pp</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4.4984769398035722E-3</v>
          </cell>
          <cell r="S659">
            <v>8.9969538796071443E-3</v>
          </cell>
          <cell r="T659">
            <v>1.3495430819410716E-2</v>
          </cell>
          <cell r="U659">
            <v>1.7993907759214289E-2</v>
          </cell>
          <cell r="V659">
            <v>2.2492384699017862E-2</v>
          </cell>
          <cell r="W659">
            <v>2.6990861638821435E-2</v>
          </cell>
          <cell r="X659">
            <v>3.1489338578625008E-2</v>
          </cell>
          <cell r="Y659">
            <v>3.5987815518428577E-2</v>
          </cell>
          <cell r="Z659">
            <v>4.0486292458232147E-2</v>
          </cell>
          <cell r="AA659">
            <v>4.4984769398035716E-2</v>
          </cell>
          <cell r="AB659">
            <v>4.9483246337839286E-2</v>
          </cell>
          <cell r="AC659">
            <v>5.3981723277642862E-2</v>
          </cell>
          <cell r="AD659">
            <v>5.3981723277642862E-2</v>
          </cell>
          <cell r="AE659">
            <v>5.3981723277642862E-2</v>
          </cell>
          <cell r="AF659">
            <v>5.3981723277642862E-2</v>
          </cell>
          <cell r="AG659">
            <v>5.3981723277642862E-2</v>
          </cell>
          <cell r="AH659">
            <v>5.3981723277642862E-2</v>
          </cell>
          <cell r="AI659">
            <v>5.3981723277642862E-2</v>
          </cell>
          <cell r="AJ659">
            <v>5.3981723277642862E-2</v>
          </cell>
          <cell r="AK659">
            <v>5.3981723277642862E-2</v>
          </cell>
          <cell r="AL659">
            <v>5.3981723277642862E-2</v>
          </cell>
          <cell r="AM659">
            <v>5.3981723277642862E-2</v>
          </cell>
          <cell r="AN659">
            <v>5.3981723277642862E-2</v>
          </cell>
        </row>
        <row r="660">
          <cell r="A660">
            <v>23</v>
          </cell>
          <cell r="B660" t="str">
            <v>CR</v>
          </cell>
          <cell r="C660" t="str">
            <v>ry</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A661">
            <v>23</v>
          </cell>
          <cell r="B661" t="str">
            <v>CR</v>
          </cell>
          <cell r="C661" t="str">
            <v>sl</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7.7457451611309951E-4</v>
          </cell>
          <cell r="S661">
            <v>1.549149032226199E-3</v>
          </cell>
          <cell r="T661">
            <v>2.3237235483392986E-3</v>
          </cell>
          <cell r="U661">
            <v>3.098298064452398E-3</v>
          </cell>
          <cell r="V661">
            <v>3.8728725805654974E-3</v>
          </cell>
          <cell r="W661">
            <v>4.6474470966785973E-3</v>
          </cell>
          <cell r="X661">
            <v>5.4220216127916967E-3</v>
          </cell>
          <cell r="Y661">
            <v>6.1965961289047961E-3</v>
          </cell>
          <cell r="Z661">
            <v>6.9711706450178955E-3</v>
          </cell>
          <cell r="AA661">
            <v>7.7457451611309949E-3</v>
          </cell>
          <cell r="AB661">
            <v>8.5203196772440943E-3</v>
          </cell>
          <cell r="AC661">
            <v>9.2948941933571946E-3</v>
          </cell>
          <cell r="AD661">
            <v>9.2948941933571946E-3</v>
          </cell>
          <cell r="AE661">
            <v>9.2948941933571946E-3</v>
          </cell>
          <cell r="AF661">
            <v>9.2948941933571946E-3</v>
          </cell>
          <cell r="AG661">
            <v>9.2948941933571946E-3</v>
          </cell>
          <cell r="AH661">
            <v>9.2948941933571946E-3</v>
          </cell>
          <cell r="AI661">
            <v>9.2948941933571946E-3</v>
          </cell>
          <cell r="AJ661">
            <v>9.2948941933571946E-3</v>
          </cell>
          <cell r="AK661">
            <v>9.2948941933571946E-3</v>
          </cell>
          <cell r="AL661">
            <v>9.2948941933571946E-3</v>
          </cell>
          <cell r="AM661">
            <v>9.2948941933571946E-3</v>
          </cell>
          <cell r="AN661">
            <v>9.2948941933571946E-3</v>
          </cell>
        </row>
        <row r="662">
          <cell r="A662">
            <v>23</v>
          </cell>
          <cell r="B662" t="str">
            <v>FO</v>
          </cell>
          <cell r="C662" t="str">
            <v>uf</v>
          </cell>
          <cell r="D662">
            <v>14.619046092363032</v>
          </cell>
          <cell r="E662">
            <v>14.619046092363032</v>
          </cell>
          <cell r="F662">
            <v>14.619046092363032</v>
          </cell>
          <cell r="G662">
            <v>14.619046092363032</v>
          </cell>
          <cell r="H662">
            <v>14.619046092363032</v>
          </cell>
          <cell r="I662">
            <v>14.619046092363032</v>
          </cell>
          <cell r="J662">
            <v>14.619046092363032</v>
          </cell>
          <cell r="K662">
            <v>14.619046092363032</v>
          </cell>
          <cell r="L662">
            <v>14.619046092363032</v>
          </cell>
          <cell r="M662">
            <v>14.619046092363032</v>
          </cell>
          <cell r="N662">
            <v>14.619046092363032</v>
          </cell>
          <cell r="O662">
            <v>14.619046092363032</v>
          </cell>
          <cell r="P662">
            <v>14.619046092363032</v>
          </cell>
          <cell r="Q662">
            <v>14.619046092363032</v>
          </cell>
          <cell r="R662">
            <v>14.167536166991345</v>
          </cell>
          <cell r="S662">
            <v>13.716026241619659</v>
          </cell>
          <cell r="T662">
            <v>13.264516316247972</v>
          </cell>
          <cell r="U662">
            <v>12.813006390876286</v>
          </cell>
          <cell r="V662">
            <v>12.361496465504599</v>
          </cell>
          <cell r="W662">
            <v>11.909986540132913</v>
          </cell>
          <cell r="X662">
            <v>11.458476614761226</v>
          </cell>
          <cell r="Y662">
            <v>11.006966689389539</v>
          </cell>
          <cell r="Z662">
            <v>10.555456764017853</v>
          </cell>
          <cell r="AA662">
            <v>10.103946838646166</v>
          </cell>
          <cell r="AB662">
            <v>9.6524369132744798</v>
          </cell>
          <cell r="AC662">
            <v>9.200926987902788</v>
          </cell>
          <cell r="AD662">
            <v>9.200926987902788</v>
          </cell>
          <cell r="AE662">
            <v>9.200926987902788</v>
          </cell>
          <cell r="AF662">
            <v>9.200926987902788</v>
          </cell>
          <cell r="AG662">
            <v>9.200926987902788</v>
          </cell>
          <cell r="AH662">
            <v>9.200926987902788</v>
          </cell>
          <cell r="AI662">
            <v>9.200926987902788</v>
          </cell>
          <cell r="AJ662">
            <v>9.200926987902788</v>
          </cell>
          <cell r="AK662">
            <v>9.200926987902788</v>
          </cell>
          <cell r="AL662">
            <v>9.200926987902788</v>
          </cell>
          <cell r="AM662">
            <v>9.200926987902788</v>
          </cell>
          <cell r="AN662">
            <v>9.200926987902788</v>
          </cell>
        </row>
        <row r="663">
          <cell r="A663">
            <v>23</v>
          </cell>
          <cell r="B663" t="str">
            <v>IN</v>
          </cell>
          <cell r="C663" t="str">
            <v>hi</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6.9850294811814694E-5</v>
          </cell>
          <cell r="S663">
            <v>1.3970058962362939E-4</v>
          </cell>
          <cell r="T663">
            <v>2.0955088443544407E-4</v>
          </cell>
          <cell r="U663">
            <v>2.7940117924725878E-4</v>
          </cell>
          <cell r="V663">
            <v>3.4925147405907348E-4</v>
          </cell>
          <cell r="W663">
            <v>4.1910176887088819E-4</v>
          </cell>
          <cell r="X663">
            <v>4.8895206368270285E-4</v>
          </cell>
          <cell r="Y663">
            <v>5.5880235849451755E-4</v>
          </cell>
          <cell r="Z663">
            <v>6.2865265330633226E-4</v>
          </cell>
          <cell r="AA663">
            <v>6.9850294811814697E-4</v>
          </cell>
          <cell r="AB663">
            <v>7.6835324292996168E-4</v>
          </cell>
          <cell r="AC663">
            <v>8.3820353774177628E-4</v>
          </cell>
          <cell r="AD663">
            <v>8.3820353774177628E-4</v>
          </cell>
          <cell r="AE663">
            <v>8.3820353774177628E-4</v>
          </cell>
          <cell r="AF663">
            <v>8.3820353774177628E-4</v>
          </cell>
          <cell r="AG663">
            <v>8.3820353774177628E-4</v>
          </cell>
          <cell r="AH663">
            <v>8.3820353774177628E-4</v>
          </cell>
          <cell r="AI663">
            <v>8.3820353774177628E-4</v>
          </cell>
          <cell r="AJ663">
            <v>8.3820353774177628E-4</v>
          </cell>
          <cell r="AK663">
            <v>8.3820353774177628E-4</v>
          </cell>
          <cell r="AL663">
            <v>8.3820353774177628E-4</v>
          </cell>
          <cell r="AM663">
            <v>8.3820353774177628E-4</v>
          </cell>
          <cell r="AN663">
            <v>8.3820353774177628E-4</v>
          </cell>
        </row>
        <row r="664">
          <cell r="A664">
            <v>23</v>
          </cell>
          <cell r="B664" t="str">
            <v>IN</v>
          </cell>
          <cell r="C664" t="str">
            <v>ih</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A665">
            <v>23</v>
          </cell>
          <cell r="B665" t="str">
            <v>IN</v>
          </cell>
          <cell r="C665" t="str">
            <v>li</v>
          </cell>
          <cell r="D665">
            <v>0.19739482100312891</v>
          </cell>
          <cell r="E665">
            <v>0.19739482100312891</v>
          </cell>
          <cell r="F665">
            <v>0.19739482100312891</v>
          </cell>
          <cell r="G665">
            <v>0.19739482100312891</v>
          </cell>
          <cell r="H665">
            <v>0.19739482100312891</v>
          </cell>
          <cell r="I665">
            <v>0.19739482100312891</v>
          </cell>
          <cell r="J665">
            <v>0.19739482100312891</v>
          </cell>
          <cell r="K665">
            <v>0.19739482100312891</v>
          </cell>
          <cell r="L665">
            <v>0.19739482100312891</v>
          </cell>
          <cell r="M665">
            <v>0.19739482100312891</v>
          </cell>
          <cell r="N665">
            <v>0.19739482100312891</v>
          </cell>
          <cell r="O665">
            <v>0.19739482100312891</v>
          </cell>
          <cell r="P665">
            <v>0.19739482100312891</v>
          </cell>
          <cell r="Q665">
            <v>0.19739482100312891</v>
          </cell>
          <cell r="R665">
            <v>0.48038037799348399</v>
          </cell>
          <cell r="S665">
            <v>0.76336593498383909</v>
          </cell>
          <cell r="T665">
            <v>1.0463514919741943</v>
          </cell>
          <cell r="U665">
            <v>1.3293370489645495</v>
          </cell>
          <cell r="V665">
            <v>1.6123226059549047</v>
          </cell>
          <cell r="W665">
            <v>1.8953081629452599</v>
          </cell>
          <cell r="X665">
            <v>2.1782937199356152</v>
          </cell>
          <cell r="Y665">
            <v>2.4612792769259704</v>
          </cell>
          <cell r="Z665">
            <v>2.7442648339163256</v>
          </cell>
          <cell r="AA665">
            <v>3.0272503909066808</v>
          </cell>
          <cell r="AB665">
            <v>3.310235947897036</v>
          </cell>
          <cell r="AC665">
            <v>3.5932215048873903</v>
          </cell>
          <cell r="AD665">
            <v>3.5932215048873903</v>
          </cell>
          <cell r="AE665">
            <v>3.5932215048873903</v>
          </cell>
          <cell r="AF665">
            <v>3.5932215048873903</v>
          </cell>
          <cell r="AG665">
            <v>3.5932215048873903</v>
          </cell>
          <cell r="AH665">
            <v>3.5932215048873903</v>
          </cell>
          <cell r="AI665">
            <v>3.5932215048873903</v>
          </cell>
          <cell r="AJ665">
            <v>3.5932215048873903</v>
          </cell>
          <cell r="AK665">
            <v>3.5932215048873903</v>
          </cell>
          <cell r="AL665">
            <v>3.5932215048873903</v>
          </cell>
          <cell r="AM665">
            <v>3.5932215048873903</v>
          </cell>
          <cell r="AN665">
            <v>3.5932215048873903</v>
          </cell>
        </row>
        <row r="666">
          <cell r="A666">
            <v>23</v>
          </cell>
          <cell r="B666" t="str">
            <v>IN</v>
          </cell>
          <cell r="C666" t="str">
            <v>oi</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A667">
            <v>23</v>
          </cell>
          <cell r="B667" t="str">
            <v>IN</v>
          </cell>
          <cell r="C667" t="str">
            <v>wp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7.920610678153326E-4</v>
          </cell>
          <cell r="S667">
            <v>1.5841221356306652E-3</v>
          </cell>
          <cell r="T667">
            <v>2.3761832034459979E-3</v>
          </cell>
          <cell r="U667">
            <v>3.1682442712613304E-3</v>
          </cell>
          <cell r="V667">
            <v>3.9603053390766634E-3</v>
          </cell>
          <cell r="W667">
            <v>4.7523664068919958E-3</v>
          </cell>
          <cell r="X667">
            <v>5.5444274747073283E-3</v>
          </cell>
          <cell r="Y667">
            <v>6.3364885425226608E-3</v>
          </cell>
          <cell r="Z667">
            <v>7.1285496103379933E-3</v>
          </cell>
          <cell r="AA667">
            <v>7.9206106781533267E-3</v>
          </cell>
          <cell r="AB667">
            <v>8.7126717459686601E-3</v>
          </cell>
          <cell r="AC667">
            <v>9.5047328137839917E-3</v>
          </cell>
          <cell r="AD667">
            <v>9.5047328137839917E-3</v>
          </cell>
          <cell r="AE667">
            <v>9.5047328137839917E-3</v>
          </cell>
          <cell r="AF667">
            <v>9.5047328137839917E-3</v>
          </cell>
          <cell r="AG667">
            <v>9.5047328137839917E-3</v>
          </cell>
          <cell r="AH667">
            <v>9.5047328137839917E-3</v>
          </cell>
          <cell r="AI667">
            <v>9.5047328137839917E-3</v>
          </cell>
          <cell r="AJ667">
            <v>9.5047328137839917E-3</v>
          </cell>
          <cell r="AK667">
            <v>9.5047328137839917E-3</v>
          </cell>
          <cell r="AL667">
            <v>9.5047328137839917E-3</v>
          </cell>
          <cell r="AM667">
            <v>9.5047328137839917E-3</v>
          </cell>
          <cell r="AN667">
            <v>9.5047328137839917E-3</v>
          </cell>
        </row>
        <row r="668">
          <cell r="A668">
            <v>23</v>
          </cell>
          <cell r="B668" t="str">
            <v>RC</v>
          </cell>
          <cell r="C668" t="str">
            <v>ca</v>
          </cell>
          <cell r="D668">
            <v>3.3329101954370621</v>
          </cell>
          <cell r="E668">
            <v>3.3329101954370621</v>
          </cell>
          <cell r="F668">
            <v>3.3329101954370621</v>
          </cell>
          <cell r="G668">
            <v>3.3329101954370621</v>
          </cell>
          <cell r="H668">
            <v>3.3329101954370621</v>
          </cell>
          <cell r="I668">
            <v>3.3329101954370621</v>
          </cell>
          <cell r="J668">
            <v>3.3329101954370621</v>
          </cell>
          <cell r="K668">
            <v>3.3329101954370621</v>
          </cell>
          <cell r="L668">
            <v>3.3329101954370621</v>
          </cell>
          <cell r="M668">
            <v>3.3329101954370621</v>
          </cell>
          <cell r="N668">
            <v>3.3329101954370621</v>
          </cell>
          <cell r="O668">
            <v>3.3329101954370621</v>
          </cell>
          <cell r="P668">
            <v>3.3329101954370621</v>
          </cell>
          <cell r="Q668">
            <v>3.3329101954370621</v>
          </cell>
          <cell r="R668">
            <v>3.05522989348604</v>
          </cell>
          <cell r="S668">
            <v>2.7775495915350179</v>
          </cell>
          <cell r="T668">
            <v>2.4998692895839958</v>
          </cell>
          <cell r="U668">
            <v>2.2221889876329737</v>
          </cell>
          <cell r="V668">
            <v>1.9445086856819516</v>
          </cell>
          <cell r="W668">
            <v>1.6668283837309295</v>
          </cell>
          <cell r="X668">
            <v>1.3891480817799073</v>
          </cell>
          <cell r="Y668">
            <v>1.1114677798288852</v>
          </cell>
          <cell r="Z668">
            <v>0.83378747787786311</v>
          </cell>
          <cell r="AA668">
            <v>0.556107175926841</v>
          </cell>
          <cell r="AB668">
            <v>0.27842687397581894</v>
          </cell>
          <cell r="AC668">
            <v>7.4657202479780544E-4</v>
          </cell>
          <cell r="AD668">
            <v>7.4657202479780544E-4</v>
          </cell>
          <cell r="AE668">
            <v>7.4657202479780544E-4</v>
          </cell>
          <cell r="AF668">
            <v>7.4657202479780544E-4</v>
          </cell>
          <cell r="AG668">
            <v>7.4657202479780544E-4</v>
          </cell>
          <cell r="AH668">
            <v>7.4657202479780544E-4</v>
          </cell>
          <cell r="AI668">
            <v>7.4657202479780544E-4</v>
          </cell>
          <cell r="AJ668">
            <v>7.4657202479780544E-4</v>
          </cell>
          <cell r="AK668">
            <v>7.4657202479780544E-4</v>
          </cell>
          <cell r="AL668">
            <v>7.4657202479780544E-4</v>
          </cell>
          <cell r="AM668">
            <v>7.4657202479780544E-4</v>
          </cell>
          <cell r="AN668">
            <v>7.4657202479780544E-4</v>
          </cell>
        </row>
        <row r="669">
          <cell r="A669">
            <v>23</v>
          </cell>
          <cell r="B669" t="str">
            <v>RC</v>
          </cell>
          <cell r="C669" t="str">
            <v>go</v>
          </cell>
          <cell r="D669">
            <v>2.6962447235731261E-2</v>
          </cell>
          <cell r="E669">
            <v>2.6962447235731261E-2</v>
          </cell>
          <cell r="F669">
            <v>2.6962447235731261E-2</v>
          </cell>
          <cell r="G669">
            <v>2.6962447235731261E-2</v>
          </cell>
          <cell r="H669">
            <v>2.6962447235731261E-2</v>
          </cell>
          <cell r="I669">
            <v>2.6962447235731261E-2</v>
          </cell>
          <cell r="J669">
            <v>2.6962447235731261E-2</v>
          </cell>
          <cell r="K669">
            <v>2.6962447235731261E-2</v>
          </cell>
          <cell r="L669">
            <v>2.6962447235731261E-2</v>
          </cell>
          <cell r="M669">
            <v>2.6962447235731261E-2</v>
          </cell>
          <cell r="N669">
            <v>2.6962447235731261E-2</v>
          </cell>
          <cell r="O669">
            <v>2.6962447235731261E-2</v>
          </cell>
          <cell r="P669">
            <v>2.6962447235731261E-2</v>
          </cell>
          <cell r="Q669">
            <v>2.6962447235731261E-2</v>
          </cell>
          <cell r="R669">
            <v>2.473955378701851E-2</v>
          </cell>
          <cell r="S669">
            <v>2.2516660338305759E-2</v>
          </cell>
          <cell r="T669">
            <v>2.0293766889593008E-2</v>
          </cell>
          <cell r="U669">
            <v>1.8070873440880257E-2</v>
          </cell>
          <cell r="V669">
            <v>1.5847979992167506E-2</v>
          </cell>
          <cell r="W669">
            <v>1.3625086543454755E-2</v>
          </cell>
          <cell r="X669">
            <v>1.1402193094742004E-2</v>
          </cell>
          <cell r="Y669">
            <v>9.1792996460292528E-3</v>
          </cell>
          <cell r="Z669">
            <v>6.9564061973165017E-3</v>
          </cell>
          <cell r="AA669">
            <v>4.7335127486037507E-3</v>
          </cell>
          <cell r="AB669">
            <v>2.510619299891E-3</v>
          </cell>
          <cell r="AC669">
            <v>2.8772585117825371E-4</v>
          </cell>
          <cell r="AD669">
            <v>2.8772585117825371E-4</v>
          </cell>
          <cell r="AE669">
            <v>2.8772585117825371E-4</v>
          </cell>
          <cell r="AF669">
            <v>2.8772585117825371E-4</v>
          </cell>
          <cell r="AG669">
            <v>2.8772585117825371E-4</v>
          </cell>
          <cell r="AH669">
            <v>2.8772585117825371E-4</v>
          </cell>
          <cell r="AI669">
            <v>2.8772585117825371E-4</v>
          </cell>
          <cell r="AJ669">
            <v>2.8772585117825371E-4</v>
          </cell>
          <cell r="AK669">
            <v>2.8772585117825371E-4</v>
          </cell>
          <cell r="AL669">
            <v>2.8772585117825371E-4</v>
          </cell>
          <cell r="AM669">
            <v>2.8772585117825371E-4</v>
          </cell>
          <cell r="AN669">
            <v>2.8772585117825371E-4</v>
          </cell>
        </row>
        <row r="670">
          <cell r="A670">
            <v>23</v>
          </cell>
          <cell r="B670" t="str">
            <v>RC</v>
          </cell>
          <cell r="C670" t="str">
            <v>sk</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row>
        <row r="671">
          <cell r="A671">
            <v>23</v>
          </cell>
          <cell r="B671" t="str">
            <v>RD</v>
          </cell>
          <cell r="C671" t="str">
            <v>mf</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row>
        <row r="672">
          <cell r="A672">
            <v>23</v>
          </cell>
          <cell r="B672" t="str">
            <v>RD</v>
          </cell>
          <cell r="C672" t="str">
            <v>mr</v>
          </cell>
          <cell r="D672">
            <v>14.968700934345431</v>
          </cell>
          <cell r="E672">
            <v>14.968700934345431</v>
          </cell>
          <cell r="F672">
            <v>14.968700934345431</v>
          </cell>
          <cell r="G672">
            <v>14.968700934345431</v>
          </cell>
          <cell r="H672">
            <v>14.968700934345431</v>
          </cell>
          <cell r="I672">
            <v>14.968700934345431</v>
          </cell>
          <cell r="J672">
            <v>14.968700934345431</v>
          </cell>
          <cell r="K672">
            <v>14.968700934345431</v>
          </cell>
          <cell r="L672">
            <v>14.968700934345431</v>
          </cell>
          <cell r="M672">
            <v>14.968700934345431</v>
          </cell>
          <cell r="N672">
            <v>14.968700934345431</v>
          </cell>
          <cell r="O672">
            <v>14.968700934345431</v>
          </cell>
          <cell r="P672">
            <v>14.968700934345431</v>
          </cell>
          <cell r="Q672">
            <v>14.968700934345431</v>
          </cell>
          <cell r="R672">
            <v>14.300064614333502</v>
          </cell>
          <cell r="S672">
            <v>13.631428294321573</v>
          </cell>
          <cell r="T672">
            <v>12.962791974309644</v>
          </cell>
          <cell r="U672">
            <v>12.294155654297715</v>
          </cell>
          <cell r="V672">
            <v>11.625519334285785</v>
          </cell>
          <cell r="W672">
            <v>10.956883014273856</v>
          </cell>
          <cell r="X672">
            <v>10.288246694261927</v>
          </cell>
          <cell r="Y672">
            <v>9.6196103742499979</v>
          </cell>
          <cell r="Z672">
            <v>8.9509740542380687</v>
          </cell>
          <cell r="AA672">
            <v>8.2823377342261395</v>
          </cell>
          <cell r="AB672">
            <v>7.6137014142142103</v>
          </cell>
          <cell r="AC672">
            <v>6.945065094202282</v>
          </cell>
          <cell r="AD672">
            <v>6.945065094202282</v>
          </cell>
          <cell r="AE672">
            <v>6.945065094202282</v>
          </cell>
          <cell r="AF672">
            <v>6.945065094202282</v>
          </cell>
          <cell r="AG672">
            <v>6.945065094202282</v>
          </cell>
          <cell r="AH672">
            <v>6.945065094202282</v>
          </cell>
          <cell r="AI672">
            <v>6.945065094202282</v>
          </cell>
          <cell r="AJ672">
            <v>6.945065094202282</v>
          </cell>
          <cell r="AK672">
            <v>6.945065094202282</v>
          </cell>
          <cell r="AL672">
            <v>6.945065094202282</v>
          </cell>
          <cell r="AM672">
            <v>6.945065094202282</v>
          </cell>
          <cell r="AN672">
            <v>6.945065094202282</v>
          </cell>
        </row>
        <row r="673">
          <cell r="A673">
            <v>23</v>
          </cell>
          <cell r="B673" t="str">
            <v>RD</v>
          </cell>
          <cell r="C673" t="str">
            <v>sf</v>
          </cell>
          <cell r="D673">
            <v>36</v>
          </cell>
          <cell r="E673">
            <v>36</v>
          </cell>
          <cell r="F673">
            <v>36</v>
          </cell>
          <cell r="G673">
            <v>36</v>
          </cell>
          <cell r="H673">
            <v>36</v>
          </cell>
          <cell r="I673">
            <v>36</v>
          </cell>
          <cell r="J673">
            <v>36</v>
          </cell>
          <cell r="K673">
            <v>36</v>
          </cell>
          <cell r="L673">
            <v>36</v>
          </cell>
          <cell r="M673">
            <v>36</v>
          </cell>
          <cell r="N673">
            <v>36</v>
          </cell>
          <cell r="O673">
            <v>36</v>
          </cell>
          <cell r="P673">
            <v>36</v>
          </cell>
          <cell r="Q673">
            <v>36</v>
          </cell>
          <cell r="R673">
            <v>36.299999999999997</v>
          </cell>
          <cell r="S673">
            <v>36.700000000000003</v>
          </cell>
          <cell r="T673">
            <v>37</v>
          </cell>
          <cell r="U673">
            <v>37.299999999999997</v>
          </cell>
          <cell r="V673">
            <v>37.700000000000003</v>
          </cell>
          <cell r="W673">
            <v>38</v>
          </cell>
          <cell r="X673">
            <v>38.299999999999997</v>
          </cell>
          <cell r="Y673">
            <v>38.700000000000003</v>
          </cell>
          <cell r="Z673">
            <v>39</v>
          </cell>
          <cell r="AA673">
            <v>39.299999999999997</v>
          </cell>
          <cell r="AB673">
            <v>39.700000000000003</v>
          </cell>
          <cell r="AC673">
            <v>40</v>
          </cell>
          <cell r="AD673">
            <v>40</v>
          </cell>
          <cell r="AE673">
            <v>40</v>
          </cell>
          <cell r="AF673">
            <v>40</v>
          </cell>
          <cell r="AG673">
            <v>40</v>
          </cell>
          <cell r="AH673">
            <v>40</v>
          </cell>
          <cell r="AI673">
            <v>40</v>
          </cell>
          <cell r="AJ673">
            <v>40</v>
          </cell>
          <cell r="AK673">
            <v>40</v>
          </cell>
          <cell r="AL673">
            <v>40</v>
          </cell>
          <cell r="AM673">
            <v>40</v>
          </cell>
          <cell r="AN673">
            <v>40</v>
          </cell>
        </row>
        <row r="674">
          <cell r="A674">
            <v>23</v>
          </cell>
          <cell r="B674" t="str">
            <v>RD</v>
          </cell>
          <cell r="C674" t="str">
            <v>sr</v>
          </cell>
          <cell r="D674">
            <v>30.546889870506469</v>
          </cell>
          <cell r="E674">
            <v>30.546889870506469</v>
          </cell>
          <cell r="F674">
            <v>30.546889870506469</v>
          </cell>
          <cell r="G674">
            <v>30.546889870506469</v>
          </cell>
          <cell r="H674">
            <v>30.546889870506469</v>
          </cell>
          <cell r="I674">
            <v>30.546889870506469</v>
          </cell>
          <cell r="J674">
            <v>30.546889870506469</v>
          </cell>
          <cell r="K674">
            <v>30.546889870506469</v>
          </cell>
          <cell r="L674">
            <v>30.546889870506469</v>
          </cell>
          <cell r="M674">
            <v>30.546889870506469</v>
          </cell>
          <cell r="N674">
            <v>30.546889870506469</v>
          </cell>
          <cell r="O674">
            <v>30.546889870506469</v>
          </cell>
          <cell r="P674">
            <v>30.546889870506469</v>
          </cell>
          <cell r="Q674">
            <v>30.546889870506469</v>
          </cell>
          <cell r="R674">
            <v>29.032747010143339</v>
          </cell>
          <cell r="S674">
            <v>27.518604149780209</v>
          </cell>
          <cell r="T674">
            <v>26.00446128941708</v>
          </cell>
          <cell r="U674">
            <v>24.49031842905395</v>
          </cell>
          <cell r="V674">
            <v>22.97617556869082</v>
          </cell>
          <cell r="W674">
            <v>21.462032708327691</v>
          </cell>
          <cell r="X674">
            <v>19.947889847964561</v>
          </cell>
          <cell r="Y674">
            <v>18.433746987601431</v>
          </cell>
          <cell r="Z674">
            <v>16.919604127238301</v>
          </cell>
          <cell r="AA674">
            <v>15.405461266875172</v>
          </cell>
          <cell r="AB674">
            <v>13.891318406512042</v>
          </cell>
          <cell r="AC674">
            <v>12.377175546148905</v>
          </cell>
          <cell r="AD674">
            <v>12.377175546148905</v>
          </cell>
          <cell r="AE674">
            <v>12.377175546148905</v>
          </cell>
          <cell r="AF674">
            <v>12.377175546148905</v>
          </cell>
          <cell r="AG674">
            <v>12.377175546148905</v>
          </cell>
          <cell r="AH674">
            <v>12.377175546148905</v>
          </cell>
          <cell r="AI674">
            <v>12.377175546148905</v>
          </cell>
          <cell r="AJ674">
            <v>12.377175546148905</v>
          </cell>
          <cell r="AK674">
            <v>12.377175546148905</v>
          </cell>
          <cell r="AL674">
            <v>12.377175546148905</v>
          </cell>
          <cell r="AM674">
            <v>12.377175546148905</v>
          </cell>
          <cell r="AN674">
            <v>12.377175546148905</v>
          </cell>
        </row>
        <row r="675">
          <cell r="A675">
            <v>23</v>
          </cell>
          <cell r="B675" t="str">
            <v>RR</v>
          </cell>
          <cell r="C675" t="str">
            <v>rf</v>
          </cell>
          <cell r="D675">
            <v>7.1639673785499314</v>
          </cell>
          <cell r="E675">
            <v>7.1639673785499314</v>
          </cell>
          <cell r="F675">
            <v>7.1639673785499314</v>
          </cell>
          <cell r="G675">
            <v>7.1639673785499314</v>
          </cell>
          <cell r="H675">
            <v>7.1639673785499314</v>
          </cell>
          <cell r="I675">
            <v>7.1639673785499314</v>
          </cell>
          <cell r="J675">
            <v>7.1639673785499314</v>
          </cell>
          <cell r="K675">
            <v>7.1639673785499314</v>
          </cell>
          <cell r="L675">
            <v>7.1639673785499314</v>
          </cell>
          <cell r="M675">
            <v>7.1639673785499314</v>
          </cell>
          <cell r="N675">
            <v>7.1639673785499314</v>
          </cell>
          <cell r="O675">
            <v>7.1639673785499314</v>
          </cell>
          <cell r="P675">
            <v>7.1639673785499314</v>
          </cell>
          <cell r="Q675">
            <v>7.1639673785499314</v>
          </cell>
          <cell r="R675">
            <v>7.3517809663254479</v>
          </cell>
          <cell r="S675">
            <v>7.5395945541009644</v>
          </cell>
          <cell r="T675">
            <v>7.7274081418764808</v>
          </cell>
          <cell r="U675">
            <v>7.9152217296519973</v>
          </cell>
          <cell r="V675">
            <v>8.1030353174275138</v>
          </cell>
          <cell r="W675">
            <v>8.2908489052030294</v>
          </cell>
          <cell r="X675">
            <v>8.478662492978545</v>
          </cell>
          <cell r="Y675">
            <v>8.6664760807540606</v>
          </cell>
          <cell r="Z675">
            <v>8.8542896685295762</v>
          </cell>
          <cell r="AA675">
            <v>9.0421032563050918</v>
          </cell>
          <cell r="AB675">
            <v>9.2299168440806074</v>
          </cell>
          <cell r="AC675">
            <v>9.4177304318561248</v>
          </cell>
          <cell r="AD675">
            <v>9.4177304318561248</v>
          </cell>
          <cell r="AE675">
            <v>9.4177304318561248</v>
          </cell>
          <cell r="AF675">
            <v>9.4177304318561248</v>
          </cell>
          <cell r="AG675">
            <v>9.4177304318561248</v>
          </cell>
          <cell r="AH675">
            <v>9.4177304318561248</v>
          </cell>
          <cell r="AI675">
            <v>9.4177304318561248</v>
          </cell>
          <cell r="AJ675">
            <v>9.4177304318561248</v>
          </cell>
          <cell r="AK675">
            <v>9.4177304318561248</v>
          </cell>
          <cell r="AL675">
            <v>9.4177304318561248</v>
          </cell>
          <cell r="AM675">
            <v>9.4177304318561248</v>
          </cell>
          <cell r="AN675">
            <v>9.4177304318561248</v>
          </cell>
        </row>
        <row r="676">
          <cell r="A676">
            <v>23</v>
          </cell>
          <cell r="B676" t="str">
            <v>RR</v>
          </cell>
          <cell r="C676" t="str">
            <v>rm</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A677">
            <v>23</v>
          </cell>
          <cell r="B677" t="str">
            <v>SD</v>
          </cell>
          <cell r="C677" t="str">
            <v>ld</v>
          </cell>
          <cell r="D677">
            <v>3.9585632535208424</v>
          </cell>
          <cell r="E677">
            <v>3.9585632535208424</v>
          </cell>
          <cell r="F677">
            <v>3.9585632535208424</v>
          </cell>
          <cell r="G677">
            <v>3.9585632535208424</v>
          </cell>
          <cell r="H677">
            <v>3.9585632535208424</v>
          </cell>
          <cell r="I677">
            <v>3.9585632535208424</v>
          </cell>
          <cell r="J677">
            <v>3.9585632535208424</v>
          </cell>
          <cell r="K677">
            <v>3.9585632535208424</v>
          </cell>
          <cell r="L677">
            <v>3.9585632535208424</v>
          </cell>
          <cell r="M677">
            <v>3.9585632535208424</v>
          </cell>
          <cell r="N677">
            <v>3.9585632535208424</v>
          </cell>
          <cell r="O677">
            <v>3.9585632535208424</v>
          </cell>
          <cell r="P677">
            <v>3.9585632535208424</v>
          </cell>
          <cell r="Q677">
            <v>3.9585632535208424</v>
          </cell>
          <cell r="R677">
            <v>3.6287476049864766</v>
          </cell>
          <cell r="S677">
            <v>3.2989319564521109</v>
          </cell>
          <cell r="T677">
            <v>2.9691163079177452</v>
          </cell>
          <cell r="U677">
            <v>2.6393006593833794</v>
          </cell>
          <cell r="V677">
            <v>2.3094850108490137</v>
          </cell>
          <cell r="W677">
            <v>1.9796693623146482</v>
          </cell>
          <cell r="X677">
            <v>1.6498537137802827</v>
          </cell>
          <cell r="Y677">
            <v>1.3200380652459172</v>
          </cell>
          <cell r="Z677">
            <v>0.99022241671155165</v>
          </cell>
          <cell r="AA677">
            <v>0.66040676817718613</v>
          </cell>
          <cell r="AB677">
            <v>0.33059111964282062</v>
          </cell>
          <cell r="AC677">
            <v>7.7547110845640728E-4</v>
          </cell>
          <cell r="AD677">
            <v>7.7547110845640728E-4</v>
          </cell>
          <cell r="AE677">
            <v>7.7547110845640728E-4</v>
          </cell>
          <cell r="AF677">
            <v>7.7547110845640728E-4</v>
          </cell>
          <cell r="AG677">
            <v>7.7547110845640728E-4</v>
          </cell>
          <cell r="AH677">
            <v>7.7547110845640728E-4</v>
          </cell>
          <cell r="AI677">
            <v>7.7547110845640728E-4</v>
          </cell>
          <cell r="AJ677">
            <v>7.7547110845640728E-4</v>
          </cell>
          <cell r="AK677">
            <v>7.7547110845640728E-4</v>
          </cell>
          <cell r="AL677">
            <v>7.7547110845640728E-4</v>
          </cell>
          <cell r="AM677">
            <v>7.7547110845640728E-4</v>
          </cell>
          <cell r="AN677">
            <v>7.7547110845640728E-4</v>
          </cell>
        </row>
        <row r="678">
          <cell r="A678">
            <v>23</v>
          </cell>
          <cell r="B678" t="str">
            <v>SD</v>
          </cell>
          <cell r="C678" t="str">
            <v>lf</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A679">
            <v>23</v>
          </cell>
          <cell r="B679" t="str">
            <v>SD</v>
          </cell>
          <cell r="C679" t="str">
            <v>mn</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A680">
            <v>23</v>
          </cell>
          <cell r="B680" t="str">
            <v>SD</v>
          </cell>
          <cell r="C680" t="str">
            <v>os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A681">
            <v>23</v>
          </cell>
          <cell r="B681" t="str">
            <v>SD</v>
          </cell>
          <cell r="C681" t="str">
            <v>pm</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A682">
            <v>23</v>
          </cell>
          <cell r="B682" t="str">
            <v>SD</v>
          </cell>
          <cell r="C682" t="str">
            <v>pq</v>
          </cell>
          <cell r="D682">
            <v>16.238612665944075</v>
          </cell>
          <cell r="E682">
            <v>16.238612665944075</v>
          </cell>
          <cell r="F682">
            <v>16.238612665944075</v>
          </cell>
          <cell r="G682">
            <v>16.238612665944075</v>
          </cell>
          <cell r="H682">
            <v>16.238612665944075</v>
          </cell>
          <cell r="I682">
            <v>16.238612665944075</v>
          </cell>
          <cell r="J682">
            <v>16.238612665944075</v>
          </cell>
          <cell r="K682">
            <v>16.238612665944075</v>
          </cell>
          <cell r="L682">
            <v>16.238612665944075</v>
          </cell>
          <cell r="M682">
            <v>16.238612665944075</v>
          </cell>
          <cell r="N682">
            <v>16.238612665944075</v>
          </cell>
          <cell r="O682">
            <v>16.238612665944075</v>
          </cell>
          <cell r="P682">
            <v>16.238612665944075</v>
          </cell>
          <cell r="Q682">
            <v>16.238612665944075</v>
          </cell>
          <cell r="R682">
            <v>16.890810768036378</v>
          </cell>
          <cell r="S682">
            <v>17.543008870128681</v>
          </cell>
          <cell r="T682">
            <v>18.195206972220983</v>
          </cell>
          <cell r="U682">
            <v>18.847405074313286</v>
          </cell>
          <cell r="V682">
            <v>19.499603176405589</v>
          </cell>
          <cell r="W682">
            <v>20.151801278497892</v>
          </cell>
          <cell r="X682">
            <v>20.803999380590195</v>
          </cell>
          <cell r="Y682">
            <v>21.456197482682498</v>
          </cell>
          <cell r="Z682">
            <v>22.108395584774801</v>
          </cell>
          <cell r="AA682">
            <v>22.760593686867104</v>
          </cell>
          <cell r="AB682">
            <v>23.412791788959407</v>
          </cell>
          <cell r="AC682">
            <v>24.06498989105172</v>
          </cell>
          <cell r="AD682">
            <v>24.06498989105172</v>
          </cell>
          <cell r="AE682">
            <v>24.06498989105172</v>
          </cell>
          <cell r="AF682">
            <v>24.06498989105172</v>
          </cell>
          <cell r="AG682">
            <v>24.06498989105172</v>
          </cell>
          <cell r="AH682">
            <v>24.06498989105172</v>
          </cell>
          <cell r="AI682">
            <v>24.06498989105172</v>
          </cell>
          <cell r="AJ682">
            <v>24.06498989105172</v>
          </cell>
          <cell r="AK682">
            <v>24.06498989105172</v>
          </cell>
          <cell r="AL682">
            <v>24.06498989105172</v>
          </cell>
          <cell r="AM682">
            <v>24.06498989105172</v>
          </cell>
          <cell r="AN682">
            <v>24.06498989105172</v>
          </cell>
        </row>
        <row r="683">
          <cell r="A683">
            <v>23</v>
          </cell>
          <cell r="B683" t="str">
            <v>SD</v>
          </cell>
          <cell r="C683" t="str">
            <v>ss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A684">
            <v>23</v>
          </cell>
          <cell r="B684" t="str">
            <v>UR</v>
          </cell>
          <cell r="C684" t="str">
            <v>rf</v>
          </cell>
          <cell r="D684">
            <v>55.23</v>
          </cell>
          <cell r="E684">
            <v>55.23</v>
          </cell>
          <cell r="F684">
            <v>55.23</v>
          </cell>
          <cell r="G684">
            <v>55.23</v>
          </cell>
          <cell r="H684">
            <v>55.23</v>
          </cell>
          <cell r="I684">
            <v>55.23</v>
          </cell>
          <cell r="J684">
            <v>55.23</v>
          </cell>
          <cell r="K684">
            <v>55.23</v>
          </cell>
          <cell r="L684">
            <v>55.23</v>
          </cell>
          <cell r="M684">
            <v>55.23</v>
          </cell>
          <cell r="N684">
            <v>55.23</v>
          </cell>
          <cell r="O684">
            <v>55.23</v>
          </cell>
          <cell r="P684">
            <v>55.23</v>
          </cell>
          <cell r="Q684">
            <v>55.23</v>
          </cell>
          <cell r="R684">
            <v>51.619329999999998</v>
          </cell>
          <cell r="S684">
            <v>48.008650000000003</v>
          </cell>
          <cell r="T684">
            <v>44.397979999999997</v>
          </cell>
          <cell r="U684">
            <v>40.787300000000002</v>
          </cell>
          <cell r="V684">
            <v>37.176630000000003</v>
          </cell>
          <cell r="W684">
            <v>33.565950000000001</v>
          </cell>
          <cell r="X684">
            <v>29.955279999999998</v>
          </cell>
          <cell r="Y684">
            <v>26.3446</v>
          </cell>
          <cell r="Z684">
            <v>22.733930000000001</v>
          </cell>
          <cell r="AA684">
            <v>19.123249999999999</v>
          </cell>
          <cell r="AB684">
            <v>15.51258</v>
          </cell>
          <cell r="AC684">
            <v>11.901899999999999</v>
          </cell>
          <cell r="AD684">
            <v>11.901899999999999</v>
          </cell>
          <cell r="AE684">
            <v>11.901899999999999</v>
          </cell>
          <cell r="AF684">
            <v>11.901899999999999</v>
          </cell>
          <cell r="AG684">
            <v>11.901899999999999</v>
          </cell>
          <cell r="AH684">
            <v>11.901899999999999</v>
          </cell>
          <cell r="AI684">
            <v>11.901899999999999</v>
          </cell>
          <cell r="AJ684">
            <v>11.901899999999999</v>
          </cell>
          <cell r="AK684">
            <v>11.901899999999999</v>
          </cell>
          <cell r="AL684">
            <v>11.901899999999999</v>
          </cell>
          <cell r="AM684">
            <v>11.901899999999999</v>
          </cell>
          <cell r="AN684">
            <v>11.901899999999999</v>
          </cell>
        </row>
        <row r="685">
          <cell r="A685">
            <v>23</v>
          </cell>
          <cell r="B685" t="str">
            <v>UR</v>
          </cell>
          <cell r="C685" t="str">
            <v>rm</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A686">
            <v>24</v>
          </cell>
          <cell r="B686" t="str">
            <v>AG</v>
          </cell>
          <cell r="C686" t="str">
            <v>ab</v>
          </cell>
          <cell r="D686">
            <v>1481.28095185949</v>
          </cell>
          <cell r="E686">
            <v>1481.28095185949</v>
          </cell>
          <cell r="F686">
            <v>1481.28095185949</v>
          </cell>
          <cell r="G686">
            <v>1481.28095185949</v>
          </cell>
          <cell r="H686">
            <v>1481.28095185949</v>
          </cell>
          <cell r="I686">
            <v>1481.28095185949</v>
          </cell>
          <cell r="J686">
            <v>1481.28095185949</v>
          </cell>
          <cell r="K686">
            <v>1481.28095185949</v>
          </cell>
          <cell r="L686">
            <v>1481.28095185949</v>
          </cell>
          <cell r="M686">
            <v>1481.28095185949</v>
          </cell>
          <cell r="N686">
            <v>1481.28095185949</v>
          </cell>
          <cell r="O686">
            <v>1481.28095185949</v>
          </cell>
          <cell r="P686">
            <v>1481.28095185949</v>
          </cell>
          <cell r="Q686">
            <v>1481.28095185949</v>
          </cell>
          <cell r="R686">
            <v>1372.4207148998348</v>
          </cell>
          <cell r="S686">
            <v>1263.5604779401797</v>
          </cell>
          <cell r="T686">
            <v>1154.7002409805245</v>
          </cell>
          <cell r="U686">
            <v>1045.8400040208694</v>
          </cell>
          <cell r="V686">
            <v>936.97976706121415</v>
          </cell>
          <cell r="W686">
            <v>828.11953010155889</v>
          </cell>
          <cell r="X686">
            <v>719.25929314190364</v>
          </cell>
          <cell r="Y686">
            <v>610.39905618224839</v>
          </cell>
          <cell r="Z686">
            <v>501.53881922259319</v>
          </cell>
          <cell r="AA686">
            <v>392.67858226293799</v>
          </cell>
          <cell r="AB686">
            <v>283.8183453032828</v>
          </cell>
          <cell r="AC686">
            <v>174.95810834362746</v>
          </cell>
          <cell r="AD686">
            <v>174.95810834362746</v>
          </cell>
          <cell r="AE686">
            <v>174.95810834362746</v>
          </cell>
          <cell r="AF686">
            <v>174.95810834362746</v>
          </cell>
          <cell r="AG686">
            <v>174.95810834362746</v>
          </cell>
          <cell r="AH686">
            <v>174.95810834362746</v>
          </cell>
          <cell r="AI686">
            <v>174.95810834362746</v>
          </cell>
          <cell r="AJ686">
            <v>174.95810834362746</v>
          </cell>
          <cell r="AK686">
            <v>174.95810834362746</v>
          </cell>
          <cell r="AL686">
            <v>174.95810834362746</v>
          </cell>
          <cell r="AM686">
            <v>174.95810834362746</v>
          </cell>
          <cell r="AN686">
            <v>174.95810834362746</v>
          </cell>
        </row>
        <row r="687">
          <cell r="A687">
            <v>24</v>
          </cell>
          <cell r="B687" t="str">
            <v>AG</v>
          </cell>
          <cell r="C687" t="str">
            <v>cp</v>
          </cell>
          <cell r="D687">
            <v>921.80775882919363</v>
          </cell>
          <cell r="E687">
            <v>921.80775882919363</v>
          </cell>
          <cell r="F687">
            <v>921.80775882919363</v>
          </cell>
          <cell r="G687">
            <v>921.80775882919363</v>
          </cell>
          <cell r="H687">
            <v>921.80775882919363</v>
          </cell>
          <cell r="I687">
            <v>921.80775882919363</v>
          </cell>
          <cell r="J687">
            <v>921.80775882919363</v>
          </cell>
          <cell r="K687">
            <v>921.80775882919363</v>
          </cell>
          <cell r="L687">
            <v>921.80775882919363</v>
          </cell>
          <cell r="M687">
            <v>921.80775882919363</v>
          </cell>
          <cell r="N687">
            <v>921.80775882919363</v>
          </cell>
          <cell r="O687">
            <v>921.80775882919363</v>
          </cell>
          <cell r="P687">
            <v>921.80775882919363</v>
          </cell>
          <cell r="Q687">
            <v>921.80775882919363</v>
          </cell>
          <cell r="R687">
            <v>882.48283546905202</v>
          </cell>
          <cell r="S687">
            <v>843.15791210891041</v>
          </cell>
          <cell r="T687">
            <v>803.8329887487688</v>
          </cell>
          <cell r="U687">
            <v>764.50806538862719</v>
          </cell>
          <cell r="V687">
            <v>725.18314202848558</v>
          </cell>
          <cell r="W687">
            <v>685.85821866834397</v>
          </cell>
          <cell r="X687">
            <v>646.53329530820236</v>
          </cell>
          <cell r="Y687">
            <v>607.20837194806074</v>
          </cell>
          <cell r="Z687">
            <v>567.88344858791913</v>
          </cell>
          <cell r="AA687">
            <v>528.55852522777752</v>
          </cell>
          <cell r="AB687">
            <v>489.23360186763591</v>
          </cell>
          <cell r="AC687">
            <v>449.90867850749459</v>
          </cell>
          <cell r="AD687">
            <v>449.90867850749459</v>
          </cell>
          <cell r="AE687">
            <v>449.90867850749459</v>
          </cell>
          <cell r="AF687">
            <v>449.90867850749459</v>
          </cell>
          <cell r="AG687">
            <v>449.90867850749459</v>
          </cell>
          <cell r="AH687">
            <v>449.90867850749459</v>
          </cell>
          <cell r="AI687">
            <v>449.90867850749459</v>
          </cell>
          <cell r="AJ687">
            <v>449.90867850749459</v>
          </cell>
          <cell r="AK687">
            <v>449.90867850749459</v>
          </cell>
          <cell r="AL687">
            <v>449.90867850749459</v>
          </cell>
          <cell r="AM687">
            <v>449.90867850749459</v>
          </cell>
          <cell r="AN687">
            <v>449.90867850749459</v>
          </cell>
        </row>
        <row r="688">
          <cell r="A688">
            <v>24</v>
          </cell>
          <cell r="B688" t="str">
            <v>AG</v>
          </cell>
          <cell r="C688" t="str">
            <v>pa</v>
          </cell>
          <cell r="D688">
            <v>1784.9597058123104</v>
          </cell>
          <cell r="E688">
            <v>1784.9597058123104</v>
          </cell>
          <cell r="F688">
            <v>1784.9597058123104</v>
          </cell>
          <cell r="G688">
            <v>1784.9597058123104</v>
          </cell>
          <cell r="H688">
            <v>1784.9597058123104</v>
          </cell>
          <cell r="I688">
            <v>1784.9597058123104</v>
          </cell>
          <cell r="J688">
            <v>1784.9597058123104</v>
          </cell>
          <cell r="K688">
            <v>1784.9597058123104</v>
          </cell>
          <cell r="L688">
            <v>1784.9597058123104</v>
          </cell>
          <cell r="M688">
            <v>1784.9597058123104</v>
          </cell>
          <cell r="N688">
            <v>1784.9597058123104</v>
          </cell>
          <cell r="O688">
            <v>1784.9597058123104</v>
          </cell>
          <cell r="P688">
            <v>1784.9597058123104</v>
          </cell>
          <cell r="Q688">
            <v>1784.9597058123104</v>
          </cell>
          <cell r="R688">
            <v>1674.3632651151195</v>
          </cell>
          <cell r="S688">
            <v>1563.7668244179285</v>
          </cell>
          <cell r="T688">
            <v>1453.1703837207376</v>
          </cell>
          <cell r="U688">
            <v>1342.5739430235467</v>
          </cell>
          <cell r="V688">
            <v>1231.9775023263558</v>
          </cell>
          <cell r="W688">
            <v>1121.3810616291648</v>
          </cell>
          <cell r="X688">
            <v>1010.7846209319739</v>
          </cell>
          <cell r="Y688">
            <v>900.18818023478298</v>
          </cell>
          <cell r="Z688">
            <v>789.59173953759205</v>
          </cell>
          <cell r="AA688">
            <v>678.99529884040112</v>
          </cell>
          <cell r="AB688">
            <v>568.39885814321019</v>
          </cell>
          <cell r="AC688">
            <v>457.80241744601869</v>
          </cell>
          <cell r="AD688">
            <v>457.80241744601869</v>
          </cell>
          <cell r="AE688">
            <v>457.80241744601869</v>
          </cell>
          <cell r="AF688">
            <v>457.80241744601869</v>
          </cell>
          <cell r="AG688">
            <v>457.80241744601869</v>
          </cell>
          <cell r="AH688">
            <v>457.80241744601869</v>
          </cell>
          <cell r="AI688">
            <v>457.80241744601869</v>
          </cell>
          <cell r="AJ688">
            <v>457.80241744601869</v>
          </cell>
          <cell r="AK688">
            <v>457.80241744601869</v>
          </cell>
          <cell r="AL688">
            <v>457.80241744601869</v>
          </cell>
          <cell r="AM688">
            <v>457.80241744601869</v>
          </cell>
          <cell r="AN688">
            <v>457.80241744601869</v>
          </cell>
        </row>
        <row r="689">
          <cell r="A689">
            <v>24</v>
          </cell>
          <cell r="B689" t="str">
            <v>AL</v>
          </cell>
          <cell r="C689" t="str">
            <v>ep</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0.17453214312301388</v>
          </cell>
          <cell r="S689">
            <v>0.34906428624602776</v>
          </cell>
          <cell r="T689">
            <v>0.5235964293690416</v>
          </cell>
          <cell r="U689">
            <v>0.69812857249205551</v>
          </cell>
          <cell r="V689">
            <v>0.87266071561506942</v>
          </cell>
          <cell r="W689">
            <v>1.0471928587380832</v>
          </cell>
          <cell r="X689">
            <v>1.221725001861097</v>
          </cell>
          <cell r="Y689">
            <v>1.3962571449841108</v>
          </cell>
          <cell r="Z689">
            <v>1.5707892881071246</v>
          </cell>
          <cell r="AA689">
            <v>1.7453214312301384</v>
          </cell>
          <cell r="AB689">
            <v>1.9198535743531522</v>
          </cell>
          <cell r="AC689">
            <v>2.0943857174761664</v>
          </cell>
          <cell r="AD689">
            <v>2.0943857174761664</v>
          </cell>
          <cell r="AE689">
            <v>2.0943857174761664</v>
          </cell>
          <cell r="AF689">
            <v>2.0943857174761664</v>
          </cell>
          <cell r="AG689">
            <v>2.0943857174761664</v>
          </cell>
          <cell r="AH689">
            <v>2.0943857174761664</v>
          </cell>
          <cell r="AI689">
            <v>2.0943857174761664</v>
          </cell>
          <cell r="AJ689">
            <v>2.0943857174761664</v>
          </cell>
          <cell r="AK689">
            <v>2.0943857174761664</v>
          </cell>
          <cell r="AL689">
            <v>2.0943857174761664</v>
          </cell>
          <cell r="AM689">
            <v>2.0943857174761664</v>
          </cell>
          <cell r="AN689">
            <v>2.0943857174761664</v>
          </cell>
        </row>
        <row r="690">
          <cell r="A690">
            <v>24</v>
          </cell>
          <cell r="B690" t="str">
            <v>AL</v>
          </cell>
          <cell r="C690" t="str">
            <v>ff</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A691">
            <v>24</v>
          </cell>
          <cell r="B691" t="str">
            <v>AL</v>
          </cell>
          <cell r="C691" t="str">
            <v>hr</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A692">
            <v>24</v>
          </cell>
          <cell r="B692" t="str">
            <v>AL</v>
          </cell>
          <cell r="C692" t="str">
            <v>of</v>
          </cell>
          <cell r="D692">
            <v>2.2965551780129777E-5</v>
          </cell>
          <cell r="E692">
            <v>2.2965551780129777E-5</v>
          </cell>
          <cell r="F692">
            <v>2.2965551780129777E-5</v>
          </cell>
          <cell r="G692">
            <v>2.2965551780129777E-5</v>
          </cell>
          <cell r="H692">
            <v>2.2965551780129777E-5</v>
          </cell>
          <cell r="I692">
            <v>2.2965551780129777E-5</v>
          </cell>
          <cell r="J692">
            <v>2.2965551780129777E-5</v>
          </cell>
          <cell r="K692">
            <v>2.2965551780129777E-5</v>
          </cell>
          <cell r="L692">
            <v>2.2965551780129777E-5</v>
          </cell>
          <cell r="M692">
            <v>2.2965551780129777E-5</v>
          </cell>
          <cell r="N692">
            <v>2.2965551780129777E-5</v>
          </cell>
          <cell r="O692">
            <v>2.2965551780129777E-5</v>
          </cell>
          <cell r="P692">
            <v>2.2965551780129777E-5</v>
          </cell>
          <cell r="Q692">
            <v>2.2965551780129777E-5</v>
          </cell>
          <cell r="R692">
            <v>2.1051755798452295E-5</v>
          </cell>
          <cell r="S692">
            <v>1.9137959816774813E-5</v>
          </cell>
          <cell r="T692">
            <v>1.722416383509733E-5</v>
          </cell>
          <cell r="U692">
            <v>1.5310367853419848E-5</v>
          </cell>
          <cell r="V692">
            <v>1.3396571871742366E-5</v>
          </cell>
          <cell r="W692">
            <v>1.1482775890064884E-5</v>
          </cell>
          <cell r="X692">
            <v>9.5689799083874013E-6</v>
          </cell>
          <cell r="Y692">
            <v>7.655183926709919E-6</v>
          </cell>
          <cell r="Z692">
            <v>5.7413879450324375E-6</v>
          </cell>
          <cell r="AA692">
            <v>3.8275919633549561E-6</v>
          </cell>
          <cell r="AB692">
            <v>1.9137959816774747E-6</v>
          </cell>
          <cell r="AC692">
            <v>0</v>
          </cell>
          <cell r="AD692">
            <v>0</v>
          </cell>
          <cell r="AE692">
            <v>0</v>
          </cell>
          <cell r="AF692">
            <v>0</v>
          </cell>
          <cell r="AG692">
            <v>0</v>
          </cell>
          <cell r="AH692">
            <v>0</v>
          </cell>
          <cell r="AI692">
            <v>0</v>
          </cell>
          <cell r="AJ692">
            <v>0</v>
          </cell>
          <cell r="AK692">
            <v>0</v>
          </cell>
          <cell r="AL692">
            <v>0</v>
          </cell>
          <cell r="AM692">
            <v>0</v>
          </cell>
          <cell r="AN692">
            <v>0</v>
          </cell>
        </row>
        <row r="693">
          <cell r="A693">
            <v>24</v>
          </cell>
          <cell r="B693" t="str">
            <v>CR</v>
          </cell>
          <cell r="C693" t="str">
            <v>as</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A694">
            <v>24</v>
          </cell>
          <cell r="B694" t="str">
            <v>CR</v>
          </cell>
          <cell r="C694" t="str">
            <v>hy</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A695">
            <v>24</v>
          </cell>
          <cell r="B695" t="str">
            <v>CR</v>
          </cell>
          <cell r="C695" t="str">
            <v>pp</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A696">
            <v>24</v>
          </cell>
          <cell r="B696" t="str">
            <v>CR</v>
          </cell>
          <cell r="C696" t="str">
            <v>ry</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A697">
            <v>24</v>
          </cell>
          <cell r="B697" t="str">
            <v>CR</v>
          </cell>
          <cell r="C697" t="str">
            <v>sl</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A698">
            <v>24</v>
          </cell>
          <cell r="B698" t="str">
            <v>FO</v>
          </cell>
          <cell r="C698" t="str">
            <v>uf</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4.569554362422823E-2</v>
          </cell>
          <cell r="S698">
            <v>9.139108724845646E-2</v>
          </cell>
          <cell r="T698">
            <v>0.13708663087268469</v>
          </cell>
          <cell r="U698">
            <v>0.18278217449691292</v>
          </cell>
          <cell r="V698">
            <v>0.22847771812114115</v>
          </cell>
          <cell r="W698">
            <v>0.27417326174536938</v>
          </cell>
          <cell r="X698">
            <v>0.31986880536959761</v>
          </cell>
          <cell r="Y698">
            <v>0.36556434899382584</v>
          </cell>
          <cell r="Z698">
            <v>0.41125989261805407</v>
          </cell>
          <cell r="AA698">
            <v>0.4569554362422823</v>
          </cell>
          <cell r="AB698">
            <v>0.50265097986651053</v>
          </cell>
          <cell r="AC698">
            <v>0.54834652349073876</v>
          </cell>
          <cell r="AD698">
            <v>0.54834652349073876</v>
          </cell>
          <cell r="AE698">
            <v>0.54834652349073876</v>
          </cell>
          <cell r="AF698">
            <v>0.54834652349073876</v>
          </cell>
          <cell r="AG698">
            <v>0.54834652349073876</v>
          </cell>
          <cell r="AH698">
            <v>0.54834652349073876</v>
          </cell>
          <cell r="AI698">
            <v>0.54834652349073876</v>
          </cell>
          <cell r="AJ698">
            <v>0.54834652349073876</v>
          </cell>
          <cell r="AK698">
            <v>0.54834652349073876</v>
          </cell>
          <cell r="AL698">
            <v>0.54834652349073876</v>
          </cell>
          <cell r="AM698">
            <v>0.54834652349073876</v>
          </cell>
          <cell r="AN698">
            <v>0.54834652349073876</v>
          </cell>
        </row>
        <row r="699">
          <cell r="A699">
            <v>24</v>
          </cell>
          <cell r="B699" t="str">
            <v>IN</v>
          </cell>
          <cell r="C699" t="str">
            <v>hi</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0.10894912286366028</v>
          </cell>
          <cell r="S699">
            <v>0.21789824572732056</v>
          </cell>
          <cell r="T699">
            <v>0.32684736859098085</v>
          </cell>
          <cell r="U699">
            <v>0.43579649145464111</v>
          </cell>
          <cell r="V699">
            <v>0.54474561431830137</v>
          </cell>
          <cell r="W699">
            <v>0.65369473718196169</v>
          </cell>
          <cell r="X699">
            <v>0.76264386004562201</v>
          </cell>
          <cell r="Y699">
            <v>0.87159298290928233</v>
          </cell>
          <cell r="Z699">
            <v>0.98054210577294265</v>
          </cell>
          <cell r="AA699">
            <v>1.089491228636603</v>
          </cell>
          <cell r="AB699">
            <v>1.1984403515002633</v>
          </cell>
          <cell r="AC699">
            <v>1.3073894743639234</v>
          </cell>
          <cell r="AD699">
            <v>1.3073894743639234</v>
          </cell>
          <cell r="AE699">
            <v>1.3073894743639234</v>
          </cell>
          <cell r="AF699">
            <v>1.3073894743639234</v>
          </cell>
          <cell r="AG699">
            <v>1.3073894743639234</v>
          </cell>
          <cell r="AH699">
            <v>1.3073894743639234</v>
          </cell>
          <cell r="AI699">
            <v>1.3073894743639234</v>
          </cell>
          <cell r="AJ699">
            <v>1.3073894743639234</v>
          </cell>
          <cell r="AK699">
            <v>1.3073894743639234</v>
          </cell>
          <cell r="AL699">
            <v>1.3073894743639234</v>
          </cell>
          <cell r="AM699">
            <v>1.3073894743639234</v>
          </cell>
          <cell r="AN699">
            <v>1.3073894743639234</v>
          </cell>
        </row>
        <row r="700">
          <cell r="A700">
            <v>24</v>
          </cell>
          <cell r="B700" t="str">
            <v>IN</v>
          </cell>
          <cell r="C700" t="str">
            <v>ih</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A701">
            <v>24</v>
          </cell>
          <cell r="B701" t="str">
            <v>IN</v>
          </cell>
          <cell r="C701" t="str">
            <v>li</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6.3829269904686306E-2</v>
          </cell>
          <cell r="S701">
            <v>0.12765853980937261</v>
          </cell>
          <cell r="T701">
            <v>0.19148780971405893</v>
          </cell>
          <cell r="U701">
            <v>0.25531707961874522</v>
          </cell>
          <cell r="V701">
            <v>0.31914634952343152</v>
          </cell>
          <cell r="W701">
            <v>0.38297561942811781</v>
          </cell>
          <cell r="X701">
            <v>0.4468048893328041</v>
          </cell>
          <cell r="Y701">
            <v>0.51063415923749045</v>
          </cell>
          <cell r="Z701">
            <v>0.57446342914217674</v>
          </cell>
          <cell r="AA701">
            <v>0.63829269904686303</v>
          </cell>
          <cell r="AB701">
            <v>0.70212196895154932</v>
          </cell>
          <cell r="AC701">
            <v>0.76595123885623573</v>
          </cell>
          <cell r="AD701">
            <v>0.76595123885623573</v>
          </cell>
          <cell r="AE701">
            <v>0.76595123885623573</v>
          </cell>
          <cell r="AF701">
            <v>0.76595123885623573</v>
          </cell>
          <cell r="AG701">
            <v>0.76595123885623573</v>
          </cell>
          <cell r="AH701">
            <v>0.76595123885623573</v>
          </cell>
          <cell r="AI701">
            <v>0.76595123885623573</v>
          </cell>
          <cell r="AJ701">
            <v>0.76595123885623573</v>
          </cell>
          <cell r="AK701">
            <v>0.76595123885623573</v>
          </cell>
          <cell r="AL701">
            <v>0.76595123885623573</v>
          </cell>
          <cell r="AM701">
            <v>0.76595123885623573</v>
          </cell>
          <cell r="AN701">
            <v>0.76595123885623573</v>
          </cell>
        </row>
        <row r="702">
          <cell r="A702">
            <v>24</v>
          </cell>
          <cell r="B702" t="str">
            <v>IN</v>
          </cell>
          <cell r="C702" t="str">
            <v>oi</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A703">
            <v>24</v>
          </cell>
          <cell r="B703" t="str">
            <v>IN</v>
          </cell>
          <cell r="C703" t="str">
            <v>wp</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A704">
            <v>24</v>
          </cell>
          <cell r="B704" t="str">
            <v>RC</v>
          </cell>
          <cell r="C704" t="str">
            <v>ca</v>
          </cell>
          <cell r="D704">
            <v>2.0001046165246393E-5</v>
          </cell>
          <cell r="E704">
            <v>2.0001046165246393E-5</v>
          </cell>
          <cell r="F704">
            <v>2.0001046165246393E-5</v>
          </cell>
          <cell r="G704">
            <v>2.0001046165246393E-5</v>
          </cell>
          <cell r="H704">
            <v>2.0001046165246393E-5</v>
          </cell>
          <cell r="I704">
            <v>2.0001046165246393E-5</v>
          </cell>
          <cell r="J704">
            <v>2.0001046165246393E-5</v>
          </cell>
          <cell r="K704">
            <v>2.0001046165246393E-5</v>
          </cell>
          <cell r="L704">
            <v>2.0001046165246393E-5</v>
          </cell>
          <cell r="M704">
            <v>2.0001046165246393E-5</v>
          </cell>
          <cell r="N704">
            <v>2.0001046165246393E-5</v>
          </cell>
          <cell r="O704">
            <v>2.0001046165246393E-5</v>
          </cell>
          <cell r="P704">
            <v>2.0001046165246393E-5</v>
          </cell>
          <cell r="Q704">
            <v>2.0001046165246393E-5</v>
          </cell>
          <cell r="R704">
            <v>1.8334292318142529E-5</v>
          </cell>
          <cell r="S704">
            <v>1.6667538471038664E-5</v>
          </cell>
          <cell r="T704">
            <v>1.5000784623934798E-5</v>
          </cell>
          <cell r="U704">
            <v>1.3334030776830931E-5</v>
          </cell>
          <cell r="V704">
            <v>1.1667276929727065E-5</v>
          </cell>
          <cell r="W704">
            <v>1.0000523082623198E-5</v>
          </cell>
          <cell r="X704">
            <v>8.333769235519332E-6</v>
          </cell>
          <cell r="Y704">
            <v>6.6670153884154656E-6</v>
          </cell>
          <cell r="Z704">
            <v>5.0002615413115992E-6</v>
          </cell>
          <cell r="AA704">
            <v>3.3335076942077328E-6</v>
          </cell>
          <cell r="AB704">
            <v>1.6667538471038666E-6</v>
          </cell>
          <cell r="AC704">
            <v>0</v>
          </cell>
          <cell r="AD704">
            <v>0</v>
          </cell>
          <cell r="AE704">
            <v>0</v>
          </cell>
          <cell r="AF704">
            <v>0</v>
          </cell>
          <cell r="AG704">
            <v>0</v>
          </cell>
          <cell r="AH704">
            <v>0</v>
          </cell>
          <cell r="AI704">
            <v>0</v>
          </cell>
          <cell r="AJ704">
            <v>0</v>
          </cell>
          <cell r="AK704">
            <v>0</v>
          </cell>
          <cell r="AL704">
            <v>0</v>
          </cell>
          <cell r="AM704">
            <v>0</v>
          </cell>
          <cell r="AN704">
            <v>0</v>
          </cell>
        </row>
        <row r="705">
          <cell r="A705">
            <v>24</v>
          </cell>
          <cell r="B705" t="str">
            <v>RC</v>
          </cell>
          <cell r="C705" t="str">
            <v>go</v>
          </cell>
          <cell r="D705">
            <v>8.0132689491379914</v>
          </cell>
          <cell r="E705">
            <v>8.0132689491379914</v>
          </cell>
          <cell r="F705">
            <v>8.0132689491379914</v>
          </cell>
          <cell r="G705">
            <v>8.0132689491379914</v>
          </cell>
          <cell r="H705">
            <v>8.0132689491379914</v>
          </cell>
          <cell r="I705">
            <v>8.0132689491379914</v>
          </cell>
          <cell r="J705">
            <v>8.0132689491379914</v>
          </cell>
          <cell r="K705">
            <v>8.0132689491379914</v>
          </cell>
          <cell r="L705">
            <v>8.0132689491379914</v>
          </cell>
          <cell r="M705">
            <v>8.0132689491379914</v>
          </cell>
          <cell r="N705">
            <v>8.0132689491379914</v>
          </cell>
          <cell r="O705">
            <v>8.0132689491379914</v>
          </cell>
          <cell r="P705">
            <v>8.0132689491379914</v>
          </cell>
          <cell r="Q705">
            <v>8.0132689491379914</v>
          </cell>
          <cell r="R705">
            <v>7.3454965367098257</v>
          </cell>
          <cell r="S705">
            <v>6.6777241242816601</v>
          </cell>
          <cell r="T705">
            <v>6.0099517118534944</v>
          </cell>
          <cell r="U705">
            <v>5.3421792994253288</v>
          </cell>
          <cell r="V705">
            <v>4.6744068869971631</v>
          </cell>
          <cell r="W705">
            <v>4.0066344745689975</v>
          </cell>
          <cell r="X705">
            <v>3.3388620621408314</v>
          </cell>
          <cell r="Y705">
            <v>2.6710896497126653</v>
          </cell>
          <cell r="Z705">
            <v>2.0033172372844992</v>
          </cell>
          <cell r="AA705">
            <v>1.3355448248563331</v>
          </cell>
          <cell r="AB705">
            <v>0.66777241242816709</v>
          </cell>
          <cell r="AC705">
            <v>0</v>
          </cell>
          <cell r="AD705">
            <v>0</v>
          </cell>
          <cell r="AE705">
            <v>0</v>
          </cell>
          <cell r="AF705">
            <v>0</v>
          </cell>
          <cell r="AG705">
            <v>0</v>
          </cell>
          <cell r="AH705">
            <v>0</v>
          </cell>
          <cell r="AI705">
            <v>0</v>
          </cell>
          <cell r="AJ705">
            <v>0</v>
          </cell>
          <cell r="AK705">
            <v>0</v>
          </cell>
          <cell r="AL705">
            <v>0</v>
          </cell>
          <cell r="AM705">
            <v>0</v>
          </cell>
          <cell r="AN705">
            <v>0</v>
          </cell>
        </row>
        <row r="706">
          <cell r="A706">
            <v>24</v>
          </cell>
          <cell r="B706" t="str">
            <v>RC</v>
          </cell>
          <cell r="C706" t="str">
            <v>sk</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A707">
            <v>24</v>
          </cell>
          <cell r="B707" t="str">
            <v>RD</v>
          </cell>
          <cell r="C707" t="str">
            <v>mf</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A708">
            <v>24</v>
          </cell>
          <cell r="B708" t="str">
            <v>RD</v>
          </cell>
          <cell r="C708" t="str">
            <v>mr</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3.5052808505241714E-6</v>
          </cell>
          <cell r="S708">
            <v>7.0105617010483429E-6</v>
          </cell>
          <cell r="T708">
            <v>1.0515842551572514E-5</v>
          </cell>
          <cell r="U708">
            <v>1.4021123402096686E-5</v>
          </cell>
          <cell r="V708">
            <v>1.7526404252620858E-5</v>
          </cell>
          <cell r="W708">
            <v>2.1031685103145028E-5</v>
          </cell>
          <cell r="X708">
            <v>2.4536965953669198E-5</v>
          </cell>
          <cell r="Y708">
            <v>2.8042246804193368E-5</v>
          </cell>
          <cell r="Z708">
            <v>3.1547527654717542E-5</v>
          </cell>
          <cell r="AA708">
            <v>3.5052808505241715E-5</v>
          </cell>
          <cell r="AB708">
            <v>3.8558089355765889E-5</v>
          </cell>
          <cell r="AC708">
            <v>4.2063370206290055E-5</v>
          </cell>
          <cell r="AD708">
            <v>4.2063370206290055E-5</v>
          </cell>
          <cell r="AE708">
            <v>4.2063370206290055E-5</v>
          </cell>
          <cell r="AF708">
            <v>4.2063370206290055E-5</v>
          </cell>
          <cell r="AG708">
            <v>4.2063370206290055E-5</v>
          </cell>
          <cell r="AH708">
            <v>4.2063370206290055E-5</v>
          </cell>
          <cell r="AI708">
            <v>4.2063370206290055E-5</v>
          </cell>
          <cell r="AJ708">
            <v>4.2063370206290055E-5</v>
          </cell>
          <cell r="AK708">
            <v>4.2063370206290055E-5</v>
          </cell>
          <cell r="AL708">
            <v>4.2063370206290055E-5</v>
          </cell>
          <cell r="AM708">
            <v>4.2063370206290055E-5</v>
          </cell>
          <cell r="AN708">
            <v>4.2063370206290055E-5</v>
          </cell>
        </row>
        <row r="709">
          <cell r="A709">
            <v>24</v>
          </cell>
          <cell r="B709" t="str">
            <v>RD</v>
          </cell>
          <cell r="C709" t="str">
            <v>sf</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A710">
            <v>24</v>
          </cell>
          <cell r="B710" t="str">
            <v>RD</v>
          </cell>
          <cell r="C710" t="str">
            <v>sr</v>
          </cell>
          <cell r="D710">
            <v>9.5673861741763293</v>
          </cell>
          <cell r="E710">
            <v>9.5673861741763293</v>
          </cell>
          <cell r="F710">
            <v>9.5673861741763293</v>
          </cell>
          <cell r="G710">
            <v>9.5673861741763293</v>
          </cell>
          <cell r="H710">
            <v>9.5673861741763293</v>
          </cell>
          <cell r="I710">
            <v>9.5673861741763293</v>
          </cell>
          <cell r="J710">
            <v>9.5673861741763293</v>
          </cell>
          <cell r="K710">
            <v>9.5673861741763293</v>
          </cell>
          <cell r="L710">
            <v>9.5673861741763293</v>
          </cell>
          <cell r="M710">
            <v>9.5673861741763293</v>
          </cell>
          <cell r="N710">
            <v>9.5673861741763293</v>
          </cell>
          <cell r="O710">
            <v>9.5673861741763293</v>
          </cell>
          <cell r="P710">
            <v>9.5673861741763293</v>
          </cell>
          <cell r="Q710">
            <v>9.5673861741763293</v>
          </cell>
          <cell r="R710">
            <v>9.3887489879227388</v>
          </cell>
          <cell r="S710">
            <v>9.2101118016691483</v>
          </cell>
          <cell r="T710">
            <v>9.0314746154155578</v>
          </cell>
          <cell r="U710">
            <v>8.8528374291619674</v>
          </cell>
          <cell r="V710">
            <v>8.6742002429083769</v>
          </cell>
          <cell r="W710">
            <v>8.4955630566547864</v>
          </cell>
          <cell r="X710">
            <v>8.3169258704011959</v>
          </cell>
          <cell r="Y710">
            <v>8.1382886841476054</v>
          </cell>
          <cell r="Z710">
            <v>7.959651497894014</v>
          </cell>
          <cell r="AA710">
            <v>7.7810143116404227</v>
          </cell>
          <cell r="AB710">
            <v>7.6023771253868313</v>
          </cell>
          <cell r="AC710">
            <v>7.4237399391332373</v>
          </cell>
          <cell r="AD710">
            <v>7.4237399391332373</v>
          </cell>
          <cell r="AE710">
            <v>7.4237399391332373</v>
          </cell>
          <cell r="AF710">
            <v>7.4237399391332373</v>
          </cell>
          <cell r="AG710">
            <v>7.4237399391332373</v>
          </cell>
          <cell r="AH710">
            <v>7.4237399391332373</v>
          </cell>
          <cell r="AI710">
            <v>7.4237399391332373</v>
          </cell>
          <cell r="AJ710">
            <v>7.4237399391332373</v>
          </cell>
          <cell r="AK710">
            <v>7.4237399391332373</v>
          </cell>
          <cell r="AL710">
            <v>7.4237399391332373</v>
          </cell>
          <cell r="AM710">
            <v>7.4237399391332373</v>
          </cell>
          <cell r="AN710">
            <v>7.4237399391332373</v>
          </cell>
        </row>
        <row r="711">
          <cell r="A711">
            <v>24</v>
          </cell>
          <cell r="B711" t="str">
            <v>RR</v>
          </cell>
          <cell r="C711" t="str">
            <v>rf</v>
          </cell>
          <cell r="D711">
            <v>4.3538734763763953</v>
          </cell>
          <cell r="E711">
            <v>4.3538734763763953</v>
          </cell>
          <cell r="F711">
            <v>4.3538734763763953</v>
          </cell>
          <cell r="G711">
            <v>4.3538734763763953</v>
          </cell>
          <cell r="H711">
            <v>4.3538734763763953</v>
          </cell>
          <cell r="I711">
            <v>4.3538734763763953</v>
          </cell>
          <cell r="J711">
            <v>4.3538734763763953</v>
          </cell>
          <cell r="K711">
            <v>4.3538734763763953</v>
          </cell>
          <cell r="L711">
            <v>4.3538734763763953</v>
          </cell>
          <cell r="M711">
            <v>4.3538734763763953</v>
          </cell>
          <cell r="N711">
            <v>4.3538734763763953</v>
          </cell>
          <cell r="O711">
            <v>4.3538734763763953</v>
          </cell>
          <cell r="P711">
            <v>4.3538734763763953</v>
          </cell>
          <cell r="Q711">
            <v>4.3538734763763953</v>
          </cell>
          <cell r="R711">
            <v>4.5652884292993408</v>
          </cell>
          <cell r="S711">
            <v>4.7767033822222862</v>
          </cell>
          <cell r="T711">
            <v>4.9881183351452316</v>
          </cell>
          <cell r="U711">
            <v>5.1995332880681771</v>
          </cell>
          <cell r="V711">
            <v>5.4109482409911225</v>
          </cell>
          <cell r="W711">
            <v>5.6223631939140679</v>
          </cell>
          <cell r="X711">
            <v>5.8337781468370133</v>
          </cell>
          <cell r="Y711">
            <v>6.0451930997599588</v>
          </cell>
          <cell r="Z711">
            <v>6.2566080526829042</v>
          </cell>
          <cell r="AA711">
            <v>6.4680230056058496</v>
          </cell>
          <cell r="AB711">
            <v>6.6794379585287951</v>
          </cell>
          <cell r="AC711">
            <v>6.8908529114517423</v>
          </cell>
          <cell r="AD711">
            <v>6.8908529114517423</v>
          </cell>
          <cell r="AE711">
            <v>6.8908529114517423</v>
          </cell>
          <cell r="AF711">
            <v>6.8908529114517423</v>
          </cell>
          <cell r="AG711">
            <v>6.8908529114517423</v>
          </cell>
          <cell r="AH711">
            <v>6.8908529114517423</v>
          </cell>
          <cell r="AI711">
            <v>6.8908529114517423</v>
          </cell>
          <cell r="AJ711">
            <v>6.8908529114517423</v>
          </cell>
          <cell r="AK711">
            <v>6.8908529114517423</v>
          </cell>
          <cell r="AL711">
            <v>6.8908529114517423</v>
          </cell>
          <cell r="AM711">
            <v>6.8908529114517423</v>
          </cell>
          <cell r="AN711">
            <v>6.8908529114517423</v>
          </cell>
        </row>
        <row r="712">
          <cell r="A712">
            <v>24</v>
          </cell>
          <cell r="B712" t="str">
            <v>RR</v>
          </cell>
          <cell r="C712" t="str">
            <v>rm</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row>
        <row r="713">
          <cell r="A713">
            <v>24</v>
          </cell>
          <cell r="B713" t="str">
            <v>SD</v>
          </cell>
          <cell r="C713" t="str">
            <v>ld</v>
          </cell>
          <cell r="D713">
            <v>6.705693825072838E-6</v>
          </cell>
          <cell r="E713">
            <v>6.705693825072838E-6</v>
          </cell>
          <cell r="F713">
            <v>6.705693825072838E-6</v>
          </cell>
          <cell r="G713">
            <v>6.705693825072838E-6</v>
          </cell>
          <cell r="H713">
            <v>6.705693825072838E-6</v>
          </cell>
          <cell r="I713">
            <v>6.705693825072838E-6</v>
          </cell>
          <cell r="J713">
            <v>6.705693825072838E-6</v>
          </cell>
          <cell r="K713">
            <v>6.705693825072838E-6</v>
          </cell>
          <cell r="L713">
            <v>6.705693825072838E-6</v>
          </cell>
          <cell r="M713">
            <v>6.705693825072838E-6</v>
          </cell>
          <cell r="N713">
            <v>6.705693825072838E-6</v>
          </cell>
          <cell r="O713">
            <v>6.705693825072838E-6</v>
          </cell>
          <cell r="P713">
            <v>6.705693825072838E-6</v>
          </cell>
          <cell r="Q713">
            <v>6.705693825072838E-6</v>
          </cell>
          <cell r="R713">
            <v>6.1468860063167681E-6</v>
          </cell>
          <cell r="S713">
            <v>5.5880781875606982E-6</v>
          </cell>
          <cell r="T713">
            <v>5.0292703688046283E-6</v>
          </cell>
          <cell r="U713">
            <v>4.4704625500485584E-6</v>
          </cell>
          <cell r="V713">
            <v>3.9116547312924885E-6</v>
          </cell>
          <cell r="W713">
            <v>3.3528469125364186E-6</v>
          </cell>
          <cell r="X713">
            <v>2.7940390937803487E-6</v>
          </cell>
          <cell r="Y713">
            <v>2.2352312750242788E-6</v>
          </cell>
          <cell r="Z713">
            <v>1.6764234562682089E-6</v>
          </cell>
          <cell r="AA713">
            <v>1.117615637512139E-6</v>
          </cell>
          <cell r="AB713">
            <v>5.5880781875606916E-7</v>
          </cell>
          <cell r="AC713">
            <v>0</v>
          </cell>
          <cell r="AD713">
            <v>0</v>
          </cell>
          <cell r="AE713">
            <v>0</v>
          </cell>
          <cell r="AF713">
            <v>0</v>
          </cell>
          <cell r="AG713">
            <v>0</v>
          </cell>
          <cell r="AH713">
            <v>0</v>
          </cell>
          <cell r="AI713">
            <v>0</v>
          </cell>
          <cell r="AJ713">
            <v>0</v>
          </cell>
          <cell r="AK713">
            <v>0</v>
          </cell>
          <cell r="AL713">
            <v>0</v>
          </cell>
          <cell r="AM713">
            <v>0</v>
          </cell>
          <cell r="AN713">
            <v>0</v>
          </cell>
        </row>
        <row r="714">
          <cell r="A714">
            <v>24</v>
          </cell>
          <cell r="B714" t="str">
            <v>SD</v>
          </cell>
          <cell r="C714" t="str">
            <v>lf</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row>
        <row r="715">
          <cell r="A715">
            <v>24</v>
          </cell>
          <cell r="B715" t="str">
            <v>SD</v>
          </cell>
          <cell r="C715" t="str">
            <v>mn</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row>
        <row r="716">
          <cell r="A716">
            <v>24</v>
          </cell>
          <cell r="B716" t="str">
            <v>SD</v>
          </cell>
          <cell r="C716" t="str">
            <v>os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row>
        <row r="717">
          <cell r="A717">
            <v>24</v>
          </cell>
          <cell r="B717" t="str">
            <v>SD</v>
          </cell>
          <cell r="C717" t="str">
            <v>pm</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row>
        <row r="718">
          <cell r="A718">
            <v>24</v>
          </cell>
          <cell r="B718" t="str">
            <v>SD</v>
          </cell>
          <cell r="C718" t="str">
            <v>pq</v>
          </cell>
          <cell r="D718">
            <v>2.4667335388831999</v>
          </cell>
          <cell r="E718">
            <v>2.4667335388831999</v>
          </cell>
          <cell r="F718">
            <v>2.4667335388831999</v>
          </cell>
          <cell r="G718">
            <v>2.4667335388831999</v>
          </cell>
          <cell r="H718">
            <v>2.4667335388831999</v>
          </cell>
          <cell r="I718">
            <v>2.4667335388831999</v>
          </cell>
          <cell r="J718">
            <v>2.4667335388831999</v>
          </cell>
          <cell r="K718">
            <v>2.4667335388831999</v>
          </cell>
          <cell r="L718">
            <v>2.4667335388831999</v>
          </cell>
          <cell r="M718">
            <v>2.4667335388831999</v>
          </cell>
          <cell r="N718">
            <v>2.4667335388831999</v>
          </cell>
          <cell r="O718">
            <v>2.4667335388831999</v>
          </cell>
          <cell r="P718">
            <v>2.4667335388831999</v>
          </cell>
          <cell r="Q718">
            <v>2.4667335388831999</v>
          </cell>
          <cell r="R718">
            <v>2.4024478440072516</v>
          </cell>
          <cell r="S718">
            <v>2.3381621491313034</v>
          </cell>
          <cell r="T718">
            <v>2.2738764542553551</v>
          </cell>
          <cell r="U718">
            <v>2.2095907593794069</v>
          </cell>
          <cell r="V718">
            <v>2.1453050645034586</v>
          </cell>
          <cell r="W718">
            <v>2.0810193696275103</v>
          </cell>
          <cell r="X718">
            <v>2.0167336747515621</v>
          </cell>
          <cell r="Y718">
            <v>1.9524479798756138</v>
          </cell>
          <cell r="Z718">
            <v>1.8881622849996655</v>
          </cell>
          <cell r="AA718">
            <v>1.8238765901237173</v>
          </cell>
          <cell r="AB718">
            <v>1.759590895247769</v>
          </cell>
          <cell r="AC718">
            <v>1.6953052003718216</v>
          </cell>
          <cell r="AD718">
            <v>1.6953052003718216</v>
          </cell>
          <cell r="AE718">
            <v>1.6953052003718216</v>
          </cell>
          <cell r="AF718">
            <v>1.6953052003718216</v>
          </cell>
          <cell r="AG718">
            <v>1.6953052003718216</v>
          </cell>
          <cell r="AH718">
            <v>1.6953052003718216</v>
          </cell>
          <cell r="AI718">
            <v>1.6953052003718216</v>
          </cell>
          <cell r="AJ718">
            <v>1.6953052003718216</v>
          </cell>
          <cell r="AK718">
            <v>1.6953052003718216</v>
          </cell>
          <cell r="AL718">
            <v>1.6953052003718216</v>
          </cell>
          <cell r="AM718">
            <v>1.6953052003718216</v>
          </cell>
          <cell r="AN718">
            <v>1.6953052003718216</v>
          </cell>
        </row>
        <row r="719">
          <cell r="A719">
            <v>24</v>
          </cell>
          <cell r="B719" t="str">
            <v>SD</v>
          </cell>
          <cell r="C719" t="str">
            <v>ss</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row>
        <row r="720">
          <cell r="A720">
            <v>24</v>
          </cell>
          <cell r="B720" t="str">
            <v>UR</v>
          </cell>
          <cell r="C720" t="str">
            <v>rf</v>
          </cell>
          <cell r="D720">
            <v>2.6538722876712555</v>
          </cell>
          <cell r="E720">
            <v>2.6538722876712555</v>
          </cell>
          <cell r="F720">
            <v>2.6538722876712555</v>
          </cell>
          <cell r="G720">
            <v>2.6538722876712555</v>
          </cell>
          <cell r="H720">
            <v>2.6538722876712555</v>
          </cell>
          <cell r="I720">
            <v>2.6538722876712555</v>
          </cell>
          <cell r="J720">
            <v>2.6538722876712555</v>
          </cell>
          <cell r="K720">
            <v>2.6538722876712555</v>
          </cell>
          <cell r="L720">
            <v>2.6538722876712555</v>
          </cell>
          <cell r="M720">
            <v>2.6538722876712555</v>
          </cell>
          <cell r="N720">
            <v>2.6538722876712555</v>
          </cell>
          <cell r="O720">
            <v>2.6538722876712555</v>
          </cell>
          <cell r="P720">
            <v>2.6538722876712555</v>
          </cell>
          <cell r="Q720">
            <v>2.6538722876712555</v>
          </cell>
          <cell r="R720">
            <v>2.6690201964988045</v>
          </cell>
          <cell r="S720">
            <v>2.6841681053263535</v>
          </cell>
          <cell r="T720">
            <v>2.6993160141539025</v>
          </cell>
          <cell r="U720">
            <v>2.7144639229814516</v>
          </cell>
          <cell r="V720">
            <v>2.7296118318090006</v>
          </cell>
          <cell r="W720">
            <v>2.7447597406365496</v>
          </cell>
          <cell r="X720">
            <v>2.7599076494640986</v>
          </cell>
          <cell r="Y720">
            <v>2.7750555582916476</v>
          </cell>
          <cell r="Z720">
            <v>2.7902034671191966</v>
          </cell>
          <cell r="AA720">
            <v>2.8053513759467457</v>
          </cell>
          <cell r="AB720">
            <v>2.8204992847742947</v>
          </cell>
          <cell r="AC720">
            <v>2.8356471936018428</v>
          </cell>
          <cell r="AD720">
            <v>2.8356471936018428</v>
          </cell>
          <cell r="AE720">
            <v>2.8356471936018428</v>
          </cell>
          <cell r="AF720">
            <v>2.8356471936018428</v>
          </cell>
          <cell r="AG720">
            <v>2.8356471936018428</v>
          </cell>
          <cell r="AH720">
            <v>2.8356471936018428</v>
          </cell>
          <cell r="AI720">
            <v>2.8356471936018428</v>
          </cell>
          <cell r="AJ720">
            <v>2.8356471936018428</v>
          </cell>
          <cell r="AK720">
            <v>2.8356471936018428</v>
          </cell>
          <cell r="AL720">
            <v>2.8356471936018428</v>
          </cell>
          <cell r="AM720">
            <v>2.8356471936018428</v>
          </cell>
          <cell r="AN720">
            <v>2.8356471936018428</v>
          </cell>
        </row>
        <row r="721">
          <cell r="A721">
            <v>24</v>
          </cell>
          <cell r="B721" t="str">
            <v>UR</v>
          </cell>
          <cell r="C721" t="str">
            <v>rm</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row>
        <row r="722">
          <cell r="A722">
            <v>25</v>
          </cell>
          <cell r="B722" t="str">
            <v>AG</v>
          </cell>
          <cell r="C722" t="str">
            <v>ab</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row>
        <row r="723">
          <cell r="A723">
            <v>25</v>
          </cell>
          <cell r="B723" t="str">
            <v>AG</v>
          </cell>
          <cell r="C723" t="str">
            <v>cp</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row>
        <row r="724">
          <cell r="A724">
            <v>25</v>
          </cell>
          <cell r="B724" t="str">
            <v>AG</v>
          </cell>
          <cell r="C724" t="str">
            <v>pa</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row>
        <row r="725">
          <cell r="A725">
            <v>25</v>
          </cell>
          <cell r="B725" t="str">
            <v>AL</v>
          </cell>
          <cell r="C725" t="str">
            <v>ep</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row>
        <row r="726">
          <cell r="A726">
            <v>25</v>
          </cell>
          <cell r="B726" t="str">
            <v>AL</v>
          </cell>
          <cell r="C726" t="str">
            <v>ff</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row>
        <row r="727">
          <cell r="A727">
            <v>25</v>
          </cell>
          <cell r="B727" t="str">
            <v>AL</v>
          </cell>
          <cell r="C727" t="str">
            <v>hr</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row>
        <row r="728">
          <cell r="A728">
            <v>25</v>
          </cell>
          <cell r="B728" t="str">
            <v>AL</v>
          </cell>
          <cell r="C728" t="str">
            <v>of</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row>
        <row r="729">
          <cell r="A729">
            <v>25</v>
          </cell>
          <cell r="B729" t="str">
            <v>CR</v>
          </cell>
          <cell r="C729" t="str">
            <v>as</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row>
        <row r="730">
          <cell r="A730">
            <v>25</v>
          </cell>
          <cell r="B730" t="str">
            <v>CR</v>
          </cell>
          <cell r="C730" t="str">
            <v>hy</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row>
        <row r="731">
          <cell r="A731">
            <v>25</v>
          </cell>
          <cell r="B731" t="str">
            <v>CR</v>
          </cell>
          <cell r="C731" t="str">
            <v>pp</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row>
        <row r="732">
          <cell r="A732">
            <v>25</v>
          </cell>
          <cell r="B732" t="str">
            <v>CR</v>
          </cell>
          <cell r="C732" t="str">
            <v>ry</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row>
        <row r="733">
          <cell r="A733">
            <v>25</v>
          </cell>
          <cell r="B733" t="str">
            <v>CR</v>
          </cell>
          <cell r="C733" t="str">
            <v>sl</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row>
        <row r="734">
          <cell r="A734">
            <v>25</v>
          </cell>
          <cell r="B734" t="str">
            <v>FO</v>
          </cell>
          <cell r="C734" t="str">
            <v>uf</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row>
        <row r="735">
          <cell r="A735">
            <v>25</v>
          </cell>
          <cell r="B735" t="str">
            <v>IN</v>
          </cell>
          <cell r="C735" t="str">
            <v>hi</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row>
        <row r="736">
          <cell r="A736">
            <v>25</v>
          </cell>
          <cell r="B736" t="str">
            <v>IN</v>
          </cell>
          <cell r="C736" t="str">
            <v>ih</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row>
        <row r="737">
          <cell r="A737">
            <v>25</v>
          </cell>
          <cell r="B737" t="str">
            <v>IN</v>
          </cell>
          <cell r="C737" t="str">
            <v>li</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row>
        <row r="738">
          <cell r="A738">
            <v>25</v>
          </cell>
          <cell r="B738" t="str">
            <v>IN</v>
          </cell>
          <cell r="C738" t="str">
            <v>oi</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row>
        <row r="739">
          <cell r="A739">
            <v>25</v>
          </cell>
          <cell r="B739" t="str">
            <v>IN</v>
          </cell>
          <cell r="C739" t="str">
            <v>wp</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row>
        <row r="740">
          <cell r="A740">
            <v>25</v>
          </cell>
          <cell r="B740" t="str">
            <v>RC</v>
          </cell>
          <cell r="C740" t="str">
            <v>ca</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row>
        <row r="741">
          <cell r="A741">
            <v>25</v>
          </cell>
          <cell r="B741" t="str">
            <v>RC</v>
          </cell>
          <cell r="C741" t="str">
            <v>go</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row>
        <row r="742">
          <cell r="A742">
            <v>25</v>
          </cell>
          <cell r="B742" t="str">
            <v>RC</v>
          </cell>
          <cell r="C742" t="str">
            <v>sk</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row>
        <row r="743">
          <cell r="A743">
            <v>25</v>
          </cell>
          <cell r="B743" t="str">
            <v>RD</v>
          </cell>
          <cell r="C743" t="str">
            <v>mf</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row>
        <row r="744">
          <cell r="A744">
            <v>25</v>
          </cell>
          <cell r="B744" t="str">
            <v>RD</v>
          </cell>
          <cell r="C744" t="str">
            <v>mr</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row>
        <row r="745">
          <cell r="A745">
            <v>25</v>
          </cell>
          <cell r="B745" t="str">
            <v>RD</v>
          </cell>
          <cell r="C745" t="str">
            <v>sf</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row>
        <row r="746">
          <cell r="A746">
            <v>25</v>
          </cell>
          <cell r="B746" t="str">
            <v>RD</v>
          </cell>
          <cell r="C746" t="str">
            <v>sr</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row>
        <row r="747">
          <cell r="A747">
            <v>25</v>
          </cell>
          <cell r="B747" t="str">
            <v>RR</v>
          </cell>
          <cell r="C747" t="str">
            <v>rf</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row>
        <row r="748">
          <cell r="A748">
            <v>25</v>
          </cell>
          <cell r="B748" t="str">
            <v>RR</v>
          </cell>
          <cell r="C748" t="str">
            <v>rm</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row>
        <row r="749">
          <cell r="A749">
            <v>25</v>
          </cell>
          <cell r="B749" t="str">
            <v>SD</v>
          </cell>
          <cell r="C749" t="str">
            <v>ld</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row>
        <row r="750">
          <cell r="A750">
            <v>25</v>
          </cell>
          <cell r="B750" t="str">
            <v>SD</v>
          </cell>
          <cell r="C750" t="str">
            <v>lf</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row>
        <row r="751">
          <cell r="A751">
            <v>25</v>
          </cell>
          <cell r="B751" t="str">
            <v>SD</v>
          </cell>
          <cell r="C751" t="str">
            <v>mn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row>
        <row r="752">
          <cell r="A752">
            <v>25</v>
          </cell>
          <cell r="B752" t="str">
            <v>SD</v>
          </cell>
          <cell r="C752" t="str">
            <v>os</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row>
        <row r="753">
          <cell r="A753">
            <v>25</v>
          </cell>
          <cell r="B753" t="str">
            <v>SD</v>
          </cell>
          <cell r="C753" t="str">
            <v>pm</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row>
        <row r="754">
          <cell r="A754">
            <v>25</v>
          </cell>
          <cell r="B754" t="str">
            <v>SD</v>
          </cell>
          <cell r="C754" t="str">
            <v>pq</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row>
        <row r="755">
          <cell r="A755">
            <v>25</v>
          </cell>
          <cell r="B755" t="str">
            <v>SD</v>
          </cell>
          <cell r="C755" t="str">
            <v>ss</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row>
        <row r="756">
          <cell r="A756">
            <v>25</v>
          </cell>
          <cell r="B756" t="str">
            <v>UR</v>
          </cell>
          <cell r="C756" t="str">
            <v>rf</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row>
        <row r="757">
          <cell r="A757">
            <v>25</v>
          </cell>
          <cell r="B757" t="str">
            <v>UR</v>
          </cell>
          <cell r="C757" t="str">
            <v>rm</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row>
        <row r="758">
          <cell r="A758">
            <v>26</v>
          </cell>
          <cell r="B758" t="str">
            <v>AG</v>
          </cell>
          <cell r="C758" t="str">
            <v>ab</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row>
        <row r="759">
          <cell r="A759">
            <v>26</v>
          </cell>
          <cell r="B759" t="str">
            <v>AG</v>
          </cell>
          <cell r="C759" t="str">
            <v>cp</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row>
        <row r="760">
          <cell r="A760">
            <v>26</v>
          </cell>
          <cell r="B760" t="str">
            <v>AG</v>
          </cell>
          <cell r="C760" t="str">
            <v>pa</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row>
        <row r="761">
          <cell r="A761">
            <v>26</v>
          </cell>
          <cell r="B761" t="str">
            <v>AL</v>
          </cell>
          <cell r="C761" t="str">
            <v>ep</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row>
        <row r="762">
          <cell r="A762">
            <v>26</v>
          </cell>
          <cell r="B762" t="str">
            <v>AL</v>
          </cell>
          <cell r="C762" t="str">
            <v>ff</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row>
        <row r="763">
          <cell r="A763">
            <v>26</v>
          </cell>
          <cell r="B763" t="str">
            <v>AL</v>
          </cell>
          <cell r="C763" t="str">
            <v>hr</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row>
        <row r="764">
          <cell r="A764">
            <v>26</v>
          </cell>
          <cell r="B764" t="str">
            <v>AL</v>
          </cell>
          <cell r="C764" t="str">
            <v>of</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row>
        <row r="765">
          <cell r="A765">
            <v>26</v>
          </cell>
          <cell r="B765" t="str">
            <v>CR</v>
          </cell>
          <cell r="C765" t="str">
            <v>as</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row>
        <row r="766">
          <cell r="A766">
            <v>26</v>
          </cell>
          <cell r="B766" t="str">
            <v>CR</v>
          </cell>
          <cell r="C766" t="str">
            <v>hy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row>
        <row r="767">
          <cell r="A767">
            <v>26</v>
          </cell>
          <cell r="B767" t="str">
            <v>CR</v>
          </cell>
          <cell r="C767" t="str">
            <v>pp</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row>
        <row r="768">
          <cell r="A768">
            <v>26</v>
          </cell>
          <cell r="B768" t="str">
            <v>CR</v>
          </cell>
          <cell r="C768" t="str">
            <v>ry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row>
        <row r="769">
          <cell r="A769">
            <v>26</v>
          </cell>
          <cell r="B769" t="str">
            <v>CR</v>
          </cell>
          <cell r="C769" t="str">
            <v>sl</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row>
        <row r="770">
          <cell r="A770">
            <v>26</v>
          </cell>
          <cell r="B770" t="str">
            <v>FO</v>
          </cell>
          <cell r="C770" t="str">
            <v>uf</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row>
        <row r="771">
          <cell r="A771">
            <v>26</v>
          </cell>
          <cell r="B771" t="str">
            <v>IN</v>
          </cell>
          <cell r="C771" t="str">
            <v>hi</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row>
        <row r="772">
          <cell r="A772">
            <v>26</v>
          </cell>
          <cell r="B772" t="str">
            <v>IN</v>
          </cell>
          <cell r="C772" t="str">
            <v>ih</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row>
        <row r="773">
          <cell r="A773">
            <v>26</v>
          </cell>
          <cell r="B773" t="str">
            <v>IN</v>
          </cell>
          <cell r="C773" t="str">
            <v>li</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row>
        <row r="774">
          <cell r="A774">
            <v>26</v>
          </cell>
          <cell r="B774" t="str">
            <v>IN</v>
          </cell>
          <cell r="C774" t="str">
            <v>oi</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row>
        <row r="775">
          <cell r="A775">
            <v>26</v>
          </cell>
          <cell r="B775" t="str">
            <v>IN</v>
          </cell>
          <cell r="C775" t="str">
            <v>wp</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row>
        <row r="776">
          <cell r="A776">
            <v>26</v>
          </cell>
          <cell r="B776" t="str">
            <v>RC</v>
          </cell>
          <cell r="C776" t="str">
            <v>ca</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row>
        <row r="777">
          <cell r="A777">
            <v>26</v>
          </cell>
          <cell r="B777" t="str">
            <v>RC</v>
          </cell>
          <cell r="C777" t="str">
            <v>go</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row>
        <row r="778">
          <cell r="A778">
            <v>26</v>
          </cell>
          <cell r="B778" t="str">
            <v>RC</v>
          </cell>
          <cell r="C778" t="str">
            <v>sk</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row>
        <row r="779">
          <cell r="A779">
            <v>26</v>
          </cell>
          <cell r="B779" t="str">
            <v>RD</v>
          </cell>
          <cell r="C779" t="str">
            <v>mf</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row>
        <row r="780">
          <cell r="A780">
            <v>26</v>
          </cell>
          <cell r="B780" t="str">
            <v>RD</v>
          </cell>
          <cell r="C780" t="str">
            <v>mr</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row>
        <row r="781">
          <cell r="A781">
            <v>26</v>
          </cell>
          <cell r="B781" t="str">
            <v>RD</v>
          </cell>
          <cell r="C781" t="str">
            <v>sf</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row>
        <row r="782">
          <cell r="A782">
            <v>26</v>
          </cell>
          <cell r="B782" t="str">
            <v>RD</v>
          </cell>
          <cell r="C782" t="str">
            <v>sr</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row>
        <row r="783">
          <cell r="A783">
            <v>26</v>
          </cell>
          <cell r="B783" t="str">
            <v>RR</v>
          </cell>
          <cell r="C783" t="str">
            <v>rf</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row>
        <row r="784">
          <cell r="A784">
            <v>26</v>
          </cell>
          <cell r="B784" t="str">
            <v>RR</v>
          </cell>
          <cell r="C784" t="str">
            <v>rm</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row>
        <row r="785">
          <cell r="A785">
            <v>26</v>
          </cell>
          <cell r="B785" t="str">
            <v>SD</v>
          </cell>
          <cell r="C785" t="str">
            <v>ld</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row>
        <row r="786">
          <cell r="A786">
            <v>26</v>
          </cell>
          <cell r="B786" t="str">
            <v>SD</v>
          </cell>
          <cell r="C786" t="str">
            <v>lf</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row>
        <row r="787">
          <cell r="A787">
            <v>26</v>
          </cell>
          <cell r="B787" t="str">
            <v>SD</v>
          </cell>
          <cell r="C787" t="str">
            <v>mn</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row>
        <row r="788">
          <cell r="A788">
            <v>26</v>
          </cell>
          <cell r="B788" t="str">
            <v>SD</v>
          </cell>
          <cell r="C788" t="str">
            <v>os</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row>
        <row r="789">
          <cell r="A789">
            <v>26</v>
          </cell>
          <cell r="B789" t="str">
            <v>SD</v>
          </cell>
          <cell r="C789" t="str">
            <v>pm</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row>
        <row r="790">
          <cell r="A790">
            <v>26</v>
          </cell>
          <cell r="B790" t="str">
            <v>SD</v>
          </cell>
          <cell r="C790" t="str">
            <v>pq</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row>
        <row r="791">
          <cell r="A791">
            <v>26</v>
          </cell>
          <cell r="B791" t="str">
            <v>SD</v>
          </cell>
          <cell r="C791" t="str">
            <v>ss</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row>
        <row r="792">
          <cell r="A792">
            <v>26</v>
          </cell>
          <cell r="B792" t="str">
            <v>UR</v>
          </cell>
          <cell r="C792" t="str">
            <v>rf</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row>
        <row r="793">
          <cell r="A793">
            <v>26</v>
          </cell>
          <cell r="B793" t="str">
            <v>UR</v>
          </cell>
          <cell r="C793" t="str">
            <v>rm</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row>
        <row r="794">
          <cell r="A794">
            <v>27</v>
          </cell>
          <cell r="B794" t="str">
            <v>AG</v>
          </cell>
          <cell r="C794" t="str">
            <v>ab</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row>
        <row r="795">
          <cell r="A795">
            <v>27</v>
          </cell>
          <cell r="B795" t="str">
            <v>AG</v>
          </cell>
          <cell r="C795" t="str">
            <v>cp</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row>
        <row r="796">
          <cell r="A796">
            <v>27</v>
          </cell>
          <cell r="B796" t="str">
            <v>AG</v>
          </cell>
          <cell r="C796" t="str">
            <v>pa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row>
        <row r="797">
          <cell r="A797">
            <v>27</v>
          </cell>
          <cell r="B797" t="str">
            <v>AL</v>
          </cell>
          <cell r="C797" t="str">
            <v>ep</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row>
        <row r="798">
          <cell r="A798">
            <v>27</v>
          </cell>
          <cell r="B798" t="str">
            <v>AL</v>
          </cell>
          <cell r="C798" t="str">
            <v>ff</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row>
        <row r="799">
          <cell r="A799">
            <v>27</v>
          </cell>
          <cell r="B799" t="str">
            <v>AL</v>
          </cell>
          <cell r="C799" t="str">
            <v>hr</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row>
        <row r="800">
          <cell r="A800">
            <v>27</v>
          </cell>
          <cell r="B800" t="str">
            <v>AL</v>
          </cell>
          <cell r="C800" t="str">
            <v>of</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row>
        <row r="801">
          <cell r="A801">
            <v>27</v>
          </cell>
          <cell r="B801" t="str">
            <v>CR</v>
          </cell>
          <cell r="C801" t="str">
            <v>as</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row>
        <row r="802">
          <cell r="A802">
            <v>27</v>
          </cell>
          <cell r="B802" t="str">
            <v>CR</v>
          </cell>
          <cell r="C802" t="str">
            <v>hy</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row>
        <row r="803">
          <cell r="A803">
            <v>27</v>
          </cell>
          <cell r="B803" t="str">
            <v>CR</v>
          </cell>
          <cell r="C803" t="str">
            <v>pp</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row>
        <row r="804">
          <cell r="A804">
            <v>27</v>
          </cell>
          <cell r="B804" t="str">
            <v>CR</v>
          </cell>
          <cell r="C804" t="str">
            <v>ry</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row>
        <row r="805">
          <cell r="A805">
            <v>27</v>
          </cell>
          <cell r="B805" t="str">
            <v>CR</v>
          </cell>
          <cell r="C805" t="str">
            <v>sl</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row>
        <row r="806">
          <cell r="A806">
            <v>27</v>
          </cell>
          <cell r="B806" t="str">
            <v>FO</v>
          </cell>
          <cell r="C806" t="str">
            <v>uf</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row>
        <row r="807">
          <cell r="A807">
            <v>27</v>
          </cell>
          <cell r="B807" t="str">
            <v>IN</v>
          </cell>
          <cell r="C807" t="str">
            <v>hi</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row>
        <row r="808">
          <cell r="A808">
            <v>27</v>
          </cell>
          <cell r="B808" t="str">
            <v>IN</v>
          </cell>
          <cell r="C808" t="str">
            <v>ih</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row>
        <row r="809">
          <cell r="A809">
            <v>27</v>
          </cell>
          <cell r="B809" t="str">
            <v>IN</v>
          </cell>
          <cell r="C809" t="str">
            <v>li</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row>
        <row r="810">
          <cell r="A810">
            <v>27</v>
          </cell>
          <cell r="B810" t="str">
            <v>IN</v>
          </cell>
          <cell r="C810" t="str">
            <v>oi</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row>
        <row r="811">
          <cell r="A811">
            <v>27</v>
          </cell>
          <cell r="B811" t="str">
            <v>IN</v>
          </cell>
          <cell r="C811" t="str">
            <v>wp</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row>
        <row r="812">
          <cell r="A812">
            <v>27</v>
          </cell>
          <cell r="B812" t="str">
            <v>RC</v>
          </cell>
          <cell r="C812" t="str">
            <v>ca</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row>
        <row r="813">
          <cell r="A813">
            <v>27</v>
          </cell>
          <cell r="B813" t="str">
            <v>RC</v>
          </cell>
          <cell r="C813" t="str">
            <v>go</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row>
        <row r="814">
          <cell r="A814">
            <v>27</v>
          </cell>
          <cell r="B814" t="str">
            <v>RC</v>
          </cell>
          <cell r="C814" t="str">
            <v>sk</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row>
        <row r="815">
          <cell r="A815">
            <v>27</v>
          </cell>
          <cell r="B815" t="str">
            <v>RD</v>
          </cell>
          <cell r="C815" t="str">
            <v>mf</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row>
        <row r="816">
          <cell r="A816">
            <v>27</v>
          </cell>
          <cell r="B816" t="str">
            <v>RD</v>
          </cell>
          <cell r="C816" t="str">
            <v>mr</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row>
        <row r="817">
          <cell r="A817">
            <v>27</v>
          </cell>
          <cell r="B817" t="str">
            <v>RD</v>
          </cell>
          <cell r="C817" t="str">
            <v>sf</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row>
        <row r="818">
          <cell r="A818">
            <v>27</v>
          </cell>
          <cell r="B818" t="str">
            <v>RD</v>
          </cell>
          <cell r="C818" t="str">
            <v>sr</v>
          </cell>
          <cell r="D818">
            <v>183</v>
          </cell>
          <cell r="E818">
            <v>110</v>
          </cell>
          <cell r="F818">
            <v>309</v>
          </cell>
          <cell r="G818">
            <v>393</v>
          </cell>
          <cell r="H818">
            <v>35</v>
          </cell>
          <cell r="I818">
            <v>7</v>
          </cell>
          <cell r="J818">
            <v>0</v>
          </cell>
          <cell r="K818">
            <v>9</v>
          </cell>
          <cell r="L818">
            <v>66</v>
          </cell>
          <cell r="M818">
            <v>171</v>
          </cell>
          <cell r="N818">
            <v>349</v>
          </cell>
          <cell r="O818">
            <v>100</v>
          </cell>
          <cell r="P818">
            <v>0</v>
          </cell>
          <cell r="Q818">
            <v>9</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row>
        <row r="819">
          <cell r="A819">
            <v>27</v>
          </cell>
          <cell r="B819" t="str">
            <v>RR</v>
          </cell>
          <cell r="C819" t="str">
            <v>rf</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row>
        <row r="820">
          <cell r="A820">
            <v>27</v>
          </cell>
          <cell r="B820" t="str">
            <v>RR</v>
          </cell>
          <cell r="C820" t="str">
            <v>rm</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row>
        <row r="821">
          <cell r="A821">
            <v>27</v>
          </cell>
          <cell r="B821" t="str">
            <v>SD</v>
          </cell>
          <cell r="C821" t="str">
            <v>ld</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row>
        <row r="822">
          <cell r="A822">
            <v>27</v>
          </cell>
          <cell r="B822" t="str">
            <v>SD</v>
          </cell>
          <cell r="C822" t="str">
            <v>lf</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row>
        <row r="823">
          <cell r="A823">
            <v>27</v>
          </cell>
          <cell r="B823" t="str">
            <v>SD</v>
          </cell>
          <cell r="C823" t="str">
            <v>mn</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row>
        <row r="824">
          <cell r="A824">
            <v>27</v>
          </cell>
          <cell r="B824" t="str">
            <v>SD</v>
          </cell>
          <cell r="C824" t="str">
            <v>os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row>
        <row r="825">
          <cell r="A825">
            <v>27</v>
          </cell>
          <cell r="B825" t="str">
            <v>SD</v>
          </cell>
          <cell r="C825" t="str">
            <v>pm</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row>
        <row r="826">
          <cell r="A826">
            <v>27</v>
          </cell>
          <cell r="B826" t="str">
            <v>SD</v>
          </cell>
          <cell r="C826" t="str">
            <v>pq</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row>
        <row r="827">
          <cell r="A827">
            <v>27</v>
          </cell>
          <cell r="B827" t="str">
            <v>SD</v>
          </cell>
          <cell r="C827" t="str">
            <v>ss</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row>
        <row r="828">
          <cell r="A828">
            <v>27</v>
          </cell>
          <cell r="B828" t="str">
            <v>UR</v>
          </cell>
          <cell r="C828" t="str">
            <v>rf</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row>
        <row r="829">
          <cell r="A829">
            <v>27</v>
          </cell>
          <cell r="B829" t="str">
            <v>UR</v>
          </cell>
          <cell r="C829" t="str">
            <v>rm</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row>
        <row r="830">
          <cell r="A830">
            <v>28</v>
          </cell>
          <cell r="B830" t="str">
            <v>AG</v>
          </cell>
          <cell r="C830" t="str">
            <v>ab</v>
          </cell>
          <cell r="D830">
            <v>3811.0976989430674</v>
          </cell>
          <cell r="E830">
            <v>3811.0976989430674</v>
          </cell>
          <cell r="F830">
            <v>3811.0976989430674</v>
          </cell>
          <cell r="G830">
            <v>3811.0976989430674</v>
          </cell>
          <cell r="H830">
            <v>3811.0976989430674</v>
          </cell>
          <cell r="I830">
            <v>3811.0976989430674</v>
          </cell>
          <cell r="J830">
            <v>3811.0976989430674</v>
          </cell>
          <cell r="K830">
            <v>3811.0976989430674</v>
          </cell>
          <cell r="L830">
            <v>3811.0976989430674</v>
          </cell>
          <cell r="M830">
            <v>3811.0976989430674</v>
          </cell>
          <cell r="N830">
            <v>3811.0976989430674</v>
          </cell>
          <cell r="O830">
            <v>3811.0976989430674</v>
          </cell>
          <cell r="P830">
            <v>3811.0976989430674</v>
          </cell>
          <cell r="Q830">
            <v>3811.0976989430674</v>
          </cell>
          <cell r="R830">
            <v>3516.2839483567968</v>
          </cell>
          <cell r="S830">
            <v>3221.4701977705263</v>
          </cell>
          <cell r="T830">
            <v>2926.6564471842557</v>
          </cell>
          <cell r="U830">
            <v>2631.8426965979852</v>
          </cell>
          <cell r="V830">
            <v>2337.0289460117147</v>
          </cell>
          <cell r="W830">
            <v>2042.2151954254441</v>
          </cell>
          <cell r="X830">
            <v>1747.4014448391736</v>
          </cell>
          <cell r="Y830">
            <v>1452.587694252903</v>
          </cell>
          <cell r="Z830">
            <v>1157.7739436666325</v>
          </cell>
          <cell r="AA830">
            <v>862.96019308036205</v>
          </cell>
          <cell r="AB830">
            <v>568.14644249409162</v>
          </cell>
          <cell r="AC830">
            <v>273.33269190782215</v>
          </cell>
          <cell r="AD830">
            <v>273.33269190782215</v>
          </cell>
          <cell r="AE830">
            <v>273.33269190782215</v>
          </cell>
          <cell r="AF830">
            <v>273.33269190782215</v>
          </cell>
          <cell r="AG830">
            <v>273.33269190782215</v>
          </cell>
          <cell r="AH830">
            <v>273.33269190782215</v>
          </cell>
          <cell r="AI830">
            <v>273.33269190782215</v>
          </cell>
          <cell r="AJ830">
            <v>273.33269190782215</v>
          </cell>
          <cell r="AK830">
            <v>273.33269190782215</v>
          </cell>
          <cell r="AL830">
            <v>273.33269190782215</v>
          </cell>
          <cell r="AM830">
            <v>273.33269190782215</v>
          </cell>
          <cell r="AN830">
            <v>273.33269190782215</v>
          </cell>
        </row>
        <row r="831">
          <cell r="A831">
            <v>28</v>
          </cell>
          <cell r="B831" t="str">
            <v>AG</v>
          </cell>
          <cell r="C831" t="str">
            <v>cp</v>
          </cell>
          <cell r="D831">
            <v>2361.1295559387895</v>
          </cell>
          <cell r="E831">
            <v>2361.1295559387895</v>
          </cell>
          <cell r="F831">
            <v>2361.1295559387895</v>
          </cell>
          <cell r="G831">
            <v>2361.1295559387895</v>
          </cell>
          <cell r="H831">
            <v>2361.1295559387895</v>
          </cell>
          <cell r="I831">
            <v>2361.1295559387895</v>
          </cell>
          <cell r="J831">
            <v>2361.1295559387895</v>
          </cell>
          <cell r="K831">
            <v>2361.1295559387895</v>
          </cell>
          <cell r="L831">
            <v>2361.1295559387895</v>
          </cell>
          <cell r="M831">
            <v>2361.1295559387895</v>
          </cell>
          <cell r="N831">
            <v>2361.1295559387895</v>
          </cell>
          <cell r="O831">
            <v>2361.1295559387895</v>
          </cell>
          <cell r="P831">
            <v>2361.1295559387895</v>
          </cell>
          <cell r="Q831">
            <v>2361.1295559387895</v>
          </cell>
          <cell r="R831">
            <v>2204.2692571997641</v>
          </cell>
          <cell r="S831">
            <v>2047.4089584607389</v>
          </cell>
          <cell r="T831">
            <v>1890.5486597217136</v>
          </cell>
          <cell r="U831">
            <v>1733.6883609826884</v>
          </cell>
          <cell r="V831">
            <v>1576.8280622436632</v>
          </cell>
          <cell r="W831">
            <v>1419.967763504638</v>
          </cell>
          <cell r="X831">
            <v>1263.1074647656128</v>
          </cell>
          <cell r="Y831">
            <v>1106.2471660265876</v>
          </cell>
          <cell r="Z831">
            <v>949.38686728756238</v>
          </cell>
          <cell r="AA831">
            <v>792.52656854853717</v>
          </cell>
          <cell r="AB831">
            <v>635.66626980951196</v>
          </cell>
          <cell r="AC831">
            <v>478.80597107048646</v>
          </cell>
          <cell r="AD831">
            <v>478.80597107048646</v>
          </cell>
          <cell r="AE831">
            <v>478.80597107048646</v>
          </cell>
          <cell r="AF831">
            <v>478.80597107048646</v>
          </cell>
          <cell r="AG831">
            <v>478.80597107048646</v>
          </cell>
          <cell r="AH831">
            <v>478.80597107048646</v>
          </cell>
          <cell r="AI831">
            <v>478.80597107048646</v>
          </cell>
          <cell r="AJ831">
            <v>478.80597107048646</v>
          </cell>
          <cell r="AK831">
            <v>478.80597107048646</v>
          </cell>
          <cell r="AL831">
            <v>478.80597107048646</v>
          </cell>
          <cell r="AM831">
            <v>478.80597107048646</v>
          </cell>
          <cell r="AN831">
            <v>478.80597107048646</v>
          </cell>
        </row>
        <row r="832">
          <cell r="A832">
            <v>28</v>
          </cell>
          <cell r="B832" t="str">
            <v>AG</v>
          </cell>
          <cell r="C832" t="str">
            <v>pa</v>
          </cell>
          <cell r="D832">
            <v>1340.2864278974134</v>
          </cell>
          <cell r="E832">
            <v>1340.2864278974134</v>
          </cell>
          <cell r="F832">
            <v>1340.2864278974134</v>
          </cell>
          <cell r="G832">
            <v>1340.2864278974134</v>
          </cell>
          <cell r="H832">
            <v>1340.2864278974134</v>
          </cell>
          <cell r="I832">
            <v>1340.2864278974134</v>
          </cell>
          <cell r="J832">
            <v>1340.2864278974134</v>
          </cell>
          <cell r="K832">
            <v>1340.2864278974134</v>
          </cell>
          <cell r="L832">
            <v>1340.2864278974134</v>
          </cell>
          <cell r="M832">
            <v>1340.2864278974134</v>
          </cell>
          <cell r="N832">
            <v>1340.2864278974134</v>
          </cell>
          <cell r="O832">
            <v>1340.2864278974134</v>
          </cell>
          <cell r="P832">
            <v>1340.2864278974134</v>
          </cell>
          <cell r="Q832">
            <v>1340.2864278974134</v>
          </cell>
          <cell r="R832">
            <v>1325.1505547791485</v>
          </cell>
          <cell r="S832">
            <v>1310.0146816608835</v>
          </cell>
          <cell r="T832">
            <v>1294.8788085426186</v>
          </cell>
          <cell r="U832">
            <v>1279.7429354243536</v>
          </cell>
          <cell r="V832">
            <v>1264.6070623060887</v>
          </cell>
          <cell r="W832">
            <v>1249.4711891878237</v>
          </cell>
          <cell r="X832">
            <v>1234.3353160695588</v>
          </cell>
          <cell r="Y832">
            <v>1219.1994429512938</v>
          </cell>
          <cell r="Z832">
            <v>1204.0635698330289</v>
          </cell>
          <cell r="AA832">
            <v>1188.9276967147639</v>
          </cell>
          <cell r="AB832">
            <v>1173.7918235964989</v>
          </cell>
          <cell r="AC832">
            <v>1158.6559504782326</v>
          </cell>
          <cell r="AD832">
            <v>1158.6559504782326</v>
          </cell>
          <cell r="AE832">
            <v>1158.6559504782326</v>
          </cell>
          <cell r="AF832">
            <v>1158.6559504782326</v>
          </cell>
          <cell r="AG832">
            <v>1158.6559504782326</v>
          </cell>
          <cell r="AH832">
            <v>1158.6559504782326</v>
          </cell>
          <cell r="AI832">
            <v>1158.6559504782326</v>
          </cell>
          <cell r="AJ832">
            <v>1158.6559504782326</v>
          </cell>
          <cell r="AK832">
            <v>1158.6559504782326</v>
          </cell>
          <cell r="AL832">
            <v>1158.6559504782326</v>
          </cell>
          <cell r="AM832">
            <v>1158.6559504782326</v>
          </cell>
          <cell r="AN832">
            <v>1158.6559504782326</v>
          </cell>
        </row>
        <row r="833">
          <cell r="A833">
            <v>28</v>
          </cell>
          <cell r="B833" t="str">
            <v>AL</v>
          </cell>
          <cell r="C833" t="str">
            <v>ep</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row>
        <row r="834">
          <cell r="A834">
            <v>28</v>
          </cell>
          <cell r="B834" t="str">
            <v>AL</v>
          </cell>
          <cell r="C834" t="str">
            <v>ff</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row>
        <row r="835">
          <cell r="A835">
            <v>28</v>
          </cell>
          <cell r="B835" t="str">
            <v>AL</v>
          </cell>
          <cell r="C835" t="str">
            <v>hr</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312.10000000000002</v>
          </cell>
          <cell r="S835">
            <v>312.10000000000002</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row>
        <row r="836">
          <cell r="A836">
            <v>28</v>
          </cell>
          <cell r="B836" t="str">
            <v>AL</v>
          </cell>
          <cell r="C836" t="str">
            <v>of</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0.51602166725231247</v>
          </cell>
          <cell r="S836">
            <v>1.0320433345046249</v>
          </cell>
          <cell r="T836">
            <v>1.5480650017569375</v>
          </cell>
          <cell r="U836">
            <v>2.0640866690092499</v>
          </cell>
          <cell r="V836">
            <v>2.5801083362615622</v>
          </cell>
          <cell r="W836">
            <v>3.0961300035138746</v>
          </cell>
          <cell r="X836">
            <v>3.6121516707661869</v>
          </cell>
          <cell r="Y836">
            <v>4.1281733380184997</v>
          </cell>
          <cell r="Z836">
            <v>4.6441950052708121</v>
          </cell>
          <cell r="AA836">
            <v>5.1602166725231244</v>
          </cell>
          <cell r="AB836">
            <v>5.6762383397754368</v>
          </cell>
          <cell r="AC836">
            <v>6.19226000702775</v>
          </cell>
          <cell r="AD836">
            <v>6.19226000702775</v>
          </cell>
          <cell r="AE836">
            <v>6.19226000702775</v>
          </cell>
          <cell r="AF836">
            <v>6.19226000702775</v>
          </cell>
          <cell r="AG836">
            <v>6.19226000702775</v>
          </cell>
          <cell r="AH836">
            <v>6.19226000702775</v>
          </cell>
          <cell r="AI836">
            <v>6.19226000702775</v>
          </cell>
          <cell r="AJ836">
            <v>6.19226000702775</v>
          </cell>
          <cell r="AK836">
            <v>6.19226000702775</v>
          </cell>
          <cell r="AL836">
            <v>6.19226000702775</v>
          </cell>
          <cell r="AM836">
            <v>6.19226000702775</v>
          </cell>
          <cell r="AN836">
            <v>6.19226000702775</v>
          </cell>
        </row>
        <row r="837">
          <cell r="A837">
            <v>28</v>
          </cell>
          <cell r="B837" t="str">
            <v>CR</v>
          </cell>
          <cell r="C837" t="str">
            <v>as</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row>
        <row r="838">
          <cell r="A838">
            <v>28</v>
          </cell>
          <cell r="B838" t="str">
            <v>CR</v>
          </cell>
          <cell r="C838" t="str">
            <v>hy</v>
          </cell>
          <cell r="D838">
            <v>83.64962474884932</v>
          </cell>
          <cell r="E838">
            <v>83.64962474884932</v>
          </cell>
          <cell r="F838">
            <v>83.64962474884932</v>
          </cell>
          <cell r="G838">
            <v>83.64962474884932</v>
          </cell>
          <cell r="H838">
            <v>83.64962474884932</v>
          </cell>
          <cell r="I838">
            <v>83.64962474884932</v>
          </cell>
          <cell r="J838">
            <v>83.64962474884932</v>
          </cell>
          <cell r="K838">
            <v>83.64962474884932</v>
          </cell>
          <cell r="L838">
            <v>83.64962474884932</v>
          </cell>
          <cell r="M838">
            <v>83.64962474884932</v>
          </cell>
          <cell r="N838">
            <v>83.64962474884932</v>
          </cell>
          <cell r="O838">
            <v>83.64962474884932</v>
          </cell>
          <cell r="P838">
            <v>83.64962474884932</v>
          </cell>
          <cell r="Q838">
            <v>83.64962474884932</v>
          </cell>
          <cell r="R838">
            <v>80.332744458189822</v>
          </cell>
          <cell r="S838">
            <v>77.015864167530324</v>
          </cell>
          <cell r="T838">
            <v>73.698983876870827</v>
          </cell>
          <cell r="U838">
            <v>70.382103586211329</v>
          </cell>
          <cell r="V838">
            <v>67.065223295551831</v>
          </cell>
          <cell r="W838">
            <v>63.748343004892327</v>
          </cell>
          <cell r="X838">
            <v>60.431462714232822</v>
          </cell>
          <cell r="Y838">
            <v>57.114582423573317</v>
          </cell>
          <cell r="Z838">
            <v>53.797702132913813</v>
          </cell>
          <cell r="AA838">
            <v>50.480821842254308</v>
          </cell>
          <cell r="AB838">
            <v>47.163941551594803</v>
          </cell>
          <cell r="AC838">
            <v>43.847061260935277</v>
          </cell>
          <cell r="AD838">
            <v>43.847061260935277</v>
          </cell>
          <cell r="AE838">
            <v>43.847061260935277</v>
          </cell>
          <cell r="AF838">
            <v>43.847061260935277</v>
          </cell>
          <cell r="AG838">
            <v>43.847061260935277</v>
          </cell>
          <cell r="AH838">
            <v>43.847061260935277</v>
          </cell>
          <cell r="AI838">
            <v>43.847061260935277</v>
          </cell>
          <cell r="AJ838">
            <v>43.847061260935277</v>
          </cell>
          <cell r="AK838">
            <v>43.847061260935277</v>
          </cell>
          <cell r="AL838">
            <v>43.847061260935277</v>
          </cell>
          <cell r="AM838">
            <v>43.847061260935277</v>
          </cell>
          <cell r="AN838">
            <v>43.847061260935277</v>
          </cell>
        </row>
        <row r="839">
          <cell r="A839">
            <v>28</v>
          </cell>
          <cell r="B839" t="str">
            <v>CR</v>
          </cell>
          <cell r="C839" t="str">
            <v>pp</v>
          </cell>
          <cell r="D839">
            <v>5.9146580426012543</v>
          </cell>
          <cell r="E839">
            <v>5.9146580426012543</v>
          </cell>
          <cell r="F839">
            <v>5.9146580426012543</v>
          </cell>
          <cell r="G839">
            <v>5.9146580426012543</v>
          </cell>
          <cell r="H839">
            <v>5.9146580426012543</v>
          </cell>
          <cell r="I839">
            <v>5.9146580426012543</v>
          </cell>
          <cell r="J839">
            <v>5.9146580426012543</v>
          </cell>
          <cell r="K839">
            <v>5.9146580426012543</v>
          </cell>
          <cell r="L839">
            <v>5.9146580426012543</v>
          </cell>
          <cell r="M839">
            <v>5.9146580426012543</v>
          </cell>
          <cell r="N839">
            <v>5.9146580426012543</v>
          </cell>
          <cell r="O839">
            <v>5.9146580426012543</v>
          </cell>
          <cell r="P839">
            <v>5.9146580426012543</v>
          </cell>
          <cell r="Q839">
            <v>5.9146580426012543</v>
          </cell>
          <cell r="R839">
            <v>16.358163964311178</v>
          </cell>
          <cell r="S839">
            <v>26.801669886021102</v>
          </cell>
          <cell r="T839">
            <v>37.245175807731023</v>
          </cell>
          <cell r="U839">
            <v>47.688681729440944</v>
          </cell>
          <cell r="V839">
            <v>58.132187651150865</v>
          </cell>
          <cell r="W839">
            <v>68.575693572860786</v>
          </cell>
          <cell r="X839">
            <v>79.019199494570714</v>
          </cell>
          <cell r="Y839">
            <v>89.462705416280642</v>
          </cell>
          <cell r="Z839">
            <v>99.90621133799057</v>
          </cell>
          <cell r="AA839">
            <v>110.3497172597005</v>
          </cell>
          <cell r="AB839">
            <v>120.79322318141043</v>
          </cell>
          <cell r="AC839">
            <v>131.23672910312033</v>
          </cell>
          <cell r="AD839">
            <v>131.23672910312033</v>
          </cell>
          <cell r="AE839">
            <v>131.23672910312033</v>
          </cell>
          <cell r="AF839">
            <v>131.23672910312033</v>
          </cell>
          <cell r="AG839">
            <v>131.23672910312033</v>
          </cell>
          <cell r="AH839">
            <v>131.23672910312033</v>
          </cell>
          <cell r="AI839">
            <v>131.23672910312033</v>
          </cell>
          <cell r="AJ839">
            <v>131.23672910312033</v>
          </cell>
          <cell r="AK839">
            <v>131.23672910312033</v>
          </cell>
          <cell r="AL839">
            <v>131.23672910312033</v>
          </cell>
          <cell r="AM839">
            <v>131.23672910312033</v>
          </cell>
          <cell r="AN839">
            <v>131.23672910312033</v>
          </cell>
        </row>
        <row r="840">
          <cell r="A840">
            <v>28</v>
          </cell>
          <cell r="B840" t="str">
            <v>CR</v>
          </cell>
          <cell r="C840" t="str">
            <v>ry</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row>
        <row r="841">
          <cell r="A841">
            <v>28</v>
          </cell>
          <cell r="B841" t="str">
            <v>CR</v>
          </cell>
          <cell r="C841" t="str">
            <v>sl</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1.7408833206980827</v>
          </cell>
          <cell r="S841">
            <v>3.4817666413961654</v>
          </cell>
          <cell r="T841">
            <v>5.2226499620942484</v>
          </cell>
          <cell r="U841">
            <v>6.9635332827923309</v>
          </cell>
          <cell r="V841">
            <v>8.7044166034904134</v>
          </cell>
          <cell r="W841">
            <v>10.445299924188497</v>
          </cell>
          <cell r="X841">
            <v>12.18618324488658</v>
          </cell>
          <cell r="Y841">
            <v>13.927066565584663</v>
          </cell>
          <cell r="Z841">
            <v>15.667949886282747</v>
          </cell>
          <cell r="AA841">
            <v>17.40883320698083</v>
          </cell>
          <cell r="AB841">
            <v>19.149716527678912</v>
          </cell>
          <cell r="AC841">
            <v>20.890599848376993</v>
          </cell>
          <cell r="AD841">
            <v>20.890599848376993</v>
          </cell>
          <cell r="AE841">
            <v>20.890599848376993</v>
          </cell>
          <cell r="AF841">
            <v>20.890599848376993</v>
          </cell>
          <cell r="AG841">
            <v>20.890599848376993</v>
          </cell>
          <cell r="AH841">
            <v>20.890599848376993</v>
          </cell>
          <cell r="AI841">
            <v>20.890599848376993</v>
          </cell>
          <cell r="AJ841">
            <v>20.890599848376993</v>
          </cell>
          <cell r="AK841">
            <v>20.890599848376993</v>
          </cell>
          <cell r="AL841">
            <v>20.890599848376993</v>
          </cell>
          <cell r="AM841">
            <v>20.890599848376993</v>
          </cell>
          <cell r="AN841">
            <v>20.890599848376993</v>
          </cell>
        </row>
        <row r="842">
          <cell r="A842">
            <v>28</v>
          </cell>
          <cell r="B842" t="str">
            <v>FO</v>
          </cell>
          <cell r="C842" t="str">
            <v>uf</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8.7246875577334904E-2</v>
          </cell>
          <cell r="S842">
            <v>0.17449375115466981</v>
          </cell>
          <cell r="T842">
            <v>0.26174062673200471</v>
          </cell>
          <cell r="U842">
            <v>0.34898750230933961</v>
          </cell>
          <cell r="V842">
            <v>0.43623437788667452</v>
          </cell>
          <cell r="W842">
            <v>0.52348125346400942</v>
          </cell>
          <cell r="X842">
            <v>0.61072812904134433</v>
          </cell>
          <cell r="Y842">
            <v>0.69797500461867923</v>
          </cell>
          <cell r="Z842">
            <v>0.78522188019601413</v>
          </cell>
          <cell r="AA842">
            <v>0.87246875577334904</v>
          </cell>
          <cell r="AB842">
            <v>0.95971563135068394</v>
          </cell>
          <cell r="AC842">
            <v>1.0469625069280188</v>
          </cell>
          <cell r="AD842">
            <v>1.0469625069280188</v>
          </cell>
          <cell r="AE842">
            <v>1.0469625069280188</v>
          </cell>
          <cell r="AF842">
            <v>1.0469625069280188</v>
          </cell>
          <cell r="AG842">
            <v>1.0469625069280188</v>
          </cell>
          <cell r="AH842">
            <v>1.0469625069280188</v>
          </cell>
          <cell r="AI842">
            <v>1.0469625069280188</v>
          </cell>
          <cell r="AJ842">
            <v>1.0469625069280188</v>
          </cell>
          <cell r="AK842">
            <v>1.0469625069280188</v>
          </cell>
          <cell r="AL842">
            <v>1.0469625069280188</v>
          </cell>
          <cell r="AM842">
            <v>1.0469625069280188</v>
          </cell>
          <cell r="AN842">
            <v>1.0469625069280188</v>
          </cell>
        </row>
        <row r="843">
          <cell r="A843">
            <v>28</v>
          </cell>
          <cell r="B843" t="str">
            <v>IN</v>
          </cell>
          <cell r="C843" t="str">
            <v>hi</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0.84365390805351048</v>
          </cell>
          <cell r="S843">
            <v>1.687307816107021</v>
          </cell>
          <cell r="T843">
            <v>2.5309617241605316</v>
          </cell>
          <cell r="U843">
            <v>3.3746156322140419</v>
          </cell>
          <cell r="V843">
            <v>4.2182695402675527</v>
          </cell>
          <cell r="W843">
            <v>5.0619234483210631</v>
          </cell>
          <cell r="X843">
            <v>5.9055773563745735</v>
          </cell>
          <cell r="Y843">
            <v>6.7492312644280839</v>
          </cell>
          <cell r="Z843">
            <v>7.5928851724815942</v>
          </cell>
          <cell r="AA843">
            <v>8.4365390805351055</v>
          </cell>
          <cell r="AB843">
            <v>9.2801929885886167</v>
          </cell>
          <cell r="AC843">
            <v>10.123846896642126</v>
          </cell>
          <cell r="AD843">
            <v>10.123846896642126</v>
          </cell>
          <cell r="AE843">
            <v>10.123846896642126</v>
          </cell>
          <cell r="AF843">
            <v>10.123846896642126</v>
          </cell>
          <cell r="AG843">
            <v>10.123846896642126</v>
          </cell>
          <cell r="AH843">
            <v>10.123846896642126</v>
          </cell>
          <cell r="AI843">
            <v>10.123846896642126</v>
          </cell>
          <cell r="AJ843">
            <v>10.123846896642126</v>
          </cell>
          <cell r="AK843">
            <v>10.123846896642126</v>
          </cell>
          <cell r="AL843">
            <v>10.123846896642126</v>
          </cell>
          <cell r="AM843">
            <v>10.123846896642126</v>
          </cell>
          <cell r="AN843">
            <v>10.123846896642126</v>
          </cell>
        </row>
        <row r="844">
          <cell r="A844">
            <v>28</v>
          </cell>
          <cell r="B844" t="str">
            <v>IN</v>
          </cell>
          <cell r="C844" t="str">
            <v>ih</v>
          </cell>
          <cell r="D844">
            <v>0</v>
          </cell>
          <cell r="E844">
            <v>0</v>
          </cell>
          <cell r="F844">
            <v>0</v>
          </cell>
          <cell r="G844">
            <v>0</v>
          </cell>
          <cell r="H844">
            <v>0</v>
          </cell>
          <cell r="I844">
            <v>0</v>
          </cell>
          <cell r="J844">
            <v>0</v>
          </cell>
          <cell r="K844">
            <v>0</v>
          </cell>
          <cell r="L844">
            <v>0</v>
          </cell>
          <cell r="M844">
            <v>0</v>
          </cell>
          <cell r="N844">
            <v>0</v>
          </cell>
          <cell r="O844">
            <v>0</v>
          </cell>
          <cell r="P844">
            <v>0</v>
          </cell>
          <cell r="Q844">
            <v>71.3</v>
          </cell>
          <cell r="R844">
            <v>71.3</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row>
        <row r="845">
          <cell r="A845">
            <v>28</v>
          </cell>
          <cell r="B845" t="str">
            <v>IN</v>
          </cell>
          <cell r="C845" t="str">
            <v>li</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1.499620418704853</v>
          </cell>
          <cell r="S845">
            <v>2.9992408374097059</v>
          </cell>
          <cell r="T845">
            <v>4.4988612561145587</v>
          </cell>
          <cell r="U845">
            <v>5.9984816748194119</v>
          </cell>
          <cell r="V845">
            <v>7.498102093524265</v>
          </cell>
          <cell r="W845">
            <v>8.9977225122291173</v>
          </cell>
          <cell r="X845">
            <v>10.49734293093397</v>
          </cell>
          <cell r="Y845">
            <v>11.996963349638822</v>
          </cell>
          <cell r="Z845">
            <v>13.496583768343674</v>
          </cell>
          <cell r="AA845">
            <v>14.996204187048527</v>
          </cell>
          <cell r="AB845">
            <v>16.495824605753381</v>
          </cell>
          <cell r="AC845">
            <v>17.995445024458235</v>
          </cell>
          <cell r="AD845">
            <v>17.995445024458235</v>
          </cell>
          <cell r="AE845">
            <v>17.995445024458235</v>
          </cell>
          <cell r="AF845">
            <v>17.995445024458235</v>
          </cell>
          <cell r="AG845">
            <v>17.995445024458235</v>
          </cell>
          <cell r="AH845">
            <v>17.995445024458235</v>
          </cell>
          <cell r="AI845">
            <v>17.995445024458235</v>
          </cell>
          <cell r="AJ845">
            <v>17.995445024458235</v>
          </cell>
          <cell r="AK845">
            <v>17.995445024458235</v>
          </cell>
          <cell r="AL845">
            <v>17.995445024458235</v>
          </cell>
          <cell r="AM845">
            <v>17.995445024458235</v>
          </cell>
          <cell r="AN845">
            <v>17.995445024458235</v>
          </cell>
        </row>
        <row r="846">
          <cell r="A846">
            <v>28</v>
          </cell>
          <cell r="B846" t="str">
            <v>IN</v>
          </cell>
          <cell r="C846" t="str">
            <v>oi</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row>
        <row r="847">
          <cell r="A847">
            <v>28</v>
          </cell>
          <cell r="B847" t="str">
            <v>IN</v>
          </cell>
          <cell r="C847" t="str">
            <v>wp</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1.7345102188716526</v>
          </cell>
          <cell r="S847">
            <v>3.4690204377433052</v>
          </cell>
          <cell r="T847">
            <v>5.2035306566149577</v>
          </cell>
          <cell r="U847">
            <v>6.9380408754866103</v>
          </cell>
          <cell r="V847">
            <v>8.672551094358262</v>
          </cell>
          <cell r="W847">
            <v>10.407061313229914</v>
          </cell>
          <cell r="X847">
            <v>12.141571532101565</v>
          </cell>
          <cell r="Y847">
            <v>13.876081750973217</v>
          </cell>
          <cell r="Z847">
            <v>15.610591969844869</v>
          </cell>
          <cell r="AA847">
            <v>17.34510218871652</v>
          </cell>
          <cell r="AB847">
            <v>19.079612407588172</v>
          </cell>
          <cell r="AC847">
            <v>20.814122626459831</v>
          </cell>
          <cell r="AD847">
            <v>20.814122626459831</v>
          </cell>
          <cell r="AE847">
            <v>20.814122626459831</v>
          </cell>
          <cell r="AF847">
            <v>20.814122626459831</v>
          </cell>
          <cell r="AG847">
            <v>20.814122626459831</v>
          </cell>
          <cell r="AH847">
            <v>20.814122626459831</v>
          </cell>
          <cell r="AI847">
            <v>20.814122626459831</v>
          </cell>
          <cell r="AJ847">
            <v>20.814122626459831</v>
          </cell>
          <cell r="AK847">
            <v>20.814122626459831</v>
          </cell>
          <cell r="AL847">
            <v>20.814122626459831</v>
          </cell>
          <cell r="AM847">
            <v>20.814122626459831</v>
          </cell>
          <cell r="AN847">
            <v>20.814122626459831</v>
          </cell>
        </row>
        <row r="848">
          <cell r="A848">
            <v>28</v>
          </cell>
          <cell r="B848" t="str">
            <v>RC</v>
          </cell>
          <cell r="C848" t="str">
            <v>ca</v>
          </cell>
          <cell r="D848">
            <v>1.6476</v>
          </cell>
          <cell r="E848">
            <v>1.6476</v>
          </cell>
          <cell r="F848">
            <v>1.6476</v>
          </cell>
          <cell r="G848">
            <v>1.6476</v>
          </cell>
          <cell r="H848">
            <v>1.6476</v>
          </cell>
          <cell r="I848">
            <v>1.6476</v>
          </cell>
          <cell r="J848">
            <v>1.6476</v>
          </cell>
          <cell r="K848">
            <v>1.6476</v>
          </cell>
          <cell r="L848">
            <v>1.6476</v>
          </cell>
          <cell r="M848">
            <v>1.6476</v>
          </cell>
          <cell r="N848">
            <v>1.6476</v>
          </cell>
          <cell r="O848">
            <v>1.6476</v>
          </cell>
          <cell r="P848">
            <v>1.6476</v>
          </cell>
          <cell r="Q848">
            <v>1.6476</v>
          </cell>
          <cell r="R848">
            <v>1.6476</v>
          </cell>
          <cell r="S848">
            <v>1.6476</v>
          </cell>
          <cell r="T848">
            <v>1.6476</v>
          </cell>
          <cell r="U848">
            <v>1.6476</v>
          </cell>
          <cell r="V848">
            <v>1.6476</v>
          </cell>
          <cell r="W848">
            <v>1.6476</v>
          </cell>
          <cell r="X848">
            <v>1.6476</v>
          </cell>
          <cell r="Y848">
            <v>1.6476</v>
          </cell>
          <cell r="Z848">
            <v>1.6476</v>
          </cell>
          <cell r="AA848">
            <v>1.6476</v>
          </cell>
          <cell r="AB848">
            <v>1.6476</v>
          </cell>
          <cell r="AC848">
            <v>1.6476</v>
          </cell>
          <cell r="AD848">
            <v>1.6476</v>
          </cell>
          <cell r="AE848">
            <v>1.6476</v>
          </cell>
          <cell r="AF848">
            <v>1.6476</v>
          </cell>
          <cell r="AG848">
            <v>1.6476</v>
          </cell>
          <cell r="AH848">
            <v>1.6476</v>
          </cell>
          <cell r="AI848">
            <v>1.6476</v>
          </cell>
          <cell r="AJ848">
            <v>1.6476</v>
          </cell>
          <cell r="AK848">
            <v>1.6476</v>
          </cell>
          <cell r="AL848">
            <v>1.6476</v>
          </cell>
          <cell r="AM848">
            <v>1.6476</v>
          </cell>
          <cell r="AN848">
            <v>1.6476</v>
          </cell>
        </row>
        <row r="849">
          <cell r="A849">
            <v>28</v>
          </cell>
          <cell r="B849" t="str">
            <v>RC</v>
          </cell>
          <cell r="C849" t="str">
            <v>go</v>
          </cell>
          <cell r="D849">
            <v>4.1095600000000001</v>
          </cell>
          <cell r="E849">
            <v>4.1095600000000001</v>
          </cell>
          <cell r="F849">
            <v>4.1095600000000001</v>
          </cell>
          <cell r="G849">
            <v>4.1095600000000001</v>
          </cell>
          <cell r="H849">
            <v>4.1095600000000001</v>
          </cell>
          <cell r="I849">
            <v>4.1095600000000001</v>
          </cell>
          <cell r="J849">
            <v>4.1095600000000001</v>
          </cell>
          <cell r="K849">
            <v>4.1095600000000001</v>
          </cell>
          <cell r="L849">
            <v>4.1095600000000001</v>
          </cell>
          <cell r="M849">
            <v>4.1095600000000001</v>
          </cell>
          <cell r="N849">
            <v>4.1095600000000001</v>
          </cell>
          <cell r="O849">
            <v>4.1095600000000001</v>
          </cell>
          <cell r="P849">
            <v>4.1095600000000001</v>
          </cell>
          <cell r="Q849">
            <v>4.1095600000000001</v>
          </cell>
          <cell r="R849">
            <v>4.1095600000000001</v>
          </cell>
          <cell r="S849">
            <v>4.1095600000000001</v>
          </cell>
          <cell r="T849">
            <v>4.1095600000000001</v>
          </cell>
          <cell r="U849">
            <v>4.1095600000000001</v>
          </cell>
          <cell r="V849">
            <v>4.1095600000000001</v>
          </cell>
          <cell r="W849">
            <v>4.1095600000000001</v>
          </cell>
          <cell r="X849">
            <v>4.1095600000000001</v>
          </cell>
          <cell r="Y849">
            <v>4.1095600000000001</v>
          </cell>
          <cell r="Z849">
            <v>4.1095600000000001</v>
          </cell>
          <cell r="AA849">
            <v>4.1095600000000001</v>
          </cell>
          <cell r="AB849">
            <v>4.1095600000000001</v>
          </cell>
          <cell r="AC849">
            <v>4.1095600000000001</v>
          </cell>
          <cell r="AD849">
            <v>4.1095600000000001</v>
          </cell>
          <cell r="AE849">
            <v>4.1095600000000001</v>
          </cell>
          <cell r="AF849">
            <v>4.1095600000000001</v>
          </cell>
          <cell r="AG849">
            <v>4.1095600000000001</v>
          </cell>
          <cell r="AH849">
            <v>4.1095600000000001</v>
          </cell>
          <cell r="AI849">
            <v>4.1095600000000001</v>
          </cell>
          <cell r="AJ849">
            <v>4.1095600000000001</v>
          </cell>
          <cell r="AK849">
            <v>4.1095600000000001</v>
          </cell>
          <cell r="AL849">
            <v>4.1095600000000001</v>
          </cell>
          <cell r="AM849">
            <v>4.1095600000000001</v>
          </cell>
          <cell r="AN849">
            <v>4.1095600000000001</v>
          </cell>
        </row>
        <row r="850">
          <cell r="A850">
            <v>28</v>
          </cell>
          <cell r="B850" t="str">
            <v>RC</v>
          </cell>
          <cell r="C850" t="str">
            <v>sk</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row>
        <row r="851">
          <cell r="A851">
            <v>28</v>
          </cell>
          <cell r="B851" t="str">
            <v>RD</v>
          </cell>
          <cell r="C851" t="str">
            <v>mf</v>
          </cell>
          <cell r="D851">
            <v>33.667476317502455</v>
          </cell>
          <cell r="E851">
            <v>33.667476317502455</v>
          </cell>
          <cell r="F851">
            <v>33.667476317502455</v>
          </cell>
          <cell r="G851">
            <v>33.667476317502455</v>
          </cell>
          <cell r="H851">
            <v>33.667476317502455</v>
          </cell>
          <cell r="I851">
            <v>33.667476317502455</v>
          </cell>
          <cell r="J851">
            <v>33.667476317502455</v>
          </cell>
          <cell r="K851">
            <v>33.667476317502455</v>
          </cell>
          <cell r="L851">
            <v>33.667476317502455</v>
          </cell>
          <cell r="M851">
            <v>33.667476317502455</v>
          </cell>
          <cell r="N851">
            <v>33.667476317502455</v>
          </cell>
          <cell r="O851">
            <v>33.667476317502455</v>
          </cell>
          <cell r="P851">
            <v>33.667476317502455</v>
          </cell>
          <cell r="Q851">
            <v>33.667476317502455</v>
          </cell>
          <cell r="R851">
            <v>39.920529316322082</v>
          </cell>
          <cell r="S851">
            <v>46.173582315141708</v>
          </cell>
          <cell r="T851">
            <v>52.426635313961334</v>
          </cell>
          <cell r="U851">
            <v>58.679688312780961</v>
          </cell>
          <cell r="V851">
            <v>64.93274131160058</v>
          </cell>
          <cell r="W851">
            <v>71.185794310420206</v>
          </cell>
          <cell r="X851">
            <v>77.438847309239833</v>
          </cell>
          <cell r="Y851">
            <v>83.691900308059459</v>
          </cell>
          <cell r="Z851">
            <v>89.944953306879086</v>
          </cell>
          <cell r="AA851">
            <v>96.198006305698712</v>
          </cell>
          <cell r="AB851">
            <v>102.45105930451834</v>
          </cell>
          <cell r="AC851">
            <v>108.70411230333794</v>
          </cell>
          <cell r="AD851">
            <v>108.70411230333794</v>
          </cell>
          <cell r="AE851">
            <v>108.70411230333794</v>
          </cell>
          <cell r="AF851">
            <v>108.70411230333794</v>
          </cell>
          <cell r="AG851">
            <v>108.70411230333794</v>
          </cell>
          <cell r="AH851">
            <v>108.70411230333794</v>
          </cell>
          <cell r="AI851">
            <v>108.70411230333794</v>
          </cell>
          <cell r="AJ851">
            <v>108.70411230333794</v>
          </cell>
          <cell r="AK851">
            <v>108.70411230333794</v>
          </cell>
          <cell r="AL851">
            <v>108.70411230333794</v>
          </cell>
          <cell r="AM851">
            <v>108.70411230333794</v>
          </cell>
          <cell r="AN851">
            <v>108.70411230333794</v>
          </cell>
        </row>
        <row r="852">
          <cell r="A852">
            <v>28</v>
          </cell>
          <cell r="B852" t="str">
            <v>RD</v>
          </cell>
          <cell r="C852" t="str">
            <v>mr</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1.5753663645608258</v>
          </cell>
          <cell r="S852">
            <v>3.1507327291216516</v>
          </cell>
          <cell r="T852">
            <v>4.7260990936824774</v>
          </cell>
          <cell r="U852">
            <v>6.3014654582433032</v>
          </cell>
          <cell r="V852">
            <v>7.876831822804129</v>
          </cell>
          <cell r="W852">
            <v>9.4521981873649548</v>
          </cell>
          <cell r="X852">
            <v>11.027564551925781</v>
          </cell>
          <cell r="Y852">
            <v>12.602930916486606</v>
          </cell>
          <cell r="Z852">
            <v>14.178297281047431</v>
          </cell>
          <cell r="AA852">
            <v>15.753663645608256</v>
          </cell>
          <cell r="AB852">
            <v>17.329030010169081</v>
          </cell>
          <cell r="AC852">
            <v>18.90439637472991</v>
          </cell>
          <cell r="AD852">
            <v>18.90439637472991</v>
          </cell>
          <cell r="AE852">
            <v>18.90439637472991</v>
          </cell>
          <cell r="AF852">
            <v>18.90439637472991</v>
          </cell>
          <cell r="AG852">
            <v>18.90439637472991</v>
          </cell>
          <cell r="AH852">
            <v>18.90439637472991</v>
          </cell>
          <cell r="AI852">
            <v>18.90439637472991</v>
          </cell>
          <cell r="AJ852">
            <v>18.90439637472991</v>
          </cell>
          <cell r="AK852">
            <v>18.90439637472991</v>
          </cell>
          <cell r="AL852">
            <v>18.90439637472991</v>
          </cell>
          <cell r="AM852">
            <v>18.90439637472991</v>
          </cell>
          <cell r="AN852">
            <v>18.90439637472991</v>
          </cell>
        </row>
        <row r="853">
          <cell r="A853">
            <v>28</v>
          </cell>
          <cell r="B853" t="str">
            <v>RD</v>
          </cell>
          <cell r="C853" t="str">
            <v>sf</v>
          </cell>
          <cell r="D853">
            <v>152.36967278844196</v>
          </cell>
          <cell r="E853">
            <v>152.36967278844196</v>
          </cell>
          <cell r="F853">
            <v>152.36967278844196</v>
          </cell>
          <cell r="G853">
            <v>152.36967278844196</v>
          </cell>
          <cell r="H853">
            <v>152.36967278844196</v>
          </cell>
          <cell r="I853">
            <v>152.36967278844196</v>
          </cell>
          <cell r="J853">
            <v>152.36967278844196</v>
          </cell>
          <cell r="K853">
            <v>152.36967278844196</v>
          </cell>
          <cell r="L853">
            <v>152.36967278844196</v>
          </cell>
          <cell r="M853">
            <v>152.36967278844196</v>
          </cell>
          <cell r="N853">
            <v>152.36967278844196</v>
          </cell>
          <cell r="O853">
            <v>152.36967278844196</v>
          </cell>
          <cell r="P853">
            <v>152.36967278844196</v>
          </cell>
          <cell r="Q853">
            <v>152.36967278844196</v>
          </cell>
          <cell r="R853">
            <v>149.85619592450686</v>
          </cell>
          <cell r="S853">
            <v>147.34271906057177</v>
          </cell>
          <cell r="T853">
            <v>144.82924219663667</v>
          </cell>
          <cell r="U853">
            <v>142.31576533270157</v>
          </cell>
          <cell r="V853">
            <v>139.80228846876648</v>
          </cell>
          <cell r="W853">
            <v>137.28881160483138</v>
          </cell>
          <cell r="X853">
            <v>134.77533474089628</v>
          </cell>
          <cell r="Y853">
            <v>132.26185787696119</v>
          </cell>
          <cell r="Z853">
            <v>129.74838101302609</v>
          </cell>
          <cell r="AA853">
            <v>127.23490414909098</v>
          </cell>
          <cell r="AB853">
            <v>124.72142728515587</v>
          </cell>
          <cell r="AC853">
            <v>122.2079504212207</v>
          </cell>
          <cell r="AD853">
            <v>122.2079504212207</v>
          </cell>
          <cell r="AE853">
            <v>122.2079504212207</v>
          </cell>
          <cell r="AF853">
            <v>122.2079504212207</v>
          </cell>
          <cell r="AG853">
            <v>122.2079504212207</v>
          </cell>
          <cell r="AH853">
            <v>122.2079504212207</v>
          </cell>
          <cell r="AI853">
            <v>122.2079504212207</v>
          </cell>
          <cell r="AJ853">
            <v>122.2079504212207</v>
          </cell>
          <cell r="AK853">
            <v>122.2079504212207</v>
          </cell>
          <cell r="AL853">
            <v>122.2079504212207</v>
          </cell>
          <cell r="AM853">
            <v>122.2079504212207</v>
          </cell>
          <cell r="AN853">
            <v>122.2079504212207</v>
          </cell>
        </row>
        <row r="854">
          <cell r="A854">
            <v>28</v>
          </cell>
          <cell r="B854" t="str">
            <v>RD</v>
          </cell>
          <cell r="C854" t="str">
            <v>sr</v>
          </cell>
          <cell r="D854">
            <v>1.713994204424512</v>
          </cell>
          <cell r="E854">
            <v>1.713994204424512</v>
          </cell>
          <cell r="F854">
            <v>1.713994204424512</v>
          </cell>
          <cell r="G854">
            <v>1.713994204424512</v>
          </cell>
          <cell r="H854">
            <v>1.713994204424512</v>
          </cell>
          <cell r="I854">
            <v>1.713994204424512</v>
          </cell>
          <cell r="J854">
            <v>1.713994204424512</v>
          </cell>
          <cell r="K854">
            <v>1.713994204424512</v>
          </cell>
          <cell r="L854">
            <v>1.713994204424512</v>
          </cell>
          <cell r="M854">
            <v>1.713994204424512</v>
          </cell>
          <cell r="N854">
            <v>1.713994204424512</v>
          </cell>
          <cell r="O854">
            <v>1.713994204424512</v>
          </cell>
          <cell r="P854">
            <v>1.713994204424512</v>
          </cell>
          <cell r="Q854">
            <v>1.713994204424512</v>
          </cell>
          <cell r="R854">
            <v>4.6404173858089761</v>
          </cell>
          <cell r="S854">
            <v>7.5668405671934398</v>
          </cell>
          <cell r="T854">
            <v>10.493263748577904</v>
          </cell>
          <cell r="U854">
            <v>13.419686929962369</v>
          </cell>
          <cell r="V854">
            <v>16.346110111346832</v>
          </cell>
          <cell r="W854">
            <v>19.272533292731296</v>
          </cell>
          <cell r="X854">
            <v>22.198956474115761</v>
          </cell>
          <cell r="Y854">
            <v>25.125379655500225</v>
          </cell>
          <cell r="Z854">
            <v>28.05180283688469</v>
          </cell>
          <cell r="AA854">
            <v>30.978226018269154</v>
          </cell>
          <cell r="AB854">
            <v>33.904649199653619</v>
          </cell>
          <cell r="AC854">
            <v>36.831072381038076</v>
          </cell>
          <cell r="AD854">
            <v>36.831072381038076</v>
          </cell>
          <cell r="AE854">
            <v>36.831072381038076</v>
          </cell>
          <cell r="AF854">
            <v>36.831072381038076</v>
          </cell>
          <cell r="AG854">
            <v>36.831072381038076</v>
          </cell>
          <cell r="AH854">
            <v>36.831072381038076</v>
          </cell>
          <cell r="AI854">
            <v>36.831072381038076</v>
          </cell>
          <cell r="AJ854">
            <v>36.831072381038076</v>
          </cell>
          <cell r="AK854">
            <v>36.831072381038076</v>
          </cell>
          <cell r="AL854">
            <v>36.831072381038076</v>
          </cell>
          <cell r="AM854">
            <v>36.831072381038076</v>
          </cell>
          <cell r="AN854">
            <v>36.831072381038076</v>
          </cell>
        </row>
        <row r="855">
          <cell r="A855">
            <v>28</v>
          </cell>
          <cell r="B855" t="str">
            <v>RR</v>
          </cell>
          <cell r="C855" t="str">
            <v>rf</v>
          </cell>
          <cell r="D855">
            <v>1.0686595561123737</v>
          </cell>
          <cell r="E855">
            <v>1.0686595561123737</v>
          </cell>
          <cell r="F855">
            <v>1.0686595561123737</v>
          </cell>
          <cell r="G855">
            <v>1.0686595561123737</v>
          </cell>
          <cell r="H855">
            <v>1.0686595561123737</v>
          </cell>
          <cell r="I855">
            <v>1.0686595561123737</v>
          </cell>
          <cell r="J855">
            <v>1.0686595561123737</v>
          </cell>
          <cell r="K855">
            <v>1.0686595561123737</v>
          </cell>
          <cell r="L855">
            <v>1.0686595561123737</v>
          </cell>
          <cell r="M855">
            <v>1.0686595561123737</v>
          </cell>
          <cell r="N855">
            <v>1.0686595561123737</v>
          </cell>
          <cell r="O855">
            <v>1.0686595561123737</v>
          </cell>
          <cell r="P855">
            <v>1.0686595561123737</v>
          </cell>
          <cell r="Q855">
            <v>1.0686595561123737</v>
          </cell>
          <cell r="R855">
            <v>1.464364166119877</v>
          </cell>
          <cell r="S855">
            <v>1.8600687761273802</v>
          </cell>
          <cell r="T855">
            <v>2.2557733861348837</v>
          </cell>
          <cell r="U855">
            <v>2.6514779961423871</v>
          </cell>
          <cell r="V855">
            <v>3.0471826061498906</v>
          </cell>
          <cell r="W855">
            <v>3.442887216157394</v>
          </cell>
          <cell r="X855">
            <v>3.8385918261648975</v>
          </cell>
          <cell r="Y855">
            <v>4.2342964361724009</v>
          </cell>
          <cell r="Z855">
            <v>4.6300010461799044</v>
          </cell>
          <cell r="AA855">
            <v>5.0257056561874078</v>
          </cell>
          <cell r="AB855">
            <v>5.4214102661949113</v>
          </cell>
          <cell r="AC855">
            <v>5.8171148762024139</v>
          </cell>
          <cell r="AD855">
            <v>5.8171148762024139</v>
          </cell>
          <cell r="AE855">
            <v>5.8171148762024139</v>
          </cell>
          <cell r="AF855">
            <v>5.8171148762024139</v>
          </cell>
          <cell r="AG855">
            <v>5.8171148762024139</v>
          </cell>
          <cell r="AH855">
            <v>5.8171148762024139</v>
          </cell>
          <cell r="AI855">
            <v>5.8171148762024139</v>
          </cell>
          <cell r="AJ855">
            <v>5.8171148762024139</v>
          </cell>
          <cell r="AK855">
            <v>5.8171148762024139</v>
          </cell>
          <cell r="AL855">
            <v>5.8171148762024139</v>
          </cell>
          <cell r="AM855">
            <v>5.8171148762024139</v>
          </cell>
          <cell r="AN855">
            <v>5.8171148762024139</v>
          </cell>
        </row>
        <row r="856">
          <cell r="A856">
            <v>28</v>
          </cell>
          <cell r="B856" t="str">
            <v>RR</v>
          </cell>
          <cell r="C856" t="str">
            <v>rm</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row>
        <row r="857">
          <cell r="A857">
            <v>28</v>
          </cell>
          <cell r="B857" t="str">
            <v>SD</v>
          </cell>
          <cell r="C857" t="str">
            <v>ld</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0.11612626048483733</v>
          </cell>
          <cell r="S857">
            <v>0.23225252096967466</v>
          </cell>
          <cell r="T857">
            <v>0.34837878145451201</v>
          </cell>
          <cell r="U857">
            <v>0.46450504193934933</v>
          </cell>
          <cell r="V857">
            <v>0.5806313024241867</v>
          </cell>
          <cell r="W857">
            <v>0.69675756290902402</v>
          </cell>
          <cell r="X857">
            <v>0.81288382339386134</v>
          </cell>
          <cell r="Y857">
            <v>0.92901008387869866</v>
          </cell>
          <cell r="Z857">
            <v>1.045136344363536</v>
          </cell>
          <cell r="AA857">
            <v>1.1612626048483734</v>
          </cell>
          <cell r="AB857">
            <v>1.2773888653332108</v>
          </cell>
          <cell r="AC857">
            <v>1.393515125818048</v>
          </cell>
          <cell r="AD857">
            <v>1.393515125818048</v>
          </cell>
          <cell r="AE857">
            <v>1.393515125818048</v>
          </cell>
          <cell r="AF857">
            <v>1.393515125818048</v>
          </cell>
          <cell r="AG857">
            <v>1.393515125818048</v>
          </cell>
          <cell r="AH857">
            <v>1.393515125818048</v>
          </cell>
          <cell r="AI857">
            <v>1.393515125818048</v>
          </cell>
          <cell r="AJ857">
            <v>1.393515125818048</v>
          </cell>
          <cell r="AK857">
            <v>1.393515125818048</v>
          </cell>
          <cell r="AL857">
            <v>1.393515125818048</v>
          </cell>
          <cell r="AM857">
            <v>1.393515125818048</v>
          </cell>
          <cell r="AN857">
            <v>1.393515125818048</v>
          </cell>
        </row>
        <row r="858">
          <cell r="A858">
            <v>28</v>
          </cell>
          <cell r="B858" t="str">
            <v>SD</v>
          </cell>
          <cell r="C858" t="str">
            <v>lf</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row>
        <row r="859">
          <cell r="A859">
            <v>28</v>
          </cell>
          <cell r="B859" t="str">
            <v>SD</v>
          </cell>
          <cell r="C859" t="str">
            <v>mn</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row>
        <row r="860">
          <cell r="A860">
            <v>28</v>
          </cell>
          <cell r="B860" t="str">
            <v>SD</v>
          </cell>
          <cell r="C860" t="str">
            <v>os</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row>
        <row r="861">
          <cell r="A861">
            <v>28</v>
          </cell>
          <cell r="B861" t="str">
            <v>SD</v>
          </cell>
          <cell r="C861" t="str">
            <v>pm</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26.7</v>
          </cell>
          <cell r="U861">
            <v>26.7</v>
          </cell>
          <cell r="V861">
            <v>26.7</v>
          </cell>
          <cell r="W861">
            <v>26.7</v>
          </cell>
          <cell r="X861">
            <v>26.7</v>
          </cell>
          <cell r="Y861">
            <v>26.7</v>
          </cell>
          <cell r="Z861">
            <v>26.7</v>
          </cell>
          <cell r="AA861">
            <v>31</v>
          </cell>
          <cell r="AB861">
            <v>31</v>
          </cell>
          <cell r="AC861">
            <v>31</v>
          </cell>
          <cell r="AD861">
            <v>31</v>
          </cell>
          <cell r="AE861">
            <v>31</v>
          </cell>
          <cell r="AF861">
            <v>31</v>
          </cell>
          <cell r="AG861">
            <v>31</v>
          </cell>
          <cell r="AH861">
            <v>31</v>
          </cell>
          <cell r="AI861">
            <v>20.8</v>
          </cell>
          <cell r="AJ861">
            <v>20.8</v>
          </cell>
          <cell r="AK861">
            <v>20.8</v>
          </cell>
          <cell r="AL861">
            <v>20.8</v>
          </cell>
          <cell r="AM861">
            <v>20.8</v>
          </cell>
          <cell r="AN861">
            <v>20.8</v>
          </cell>
        </row>
        <row r="862">
          <cell r="A862">
            <v>28</v>
          </cell>
          <cell r="B862" t="str">
            <v>SD</v>
          </cell>
          <cell r="C862" t="str">
            <v>pq</v>
          </cell>
          <cell r="D862">
            <v>9.4544078808044851</v>
          </cell>
          <cell r="E862">
            <v>9.4544078808044851</v>
          </cell>
          <cell r="F862">
            <v>9.4544078808044851</v>
          </cell>
          <cell r="G862">
            <v>9.4544078808044851</v>
          </cell>
          <cell r="H862">
            <v>9.4544078808044851</v>
          </cell>
          <cell r="I862">
            <v>9.4544078808044851</v>
          </cell>
          <cell r="J862">
            <v>9.4544078808044851</v>
          </cell>
          <cell r="K862">
            <v>9.4544078808044851</v>
          </cell>
          <cell r="L862">
            <v>9.4544078808044851</v>
          </cell>
          <cell r="M862">
            <v>9.4544078808044851</v>
          </cell>
          <cell r="N862">
            <v>9.4544078808044851</v>
          </cell>
          <cell r="O862">
            <v>9.4544078808044851</v>
          </cell>
          <cell r="P862">
            <v>9.4544078808044851</v>
          </cell>
          <cell r="Q862">
            <v>9.4544078808044851</v>
          </cell>
          <cell r="R862">
            <v>10.600331291495969</v>
          </cell>
          <cell r="S862">
            <v>11.746254702187453</v>
          </cell>
          <cell r="T862">
            <v>12.892178112878938</v>
          </cell>
          <cell r="U862">
            <v>14.038101523570422</v>
          </cell>
          <cell r="V862">
            <v>15.184024934261906</v>
          </cell>
          <cell r="W862">
            <v>16.32994834495339</v>
          </cell>
          <cell r="X862">
            <v>17.475871755644874</v>
          </cell>
          <cell r="Y862">
            <v>18.621795166336359</v>
          </cell>
          <cell r="Z862">
            <v>19.767718577027843</v>
          </cell>
          <cell r="AA862">
            <v>20.913641987719327</v>
          </cell>
          <cell r="AB862">
            <v>22.059565398410811</v>
          </cell>
          <cell r="AC862">
            <v>23.205488809102306</v>
          </cell>
          <cell r="AD862">
            <v>23.205488809102306</v>
          </cell>
          <cell r="AE862">
            <v>23.205488809102306</v>
          </cell>
          <cell r="AF862">
            <v>23.205488809102306</v>
          </cell>
          <cell r="AG862">
            <v>23.205488809102306</v>
          </cell>
          <cell r="AH862">
            <v>23.205488809102306</v>
          </cell>
          <cell r="AI862">
            <v>23.205488809102306</v>
          </cell>
          <cell r="AJ862">
            <v>23.205488809102306</v>
          </cell>
          <cell r="AK862">
            <v>23.205488809102306</v>
          </cell>
          <cell r="AL862">
            <v>23.205488809102306</v>
          </cell>
          <cell r="AM862">
            <v>23.205488809102306</v>
          </cell>
          <cell r="AN862">
            <v>23.205488809102306</v>
          </cell>
        </row>
        <row r="863">
          <cell r="A863">
            <v>28</v>
          </cell>
          <cell r="B863" t="str">
            <v>SD</v>
          </cell>
          <cell r="C863" t="str">
            <v>ss</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row>
        <row r="864">
          <cell r="A864">
            <v>28</v>
          </cell>
          <cell r="B864" t="str">
            <v>UR</v>
          </cell>
          <cell r="C864" t="str">
            <v>rf</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8.6120424825326003E-2</v>
          </cell>
          <cell r="S864">
            <v>0.17224084965065201</v>
          </cell>
          <cell r="T864">
            <v>0.25836127447597801</v>
          </cell>
          <cell r="U864">
            <v>0.34448169930130401</v>
          </cell>
          <cell r="V864">
            <v>0.43060212412663001</v>
          </cell>
          <cell r="W864">
            <v>0.51672254895195602</v>
          </cell>
          <cell r="X864">
            <v>0.60284297377728202</v>
          </cell>
          <cell r="Y864">
            <v>0.68896339860260802</v>
          </cell>
          <cell r="Z864">
            <v>0.77508382342793403</v>
          </cell>
          <cell r="AA864">
            <v>0.86120424825326003</v>
          </cell>
          <cell r="AB864">
            <v>0.94732467307858603</v>
          </cell>
          <cell r="AC864">
            <v>1.033445097903912</v>
          </cell>
          <cell r="AD864">
            <v>1.033445097903912</v>
          </cell>
          <cell r="AE864">
            <v>1.033445097903912</v>
          </cell>
          <cell r="AF864">
            <v>1.033445097903912</v>
          </cell>
          <cell r="AG864">
            <v>1.033445097903912</v>
          </cell>
          <cell r="AH864">
            <v>1.033445097903912</v>
          </cell>
          <cell r="AI864">
            <v>1.033445097903912</v>
          </cell>
          <cell r="AJ864">
            <v>1.033445097903912</v>
          </cell>
          <cell r="AK864">
            <v>1.033445097903912</v>
          </cell>
          <cell r="AL864">
            <v>1.033445097903912</v>
          </cell>
          <cell r="AM864">
            <v>1.033445097903912</v>
          </cell>
          <cell r="AN864">
            <v>1.033445097903912</v>
          </cell>
        </row>
        <row r="865">
          <cell r="A865">
            <v>28</v>
          </cell>
          <cell r="B865" t="str">
            <v>UR</v>
          </cell>
          <cell r="C865" t="str">
            <v>rm</v>
          </cell>
          <cell r="D865">
            <v>3.3775416334659853</v>
          </cell>
          <cell r="E865">
            <v>3.3775416334659853</v>
          </cell>
          <cell r="F865">
            <v>3.3775416334659853</v>
          </cell>
          <cell r="G865">
            <v>3.3775416334659853</v>
          </cell>
          <cell r="H865">
            <v>3.3775416334659853</v>
          </cell>
          <cell r="I865">
            <v>3.3775416334659853</v>
          </cell>
          <cell r="J865">
            <v>3.3775416334659853</v>
          </cell>
          <cell r="K865">
            <v>3.3775416334659853</v>
          </cell>
          <cell r="L865">
            <v>3.3775416334659853</v>
          </cell>
          <cell r="M865">
            <v>3.3775416334659853</v>
          </cell>
          <cell r="N865">
            <v>3.3775416334659853</v>
          </cell>
          <cell r="O865">
            <v>3.3775416334659853</v>
          </cell>
          <cell r="P865">
            <v>3.3775416334659853</v>
          </cell>
          <cell r="Q865">
            <v>3.3775416334659853</v>
          </cell>
          <cell r="R865">
            <v>3.0960798306771533</v>
          </cell>
          <cell r="S865">
            <v>2.8146180278883213</v>
          </cell>
          <cell r="T865">
            <v>2.5331562250994892</v>
          </cell>
          <cell r="U865">
            <v>2.2516944223106572</v>
          </cell>
          <cell r="V865">
            <v>1.9702326195218252</v>
          </cell>
          <cell r="W865">
            <v>1.6887708167329931</v>
          </cell>
          <cell r="X865">
            <v>1.4073090139441611</v>
          </cell>
          <cell r="Y865">
            <v>1.125847211155329</v>
          </cell>
          <cell r="Z865">
            <v>0.844385408366497</v>
          </cell>
          <cell r="AA865">
            <v>0.56292360557766496</v>
          </cell>
          <cell r="AB865">
            <v>0.28146180278883287</v>
          </cell>
          <cell r="AC865">
            <v>0</v>
          </cell>
          <cell r="AD865">
            <v>0</v>
          </cell>
          <cell r="AE865">
            <v>0</v>
          </cell>
          <cell r="AF865">
            <v>0</v>
          </cell>
          <cell r="AG865">
            <v>0</v>
          </cell>
          <cell r="AH865">
            <v>0</v>
          </cell>
          <cell r="AI865">
            <v>0</v>
          </cell>
          <cell r="AJ865">
            <v>0</v>
          </cell>
          <cell r="AK865">
            <v>0</v>
          </cell>
          <cell r="AL865">
            <v>0</v>
          </cell>
          <cell r="AM865">
            <v>0</v>
          </cell>
          <cell r="AN865">
            <v>0</v>
          </cell>
        </row>
        <row r="866">
          <cell r="A866">
            <v>29</v>
          </cell>
          <cell r="B866" t="str">
            <v>AG</v>
          </cell>
          <cell r="C866" t="str">
            <v>ab</v>
          </cell>
          <cell r="D866">
            <v>1224.7104981148689</v>
          </cell>
          <cell r="E866">
            <v>1224.7104981148689</v>
          </cell>
          <cell r="F866">
            <v>1224.7104981148689</v>
          </cell>
          <cell r="G866">
            <v>1224.7104981148689</v>
          </cell>
          <cell r="H866">
            <v>1224.7104981148689</v>
          </cell>
          <cell r="I866">
            <v>1224.7104981148689</v>
          </cell>
          <cell r="J866">
            <v>1224.7104981148689</v>
          </cell>
          <cell r="K866">
            <v>1224.7104981148689</v>
          </cell>
          <cell r="L866">
            <v>1224.7104981148689</v>
          </cell>
          <cell r="M866">
            <v>1224.7104981148689</v>
          </cell>
          <cell r="N866">
            <v>1224.7104981148689</v>
          </cell>
          <cell r="O866">
            <v>1224.7104981148689</v>
          </cell>
          <cell r="P866">
            <v>1224.7104981148689</v>
          </cell>
          <cell r="Q866">
            <v>1224.7104981148689</v>
          </cell>
          <cell r="R866">
            <v>1145.6782676209077</v>
          </cell>
          <cell r="S866">
            <v>1066.6460371269463</v>
          </cell>
          <cell r="T866">
            <v>987.61380663298507</v>
          </cell>
          <cell r="U866">
            <v>908.58157613902381</v>
          </cell>
          <cell r="V866">
            <v>829.54934564506254</v>
          </cell>
          <cell r="W866">
            <v>750.51711515110128</v>
          </cell>
          <cell r="X866">
            <v>671.48488465714001</v>
          </cell>
          <cell r="Y866">
            <v>592.45265416317875</v>
          </cell>
          <cell r="Z866">
            <v>513.42042366921748</v>
          </cell>
          <cell r="AA866">
            <v>434.38819317525622</v>
          </cell>
          <cell r="AB866">
            <v>355.35596268129495</v>
          </cell>
          <cell r="AC866">
            <v>276.32373218733369</v>
          </cell>
          <cell r="AD866">
            <v>276.32373218733369</v>
          </cell>
          <cell r="AE866">
            <v>276.32373218733369</v>
          </cell>
          <cell r="AF866">
            <v>276.32373218733369</v>
          </cell>
          <cell r="AG866">
            <v>276.32373218733369</v>
          </cell>
          <cell r="AH866">
            <v>276.32373218733369</v>
          </cell>
          <cell r="AI866">
            <v>276.32373218733369</v>
          </cell>
          <cell r="AJ866">
            <v>276.32373218733369</v>
          </cell>
          <cell r="AK866">
            <v>276.32373218733369</v>
          </cell>
          <cell r="AL866">
            <v>276.32373218733369</v>
          </cell>
          <cell r="AM866">
            <v>276.32373218733369</v>
          </cell>
          <cell r="AN866">
            <v>276.32373218733369</v>
          </cell>
        </row>
        <row r="867">
          <cell r="A867">
            <v>29</v>
          </cell>
          <cell r="B867" t="str">
            <v>AG</v>
          </cell>
          <cell r="C867" t="str">
            <v>cp</v>
          </cell>
          <cell r="D867">
            <v>3415.5834340076972</v>
          </cell>
          <cell r="E867">
            <v>3415.5834340076972</v>
          </cell>
          <cell r="F867">
            <v>3415.5834340076972</v>
          </cell>
          <cell r="G867">
            <v>3415.5834340076972</v>
          </cell>
          <cell r="H867">
            <v>3415.5834340076972</v>
          </cell>
          <cell r="I867">
            <v>3415.5834340076972</v>
          </cell>
          <cell r="J867">
            <v>3415.5834340076972</v>
          </cell>
          <cell r="K867">
            <v>3415.5834340076972</v>
          </cell>
          <cell r="L867">
            <v>3415.5834340076972</v>
          </cell>
          <cell r="M867">
            <v>3415.5834340076972</v>
          </cell>
          <cell r="N867">
            <v>3415.5834340076972</v>
          </cell>
          <cell r="O867">
            <v>3415.5834340076972</v>
          </cell>
          <cell r="P867">
            <v>3415.5834340076972</v>
          </cell>
          <cell r="Q867">
            <v>3415.5834340076972</v>
          </cell>
          <cell r="R867">
            <v>3168.1975998659495</v>
          </cell>
          <cell r="S867">
            <v>2920.8117657242019</v>
          </cell>
          <cell r="T867">
            <v>2673.4259315824543</v>
          </cell>
          <cell r="U867">
            <v>2426.0400974407066</v>
          </cell>
          <cell r="V867">
            <v>2178.654263298959</v>
          </cell>
          <cell r="W867">
            <v>1931.2684291572114</v>
          </cell>
          <cell r="X867">
            <v>1683.8825950154637</v>
          </cell>
          <cell r="Y867">
            <v>1436.4967608737161</v>
          </cell>
          <cell r="Z867">
            <v>1189.1109267319684</v>
          </cell>
          <cell r="AA867">
            <v>941.72509259022081</v>
          </cell>
          <cell r="AB867">
            <v>694.33925844847317</v>
          </cell>
          <cell r="AC867">
            <v>446.95342430672531</v>
          </cell>
          <cell r="AD867">
            <v>446.95342430672531</v>
          </cell>
          <cell r="AE867">
            <v>446.95342430672531</v>
          </cell>
          <cell r="AF867">
            <v>446.95342430672531</v>
          </cell>
          <cell r="AG867">
            <v>446.95342430672531</v>
          </cell>
          <cell r="AH867">
            <v>446.95342430672531</v>
          </cell>
          <cell r="AI867">
            <v>446.95342430672531</v>
          </cell>
          <cell r="AJ867">
            <v>446.95342430672531</v>
          </cell>
          <cell r="AK867">
            <v>446.95342430672531</v>
          </cell>
          <cell r="AL867">
            <v>446.95342430672531</v>
          </cell>
          <cell r="AM867">
            <v>446.95342430672531</v>
          </cell>
          <cell r="AN867">
            <v>446.95342430672531</v>
          </cell>
        </row>
        <row r="868">
          <cell r="A868">
            <v>29</v>
          </cell>
          <cell r="B868" t="str">
            <v>AG</v>
          </cell>
          <cell r="C868" t="str">
            <v>pa</v>
          </cell>
          <cell r="D868">
            <v>705.27408619764219</v>
          </cell>
          <cell r="E868">
            <v>705.27408619764219</v>
          </cell>
          <cell r="F868">
            <v>705.27408619764219</v>
          </cell>
          <cell r="G868">
            <v>705.27408619764219</v>
          </cell>
          <cell r="H868">
            <v>705.27408619764219</v>
          </cell>
          <cell r="I868">
            <v>705.27408619764219</v>
          </cell>
          <cell r="J868">
            <v>705.27408619764219</v>
          </cell>
          <cell r="K868">
            <v>705.27408619764219</v>
          </cell>
          <cell r="L868">
            <v>705.27408619764219</v>
          </cell>
          <cell r="M868">
            <v>705.27408619764219</v>
          </cell>
          <cell r="N868">
            <v>705.27408619764219</v>
          </cell>
          <cell r="O868">
            <v>705.27408619764219</v>
          </cell>
          <cell r="P868">
            <v>705.27408619764219</v>
          </cell>
          <cell r="Q868">
            <v>705.27408619764219</v>
          </cell>
          <cell r="R868">
            <v>673.82050468666228</v>
          </cell>
          <cell r="S868">
            <v>642.36692317568236</v>
          </cell>
          <cell r="T868">
            <v>610.91334166470244</v>
          </cell>
          <cell r="U868">
            <v>579.45976015372253</v>
          </cell>
          <cell r="V868">
            <v>548.00617864274261</v>
          </cell>
          <cell r="W868">
            <v>516.5525971317627</v>
          </cell>
          <cell r="X868">
            <v>485.09901562078284</v>
          </cell>
          <cell r="Y868">
            <v>453.64543410980298</v>
          </cell>
          <cell r="Z868">
            <v>422.19185259882312</v>
          </cell>
          <cell r="AA868">
            <v>390.73827108784326</v>
          </cell>
          <cell r="AB868">
            <v>359.2846895768634</v>
          </cell>
          <cell r="AC868">
            <v>327.83110806588383</v>
          </cell>
          <cell r="AD868">
            <v>327.83110806588383</v>
          </cell>
          <cell r="AE868">
            <v>327.83110806588383</v>
          </cell>
          <cell r="AF868">
            <v>327.83110806588383</v>
          </cell>
          <cell r="AG868">
            <v>327.83110806588383</v>
          </cell>
          <cell r="AH868">
            <v>327.83110806588383</v>
          </cell>
          <cell r="AI868">
            <v>327.83110806588383</v>
          </cell>
          <cell r="AJ868">
            <v>327.83110806588383</v>
          </cell>
          <cell r="AK868">
            <v>327.83110806588383</v>
          </cell>
          <cell r="AL868">
            <v>327.83110806588383</v>
          </cell>
          <cell r="AM868">
            <v>327.83110806588383</v>
          </cell>
          <cell r="AN868">
            <v>327.83110806588383</v>
          </cell>
        </row>
        <row r="869">
          <cell r="A869">
            <v>29</v>
          </cell>
          <cell r="B869" t="str">
            <v>AL</v>
          </cell>
          <cell r="C869" t="str">
            <v>ep</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row>
        <row r="870">
          <cell r="A870">
            <v>29</v>
          </cell>
          <cell r="B870" t="str">
            <v>AL</v>
          </cell>
          <cell r="C870" t="str">
            <v>ff</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row>
        <row r="871">
          <cell r="A871">
            <v>29</v>
          </cell>
          <cell r="B871" t="str">
            <v>AL</v>
          </cell>
          <cell r="C871" t="str">
            <v>hr</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row>
        <row r="872">
          <cell r="A872">
            <v>29</v>
          </cell>
          <cell r="B872" t="str">
            <v>AL</v>
          </cell>
          <cell r="C872" t="str">
            <v>of</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row>
        <row r="873">
          <cell r="A873">
            <v>29</v>
          </cell>
          <cell r="B873" t="str">
            <v>CR</v>
          </cell>
          <cell r="C873" t="str">
            <v>as</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row>
        <row r="874">
          <cell r="A874">
            <v>29</v>
          </cell>
          <cell r="B874" t="str">
            <v>CR</v>
          </cell>
          <cell r="C874" t="str">
            <v>hy</v>
          </cell>
          <cell r="D874">
            <v>0.85157430372627996</v>
          </cell>
          <cell r="E874">
            <v>0.85157430372627996</v>
          </cell>
          <cell r="F874">
            <v>0.85157430372627996</v>
          </cell>
          <cell r="G874">
            <v>0.85157430372627996</v>
          </cell>
          <cell r="H874">
            <v>0.85157430372627996</v>
          </cell>
          <cell r="I874">
            <v>0.85157430372627996</v>
          </cell>
          <cell r="J874">
            <v>0.85157430372627996</v>
          </cell>
          <cell r="K874">
            <v>0.85157430372627996</v>
          </cell>
          <cell r="L874">
            <v>0.85157430372627996</v>
          </cell>
          <cell r="M874">
            <v>0.85157430372627996</v>
          </cell>
          <cell r="N874">
            <v>0.85157430372627996</v>
          </cell>
          <cell r="O874">
            <v>0.85157430372627996</v>
          </cell>
          <cell r="P874">
            <v>0.85157430372627996</v>
          </cell>
          <cell r="Q874">
            <v>0.85157430372627996</v>
          </cell>
          <cell r="R874">
            <v>0.78060977841575663</v>
          </cell>
          <cell r="S874">
            <v>0.7096452531052333</v>
          </cell>
          <cell r="T874">
            <v>0.63868072779470997</v>
          </cell>
          <cell r="U874">
            <v>0.56771620248418664</v>
          </cell>
          <cell r="V874">
            <v>0.49675167717366331</v>
          </cell>
          <cell r="W874">
            <v>0.42578715186313998</v>
          </cell>
          <cell r="X874">
            <v>0.35482262655261665</v>
          </cell>
          <cell r="Y874">
            <v>0.28385810124209332</v>
          </cell>
          <cell r="Z874">
            <v>0.21289357593156999</v>
          </cell>
          <cell r="AA874">
            <v>0.14192905062104666</v>
          </cell>
          <cell r="AB874">
            <v>7.096452531052333E-2</v>
          </cell>
          <cell r="AC874">
            <v>0</v>
          </cell>
          <cell r="AD874">
            <v>0</v>
          </cell>
          <cell r="AE874">
            <v>0</v>
          </cell>
          <cell r="AF874">
            <v>0</v>
          </cell>
          <cell r="AG874">
            <v>0</v>
          </cell>
          <cell r="AH874">
            <v>0</v>
          </cell>
          <cell r="AI874">
            <v>0</v>
          </cell>
          <cell r="AJ874">
            <v>0</v>
          </cell>
          <cell r="AK874">
            <v>0</v>
          </cell>
          <cell r="AL874">
            <v>0</v>
          </cell>
          <cell r="AM874">
            <v>0</v>
          </cell>
          <cell r="AN874">
            <v>0</v>
          </cell>
        </row>
        <row r="875">
          <cell r="A875">
            <v>29</v>
          </cell>
          <cell r="B875" t="str">
            <v>CR</v>
          </cell>
          <cell r="C875" t="str">
            <v>pp</v>
          </cell>
          <cell r="D875">
            <v>6.771114183657267</v>
          </cell>
          <cell r="E875">
            <v>6.771114183657267</v>
          </cell>
          <cell r="F875">
            <v>6.771114183657267</v>
          </cell>
          <cell r="G875">
            <v>6.771114183657267</v>
          </cell>
          <cell r="H875">
            <v>6.771114183657267</v>
          </cell>
          <cell r="I875">
            <v>6.771114183657267</v>
          </cell>
          <cell r="J875">
            <v>6.771114183657267</v>
          </cell>
          <cell r="K875">
            <v>6.771114183657267</v>
          </cell>
          <cell r="L875">
            <v>6.771114183657267</v>
          </cell>
          <cell r="M875">
            <v>6.771114183657267</v>
          </cell>
          <cell r="N875">
            <v>6.771114183657267</v>
          </cell>
          <cell r="O875">
            <v>6.771114183657267</v>
          </cell>
          <cell r="P875">
            <v>6.771114183657267</v>
          </cell>
          <cell r="Q875">
            <v>6.771114183657267</v>
          </cell>
          <cell r="R875">
            <v>6.2304471985905439</v>
          </cell>
          <cell r="S875">
            <v>5.6897802135238207</v>
          </cell>
          <cell r="T875">
            <v>5.1491132284570975</v>
          </cell>
          <cell r="U875">
            <v>4.6084462433903743</v>
          </cell>
          <cell r="V875">
            <v>4.0677792583236512</v>
          </cell>
          <cell r="W875">
            <v>3.527112273256928</v>
          </cell>
          <cell r="X875">
            <v>2.9864452881902048</v>
          </cell>
          <cell r="Y875">
            <v>2.4457783031234817</v>
          </cell>
          <cell r="Z875">
            <v>1.9051113180567583</v>
          </cell>
          <cell r="AA875">
            <v>1.3644443329900349</v>
          </cell>
          <cell r="AB875">
            <v>0.82377734792331148</v>
          </cell>
          <cell r="AC875">
            <v>0.28311036285658658</v>
          </cell>
          <cell r="AD875">
            <v>0.28311036285658658</v>
          </cell>
          <cell r="AE875">
            <v>0.28311036285658658</v>
          </cell>
          <cell r="AF875">
            <v>0.28311036285658658</v>
          </cell>
          <cell r="AG875">
            <v>0.28311036285658658</v>
          </cell>
          <cell r="AH875">
            <v>0.28311036285658658</v>
          </cell>
          <cell r="AI875">
            <v>0.28311036285658658</v>
          </cell>
          <cell r="AJ875">
            <v>0.28311036285658658</v>
          </cell>
          <cell r="AK875">
            <v>0.28311036285658658</v>
          </cell>
          <cell r="AL875">
            <v>0.28311036285658658</v>
          </cell>
          <cell r="AM875">
            <v>0.28311036285658658</v>
          </cell>
          <cell r="AN875">
            <v>0.28311036285658658</v>
          </cell>
        </row>
        <row r="876">
          <cell r="A876">
            <v>29</v>
          </cell>
          <cell r="B876" t="str">
            <v>CR</v>
          </cell>
          <cell r="C876" t="str">
            <v>ry</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row>
        <row r="877">
          <cell r="A877">
            <v>29</v>
          </cell>
          <cell r="B877" t="str">
            <v>CR</v>
          </cell>
          <cell r="C877" t="str">
            <v>sl</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row>
        <row r="878">
          <cell r="A878">
            <v>29</v>
          </cell>
          <cell r="B878" t="str">
            <v>FO</v>
          </cell>
          <cell r="C878" t="str">
            <v>uf</v>
          </cell>
          <cell r="D878">
            <v>10.768129769922364</v>
          </cell>
          <cell r="E878">
            <v>10.768129769922364</v>
          </cell>
          <cell r="F878">
            <v>10.768129769922364</v>
          </cell>
          <cell r="G878">
            <v>10.768129769922364</v>
          </cell>
          <cell r="H878">
            <v>10.768129769922364</v>
          </cell>
          <cell r="I878">
            <v>10.768129769922364</v>
          </cell>
          <cell r="J878">
            <v>10.768129769922364</v>
          </cell>
          <cell r="K878">
            <v>10.768129769922364</v>
          </cell>
          <cell r="L878">
            <v>10.768129769922364</v>
          </cell>
          <cell r="M878">
            <v>10.768129769922364</v>
          </cell>
          <cell r="N878">
            <v>10.768129769922364</v>
          </cell>
          <cell r="O878">
            <v>10.768129769922364</v>
          </cell>
          <cell r="P878">
            <v>10.768129769922364</v>
          </cell>
          <cell r="Q878">
            <v>10.768129769922364</v>
          </cell>
          <cell r="R878">
            <v>9.8707856224288335</v>
          </cell>
          <cell r="S878">
            <v>8.9734414749353029</v>
          </cell>
          <cell r="T878">
            <v>8.0760973274417722</v>
          </cell>
          <cell r="U878">
            <v>7.1787531799482416</v>
          </cell>
          <cell r="V878">
            <v>6.2814090324547109</v>
          </cell>
          <cell r="W878">
            <v>5.3840648849611803</v>
          </cell>
          <cell r="X878">
            <v>4.4867207374676497</v>
          </cell>
          <cell r="Y878">
            <v>3.5893765899741195</v>
          </cell>
          <cell r="Z878">
            <v>2.6920324424805893</v>
          </cell>
          <cell r="AA878">
            <v>1.7946882949870591</v>
          </cell>
          <cell r="AB878">
            <v>0.89734414749352875</v>
          </cell>
          <cell r="AC878">
            <v>0</v>
          </cell>
          <cell r="AD878">
            <v>0</v>
          </cell>
          <cell r="AE878">
            <v>0</v>
          </cell>
          <cell r="AF878">
            <v>0</v>
          </cell>
          <cell r="AG878">
            <v>0</v>
          </cell>
          <cell r="AH878">
            <v>0</v>
          </cell>
          <cell r="AI878">
            <v>0</v>
          </cell>
          <cell r="AJ878">
            <v>0</v>
          </cell>
          <cell r="AK878">
            <v>0</v>
          </cell>
          <cell r="AL878">
            <v>0</v>
          </cell>
          <cell r="AM878">
            <v>0</v>
          </cell>
          <cell r="AN878">
            <v>0</v>
          </cell>
        </row>
        <row r="879">
          <cell r="A879">
            <v>29</v>
          </cell>
          <cell r="B879" t="str">
            <v>IN</v>
          </cell>
          <cell r="C879" t="str">
            <v>hi</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row>
        <row r="880">
          <cell r="A880">
            <v>29</v>
          </cell>
          <cell r="B880" t="str">
            <v>IN</v>
          </cell>
          <cell r="C880" t="str">
            <v>ih</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row>
        <row r="881">
          <cell r="A881">
            <v>29</v>
          </cell>
          <cell r="B881" t="str">
            <v>IN</v>
          </cell>
          <cell r="C881" t="str">
            <v>li</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5.8828053968360293E-2</v>
          </cell>
          <cell r="S881">
            <v>0.11765610793672059</v>
          </cell>
          <cell r="T881">
            <v>0.17648416190508087</v>
          </cell>
          <cell r="U881">
            <v>0.23531221587344117</v>
          </cell>
          <cell r="V881">
            <v>0.29414026984180147</v>
          </cell>
          <cell r="W881">
            <v>0.35296832381016174</v>
          </cell>
          <cell r="X881">
            <v>0.41179637777852202</v>
          </cell>
          <cell r="Y881">
            <v>0.47062443174688229</v>
          </cell>
          <cell r="Z881">
            <v>0.52945248571524262</v>
          </cell>
          <cell r="AA881">
            <v>0.58828053968360294</v>
          </cell>
          <cell r="AB881">
            <v>0.64710859365196327</v>
          </cell>
          <cell r="AC881">
            <v>0.70593664762032349</v>
          </cell>
          <cell r="AD881">
            <v>0.70593664762032349</v>
          </cell>
          <cell r="AE881">
            <v>0.70593664762032349</v>
          </cell>
          <cell r="AF881">
            <v>0.70593664762032349</v>
          </cell>
          <cell r="AG881">
            <v>0.70593664762032349</v>
          </cell>
          <cell r="AH881">
            <v>0.70593664762032349</v>
          </cell>
          <cell r="AI881">
            <v>0.70593664762032349</v>
          </cell>
          <cell r="AJ881">
            <v>0.70593664762032349</v>
          </cell>
          <cell r="AK881">
            <v>0.70593664762032349</v>
          </cell>
          <cell r="AL881">
            <v>0.70593664762032349</v>
          </cell>
          <cell r="AM881">
            <v>0.70593664762032349</v>
          </cell>
          <cell r="AN881">
            <v>0.70593664762032349</v>
          </cell>
        </row>
        <row r="882">
          <cell r="A882">
            <v>29</v>
          </cell>
          <cell r="B882" t="str">
            <v>IN</v>
          </cell>
          <cell r="C882" t="str">
            <v>oi</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row>
        <row r="883">
          <cell r="A883">
            <v>29</v>
          </cell>
          <cell r="B883" t="str">
            <v>IN</v>
          </cell>
          <cell r="C883" t="str">
            <v>wp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row>
        <row r="884">
          <cell r="A884">
            <v>29</v>
          </cell>
          <cell r="B884" t="str">
            <v>RC</v>
          </cell>
          <cell r="C884" t="str">
            <v>ca</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1.7189560116525813E-2</v>
          </cell>
          <cell r="S884">
            <v>3.4379120233051626E-2</v>
          </cell>
          <cell r="T884">
            <v>5.1568680349577442E-2</v>
          </cell>
          <cell r="U884">
            <v>6.8758240466103251E-2</v>
          </cell>
          <cell r="V884">
            <v>8.5947800582629061E-2</v>
          </cell>
          <cell r="W884">
            <v>0.10313736069915487</v>
          </cell>
          <cell r="X884">
            <v>0.12032692081568068</v>
          </cell>
          <cell r="Y884">
            <v>0.1375164809322065</v>
          </cell>
          <cell r="Z884">
            <v>0.15470604104873231</v>
          </cell>
          <cell r="AA884">
            <v>0.17189560116525812</v>
          </cell>
          <cell r="AB884">
            <v>0.18908516128178393</v>
          </cell>
          <cell r="AC884">
            <v>0.20627472139830977</v>
          </cell>
          <cell r="AD884">
            <v>0.20627472139830977</v>
          </cell>
          <cell r="AE884">
            <v>0.20627472139830977</v>
          </cell>
          <cell r="AF884">
            <v>0.20627472139830977</v>
          </cell>
          <cell r="AG884">
            <v>0.20627472139830977</v>
          </cell>
          <cell r="AH884">
            <v>0.20627472139830977</v>
          </cell>
          <cell r="AI884">
            <v>0.20627472139830977</v>
          </cell>
          <cell r="AJ884">
            <v>0.20627472139830977</v>
          </cell>
          <cell r="AK884">
            <v>0.20627472139830977</v>
          </cell>
          <cell r="AL884">
            <v>0.20627472139830977</v>
          </cell>
          <cell r="AM884">
            <v>0.20627472139830977</v>
          </cell>
          <cell r="AN884">
            <v>0.20627472139830977</v>
          </cell>
        </row>
        <row r="885">
          <cell r="A885">
            <v>29</v>
          </cell>
          <cell r="B885" t="str">
            <v>RC</v>
          </cell>
          <cell r="C885" t="str">
            <v>go</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row>
        <row r="886">
          <cell r="A886">
            <v>29</v>
          </cell>
          <cell r="B886" t="str">
            <v>RC</v>
          </cell>
          <cell r="C886" t="str">
            <v>sk</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row>
        <row r="887">
          <cell r="A887">
            <v>29</v>
          </cell>
          <cell r="B887" t="str">
            <v>RD</v>
          </cell>
          <cell r="C887" t="str">
            <v>mf</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row>
        <row r="888">
          <cell r="A888">
            <v>29</v>
          </cell>
          <cell r="B888" t="str">
            <v>RD</v>
          </cell>
          <cell r="C888" t="str">
            <v>mr</v>
          </cell>
          <cell r="D888">
            <v>3.9125915419866386</v>
          </cell>
          <cell r="E888">
            <v>3.9125915419866386</v>
          </cell>
          <cell r="F888">
            <v>3.9125915419866386</v>
          </cell>
          <cell r="G888">
            <v>3.9125915419866386</v>
          </cell>
          <cell r="H888">
            <v>3.9125915419866386</v>
          </cell>
          <cell r="I888">
            <v>3.9125915419866386</v>
          </cell>
          <cell r="J888">
            <v>3.9125915419866386</v>
          </cell>
          <cell r="K888">
            <v>3.9125915419866386</v>
          </cell>
          <cell r="L888">
            <v>3.9125915419866386</v>
          </cell>
          <cell r="M888">
            <v>3.9125915419866386</v>
          </cell>
          <cell r="N888">
            <v>3.9125915419866386</v>
          </cell>
          <cell r="O888">
            <v>3.9125915419866386</v>
          </cell>
          <cell r="P888">
            <v>3.9125915419866386</v>
          </cell>
          <cell r="Q888">
            <v>3.9125915419866386</v>
          </cell>
          <cell r="R888">
            <v>3.5865422468210855</v>
          </cell>
          <cell r="S888">
            <v>3.2604929516555323</v>
          </cell>
          <cell r="T888">
            <v>2.9344436564899792</v>
          </cell>
          <cell r="U888">
            <v>2.608394361324426</v>
          </cell>
          <cell r="V888">
            <v>2.2823450661588729</v>
          </cell>
          <cell r="W888">
            <v>1.9562957709933197</v>
          </cell>
          <cell r="X888">
            <v>1.6302464758277666</v>
          </cell>
          <cell r="Y888">
            <v>1.3041971806622135</v>
          </cell>
          <cell r="Z888">
            <v>0.97814788549666032</v>
          </cell>
          <cell r="AA888">
            <v>0.65209859033110718</v>
          </cell>
          <cell r="AB888">
            <v>0.32604929516555398</v>
          </cell>
          <cell r="AC888">
            <v>0</v>
          </cell>
          <cell r="AD888">
            <v>0</v>
          </cell>
          <cell r="AE888">
            <v>0</v>
          </cell>
          <cell r="AF888">
            <v>0</v>
          </cell>
          <cell r="AG888">
            <v>0</v>
          </cell>
          <cell r="AH888">
            <v>0</v>
          </cell>
          <cell r="AI888">
            <v>0</v>
          </cell>
          <cell r="AJ888">
            <v>0</v>
          </cell>
          <cell r="AK888">
            <v>0</v>
          </cell>
          <cell r="AL888">
            <v>0</v>
          </cell>
          <cell r="AM888">
            <v>0</v>
          </cell>
          <cell r="AN888">
            <v>0</v>
          </cell>
        </row>
        <row r="889">
          <cell r="A889">
            <v>29</v>
          </cell>
          <cell r="B889" t="str">
            <v>RD</v>
          </cell>
          <cell r="C889" t="str">
            <v>sf</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row>
        <row r="890">
          <cell r="A890">
            <v>29</v>
          </cell>
          <cell r="B890" t="str">
            <v>RD</v>
          </cell>
          <cell r="C890" t="str">
            <v>sr</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0.13887793429754988</v>
          </cell>
          <cell r="S890">
            <v>0.27775586859509976</v>
          </cell>
          <cell r="T890">
            <v>0.41663380289264962</v>
          </cell>
          <cell r="U890">
            <v>0.55551173719019953</v>
          </cell>
          <cell r="V890">
            <v>0.69438967148774944</v>
          </cell>
          <cell r="W890">
            <v>0.83326760578529935</v>
          </cell>
          <cell r="X890">
            <v>0.97214554008284926</v>
          </cell>
          <cell r="Y890">
            <v>1.1110234743803991</v>
          </cell>
          <cell r="Z890">
            <v>1.249901408677949</v>
          </cell>
          <cell r="AA890">
            <v>1.3887793429754989</v>
          </cell>
          <cell r="AB890">
            <v>1.5276572772730488</v>
          </cell>
          <cell r="AC890">
            <v>1.6665352115705987</v>
          </cell>
          <cell r="AD890">
            <v>1.6665352115705987</v>
          </cell>
          <cell r="AE890">
            <v>1.6665352115705987</v>
          </cell>
          <cell r="AF890">
            <v>1.6665352115705987</v>
          </cell>
          <cell r="AG890">
            <v>1.6665352115705987</v>
          </cell>
          <cell r="AH890">
            <v>1.6665352115705987</v>
          </cell>
          <cell r="AI890">
            <v>1.6665352115705987</v>
          </cell>
          <cell r="AJ890">
            <v>1.6665352115705987</v>
          </cell>
          <cell r="AK890">
            <v>1.6665352115705987</v>
          </cell>
          <cell r="AL890">
            <v>1.6665352115705987</v>
          </cell>
          <cell r="AM890">
            <v>1.6665352115705987</v>
          </cell>
          <cell r="AN890">
            <v>1.6665352115705987</v>
          </cell>
        </row>
        <row r="891">
          <cell r="A891">
            <v>29</v>
          </cell>
          <cell r="B891" t="str">
            <v>RR</v>
          </cell>
          <cell r="C891" t="str">
            <v>rf</v>
          </cell>
          <cell r="D891">
            <v>3.7425460766966889</v>
          </cell>
          <cell r="E891">
            <v>3.7425460766966889</v>
          </cell>
          <cell r="F891">
            <v>3.7425460766966889</v>
          </cell>
          <cell r="G891">
            <v>3.7425460766966889</v>
          </cell>
          <cell r="H891">
            <v>3.7425460766966889</v>
          </cell>
          <cell r="I891">
            <v>3.7425460766966889</v>
          </cell>
          <cell r="J891">
            <v>3.7425460766966889</v>
          </cell>
          <cell r="K891">
            <v>3.7425460766966889</v>
          </cell>
          <cell r="L891">
            <v>3.7425460766966889</v>
          </cell>
          <cell r="M891">
            <v>3.7425460766966889</v>
          </cell>
          <cell r="N891">
            <v>3.7425460766966889</v>
          </cell>
          <cell r="O891">
            <v>3.7425460766966889</v>
          </cell>
          <cell r="P891">
            <v>3.7425460766966889</v>
          </cell>
          <cell r="Q891">
            <v>3.7425460766966889</v>
          </cell>
          <cell r="R891">
            <v>3.4900356336900216</v>
          </cell>
          <cell r="S891">
            <v>3.2375251906833542</v>
          </cell>
          <cell r="T891">
            <v>2.9850147476766868</v>
          </cell>
          <cell r="U891">
            <v>2.7325043046700195</v>
          </cell>
          <cell r="V891">
            <v>2.4799938616633521</v>
          </cell>
          <cell r="W891">
            <v>2.2274834186566848</v>
          </cell>
          <cell r="X891">
            <v>1.9749729756500174</v>
          </cell>
          <cell r="Y891">
            <v>1.72246253264335</v>
          </cell>
          <cell r="Z891">
            <v>1.4699520896366827</v>
          </cell>
          <cell r="AA891">
            <v>1.2174416466300153</v>
          </cell>
          <cell r="AB891">
            <v>0.96493120362334794</v>
          </cell>
          <cell r="AC891">
            <v>0.71242076061667947</v>
          </cell>
          <cell r="AD891">
            <v>0.71242076061667947</v>
          </cell>
          <cell r="AE891">
            <v>0.71242076061667947</v>
          </cell>
          <cell r="AF891">
            <v>0.71242076061667947</v>
          </cell>
          <cell r="AG891">
            <v>0.71242076061667947</v>
          </cell>
          <cell r="AH891">
            <v>0.71242076061667947</v>
          </cell>
          <cell r="AI891">
            <v>0.71242076061667947</v>
          </cell>
          <cell r="AJ891">
            <v>0.71242076061667947</v>
          </cell>
          <cell r="AK891">
            <v>0.71242076061667947</v>
          </cell>
          <cell r="AL891">
            <v>0.71242076061667947</v>
          </cell>
          <cell r="AM891">
            <v>0.71242076061667947</v>
          </cell>
          <cell r="AN891">
            <v>0.71242076061667947</v>
          </cell>
        </row>
        <row r="892">
          <cell r="A892">
            <v>29</v>
          </cell>
          <cell r="B892" t="str">
            <v>RR</v>
          </cell>
          <cell r="C892" t="str">
            <v>rm</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row>
        <row r="893">
          <cell r="A893">
            <v>29</v>
          </cell>
          <cell r="B893" t="str">
            <v>SD</v>
          </cell>
          <cell r="C893" t="str">
            <v>ld</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row>
        <row r="894">
          <cell r="A894">
            <v>29</v>
          </cell>
          <cell r="B894" t="str">
            <v>SD</v>
          </cell>
          <cell r="C894" t="str">
            <v>lf</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row>
        <row r="895">
          <cell r="A895">
            <v>29</v>
          </cell>
          <cell r="B895" t="str">
            <v>SD</v>
          </cell>
          <cell r="C895" t="str">
            <v>mn</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row>
        <row r="896">
          <cell r="A896">
            <v>29</v>
          </cell>
          <cell r="B896" t="str">
            <v>SD</v>
          </cell>
          <cell r="C896" t="str">
            <v>os</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row>
        <row r="897">
          <cell r="A897">
            <v>29</v>
          </cell>
          <cell r="B897" t="str">
            <v>SD</v>
          </cell>
          <cell r="C897" t="str">
            <v>pm</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row>
        <row r="898">
          <cell r="A898">
            <v>29</v>
          </cell>
          <cell r="B898" t="str">
            <v>SD</v>
          </cell>
          <cell r="C898" t="str">
            <v>pq</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6.9001819075307211E-2</v>
          </cell>
          <cell r="S898">
            <v>0.13800363815061442</v>
          </cell>
          <cell r="T898">
            <v>0.20700545722592162</v>
          </cell>
          <cell r="U898">
            <v>0.27600727630122884</v>
          </cell>
          <cell r="V898">
            <v>0.34500909537653607</v>
          </cell>
          <cell r="W898">
            <v>0.41401091445184329</v>
          </cell>
          <cell r="X898">
            <v>0.48301273352715052</v>
          </cell>
          <cell r="Y898">
            <v>0.55201455260245769</v>
          </cell>
          <cell r="Z898">
            <v>0.62101637167776491</v>
          </cell>
          <cell r="AA898">
            <v>0.69001819075307214</v>
          </cell>
          <cell r="AB898">
            <v>0.75902000982837936</v>
          </cell>
          <cell r="AC898">
            <v>0.82802182890368659</v>
          </cell>
          <cell r="AD898">
            <v>0.82802182890368659</v>
          </cell>
          <cell r="AE898">
            <v>0.82802182890368659</v>
          </cell>
          <cell r="AF898">
            <v>0.82802182890368659</v>
          </cell>
          <cell r="AG898">
            <v>0.82802182890368659</v>
          </cell>
          <cell r="AH898">
            <v>0.82802182890368659</v>
          </cell>
          <cell r="AI898">
            <v>0.82802182890368659</v>
          </cell>
          <cell r="AJ898">
            <v>0.82802182890368659</v>
          </cell>
          <cell r="AK898">
            <v>0.82802182890368659</v>
          </cell>
          <cell r="AL898">
            <v>0.82802182890368659</v>
          </cell>
          <cell r="AM898">
            <v>0.82802182890368659</v>
          </cell>
          <cell r="AN898">
            <v>0.82802182890368659</v>
          </cell>
        </row>
        <row r="899">
          <cell r="A899">
            <v>29</v>
          </cell>
          <cell r="B899" t="str">
            <v>SD</v>
          </cell>
          <cell r="C899" t="str">
            <v>ss</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row>
        <row r="900">
          <cell r="A900">
            <v>29</v>
          </cell>
          <cell r="B900" t="str">
            <v>UR</v>
          </cell>
          <cell r="C900" t="str">
            <v>rf</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row>
        <row r="901">
          <cell r="A901">
            <v>29</v>
          </cell>
          <cell r="B901" t="str">
            <v>UR</v>
          </cell>
          <cell r="C901" t="str">
            <v>rm</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row>
        <row r="902">
          <cell r="A902">
            <v>30</v>
          </cell>
          <cell r="B902" t="str">
            <v>AG</v>
          </cell>
          <cell r="C902" t="str">
            <v>ab</v>
          </cell>
          <cell r="D902">
            <v>185.78188133998691</v>
          </cell>
          <cell r="E902">
            <v>185.78188133998691</v>
          </cell>
          <cell r="F902">
            <v>185.78188133998691</v>
          </cell>
          <cell r="G902">
            <v>185.78188133998691</v>
          </cell>
          <cell r="H902">
            <v>185.78188133998691</v>
          </cell>
          <cell r="I902">
            <v>185.78188133998691</v>
          </cell>
          <cell r="J902">
            <v>185.78188133998691</v>
          </cell>
          <cell r="K902">
            <v>185.78188133998691</v>
          </cell>
          <cell r="L902">
            <v>185.78188133998691</v>
          </cell>
          <cell r="M902">
            <v>185.78188133998691</v>
          </cell>
          <cell r="N902">
            <v>185.78188133998691</v>
          </cell>
          <cell r="O902">
            <v>185.78188133998691</v>
          </cell>
          <cell r="P902">
            <v>185.78188133998691</v>
          </cell>
          <cell r="Q902">
            <v>185.78188133998691</v>
          </cell>
          <cell r="R902">
            <v>174.97818903120285</v>
          </cell>
          <cell r="S902">
            <v>164.17449672241878</v>
          </cell>
          <cell r="T902">
            <v>153.37080441363472</v>
          </cell>
          <cell r="U902">
            <v>142.56711210485065</v>
          </cell>
          <cell r="V902">
            <v>131.76341979606659</v>
          </cell>
          <cell r="W902">
            <v>120.95972748728252</v>
          </cell>
          <cell r="X902">
            <v>110.15603517849846</v>
          </cell>
          <cell r="Y902">
            <v>99.352342869714391</v>
          </cell>
          <cell r="Z902">
            <v>88.548650560930326</v>
          </cell>
          <cell r="AA902">
            <v>77.744958252146262</v>
          </cell>
          <cell r="AB902">
            <v>66.941265943362197</v>
          </cell>
          <cell r="AC902">
            <v>56.137573634578054</v>
          </cell>
          <cell r="AD902">
            <v>56.137573634578054</v>
          </cell>
          <cell r="AE902">
            <v>56.137573634578054</v>
          </cell>
          <cell r="AF902">
            <v>56.137573634578054</v>
          </cell>
          <cell r="AG902">
            <v>56.137573634578054</v>
          </cell>
          <cell r="AH902">
            <v>56.137573634578054</v>
          </cell>
          <cell r="AI902">
            <v>56.137573634578054</v>
          </cell>
          <cell r="AJ902">
            <v>56.137573634578054</v>
          </cell>
          <cell r="AK902">
            <v>56.137573634578054</v>
          </cell>
          <cell r="AL902">
            <v>56.137573634578054</v>
          </cell>
          <cell r="AM902">
            <v>56.137573634578054</v>
          </cell>
          <cell r="AN902">
            <v>56.137573634578054</v>
          </cell>
        </row>
        <row r="903">
          <cell r="A903">
            <v>30</v>
          </cell>
          <cell r="B903" t="str">
            <v>AG</v>
          </cell>
          <cell r="C903" t="str">
            <v>cp</v>
          </cell>
          <cell r="D903">
            <v>155.73382609824941</v>
          </cell>
          <cell r="E903">
            <v>155.73382609824941</v>
          </cell>
          <cell r="F903">
            <v>155.73382609824941</v>
          </cell>
          <cell r="G903">
            <v>155.73382609824941</v>
          </cell>
          <cell r="H903">
            <v>155.73382609824941</v>
          </cell>
          <cell r="I903">
            <v>155.73382609824941</v>
          </cell>
          <cell r="J903">
            <v>155.73382609824941</v>
          </cell>
          <cell r="K903">
            <v>155.73382609824941</v>
          </cell>
          <cell r="L903">
            <v>155.73382609824941</v>
          </cell>
          <cell r="M903">
            <v>155.73382609824941</v>
          </cell>
          <cell r="N903">
            <v>155.73382609824941</v>
          </cell>
          <cell r="O903">
            <v>155.73382609824941</v>
          </cell>
          <cell r="P903">
            <v>155.73382609824941</v>
          </cell>
          <cell r="Q903">
            <v>155.73382609824941</v>
          </cell>
          <cell r="R903">
            <v>144.47767673329156</v>
          </cell>
          <cell r="S903">
            <v>133.22152736833371</v>
          </cell>
          <cell r="T903">
            <v>121.96537800337587</v>
          </cell>
          <cell r="U903">
            <v>110.70922863841804</v>
          </cell>
          <cell r="V903">
            <v>99.453079273460204</v>
          </cell>
          <cell r="W903">
            <v>88.196929908502369</v>
          </cell>
          <cell r="X903">
            <v>76.940780543544534</v>
          </cell>
          <cell r="Y903">
            <v>65.684631178586699</v>
          </cell>
          <cell r="Z903">
            <v>54.428481813628856</v>
          </cell>
          <cell r="AA903">
            <v>43.172332448671014</v>
          </cell>
          <cell r="AB903">
            <v>31.916183083713172</v>
          </cell>
          <cell r="AC903">
            <v>20.660033718755315</v>
          </cell>
          <cell r="AD903">
            <v>20.660033718755315</v>
          </cell>
          <cell r="AE903">
            <v>20.660033718755315</v>
          </cell>
          <cell r="AF903">
            <v>20.660033718755315</v>
          </cell>
          <cell r="AG903">
            <v>20.660033718755315</v>
          </cell>
          <cell r="AH903">
            <v>20.660033718755315</v>
          </cell>
          <cell r="AI903">
            <v>20.660033718755315</v>
          </cell>
          <cell r="AJ903">
            <v>20.660033718755315</v>
          </cell>
          <cell r="AK903">
            <v>20.660033718755315</v>
          </cell>
          <cell r="AL903">
            <v>20.660033718755315</v>
          </cell>
          <cell r="AM903">
            <v>20.660033718755315</v>
          </cell>
          <cell r="AN903">
            <v>20.660033718755315</v>
          </cell>
        </row>
        <row r="904">
          <cell r="A904">
            <v>30</v>
          </cell>
          <cell r="B904" t="str">
            <v>AG</v>
          </cell>
          <cell r="C904" t="str">
            <v>pa</v>
          </cell>
          <cell r="D904">
            <v>20.479404969730261</v>
          </cell>
          <cell r="E904">
            <v>20.479404969730261</v>
          </cell>
          <cell r="F904">
            <v>20.479404969730261</v>
          </cell>
          <cell r="G904">
            <v>20.479404969730261</v>
          </cell>
          <cell r="H904">
            <v>20.479404969730261</v>
          </cell>
          <cell r="I904">
            <v>20.479404969730261</v>
          </cell>
          <cell r="J904">
            <v>20.479404969730261</v>
          </cell>
          <cell r="K904">
            <v>20.479404969730261</v>
          </cell>
          <cell r="L904">
            <v>20.479404969730261</v>
          </cell>
          <cell r="M904">
            <v>20.479404969730261</v>
          </cell>
          <cell r="N904">
            <v>20.479404969730261</v>
          </cell>
          <cell r="O904">
            <v>20.479404969730261</v>
          </cell>
          <cell r="P904">
            <v>20.479404969730261</v>
          </cell>
          <cell r="Q904">
            <v>20.479404969730261</v>
          </cell>
          <cell r="R904">
            <v>18.772787888919407</v>
          </cell>
          <cell r="S904">
            <v>17.066170808108552</v>
          </cell>
          <cell r="T904">
            <v>15.359553727297698</v>
          </cell>
          <cell r="U904">
            <v>13.652936646486843</v>
          </cell>
          <cell r="V904">
            <v>11.946319565675989</v>
          </cell>
          <cell r="W904">
            <v>10.239702484865134</v>
          </cell>
          <cell r="X904">
            <v>8.5330854040542796</v>
          </cell>
          <cell r="Y904">
            <v>6.8264683232434242</v>
          </cell>
          <cell r="Z904">
            <v>5.1198512424325688</v>
          </cell>
          <cell r="AA904">
            <v>3.4132341616217134</v>
          </cell>
          <cell r="AB904">
            <v>1.7066170808108583</v>
          </cell>
          <cell r="AC904">
            <v>0</v>
          </cell>
          <cell r="AD904">
            <v>0</v>
          </cell>
          <cell r="AE904">
            <v>0</v>
          </cell>
          <cell r="AF904">
            <v>0</v>
          </cell>
          <cell r="AG904">
            <v>0</v>
          </cell>
          <cell r="AH904">
            <v>0</v>
          </cell>
          <cell r="AI904">
            <v>0</v>
          </cell>
          <cell r="AJ904">
            <v>0</v>
          </cell>
          <cell r="AK904">
            <v>0</v>
          </cell>
          <cell r="AL904">
            <v>0</v>
          </cell>
          <cell r="AM904">
            <v>0</v>
          </cell>
          <cell r="AN904">
            <v>0</v>
          </cell>
        </row>
        <row r="905">
          <cell r="A905">
            <v>30</v>
          </cell>
          <cell r="B905" t="str">
            <v>AL</v>
          </cell>
          <cell r="C905" t="str">
            <v>ep</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row>
        <row r="906">
          <cell r="A906">
            <v>30</v>
          </cell>
          <cell r="B906" t="str">
            <v>AL</v>
          </cell>
          <cell r="C906" t="str">
            <v>ff</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row>
        <row r="907">
          <cell r="A907">
            <v>30</v>
          </cell>
          <cell r="B907" t="str">
            <v>AL</v>
          </cell>
          <cell r="C907" t="str">
            <v>hr</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row>
        <row r="908">
          <cell r="A908">
            <v>30</v>
          </cell>
          <cell r="B908" t="str">
            <v>AL</v>
          </cell>
          <cell r="C908" t="str">
            <v>of</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row>
        <row r="909">
          <cell r="A909">
            <v>30</v>
          </cell>
          <cell r="B909" t="str">
            <v>CR</v>
          </cell>
          <cell r="C909" t="str">
            <v>as</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row>
        <row r="910">
          <cell r="A910">
            <v>30</v>
          </cell>
          <cell r="B910" t="str">
            <v>CR</v>
          </cell>
          <cell r="C910" t="str">
            <v>hy</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row>
        <row r="911">
          <cell r="A911">
            <v>30</v>
          </cell>
          <cell r="B911" t="str">
            <v>CR</v>
          </cell>
          <cell r="C911" t="str">
            <v>pp</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row>
        <row r="912">
          <cell r="A912">
            <v>30</v>
          </cell>
          <cell r="B912" t="str">
            <v>CR</v>
          </cell>
          <cell r="C912" t="str">
            <v>ry</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row>
        <row r="913">
          <cell r="A913">
            <v>30</v>
          </cell>
          <cell r="B913" t="str">
            <v>CR</v>
          </cell>
          <cell r="C913" t="str">
            <v>sl</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row>
        <row r="914">
          <cell r="A914">
            <v>30</v>
          </cell>
          <cell r="B914" t="str">
            <v>FO</v>
          </cell>
          <cell r="C914" t="str">
            <v>uf</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row>
        <row r="915">
          <cell r="A915">
            <v>30</v>
          </cell>
          <cell r="B915" t="str">
            <v>IN</v>
          </cell>
          <cell r="C915" t="str">
            <v>hi</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row>
        <row r="916">
          <cell r="A916">
            <v>30</v>
          </cell>
          <cell r="B916" t="str">
            <v>IN</v>
          </cell>
          <cell r="C916" t="str">
            <v>ih</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row>
        <row r="917">
          <cell r="A917">
            <v>30</v>
          </cell>
          <cell r="B917" t="str">
            <v>IN</v>
          </cell>
          <cell r="C917" t="str">
            <v>li</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row>
        <row r="918">
          <cell r="A918">
            <v>30</v>
          </cell>
          <cell r="B918" t="str">
            <v>IN</v>
          </cell>
          <cell r="C918" t="str">
            <v>oi</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row>
        <row r="919">
          <cell r="A919">
            <v>30</v>
          </cell>
          <cell r="B919" t="str">
            <v>IN</v>
          </cell>
          <cell r="C919" t="str">
            <v>wp</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row>
        <row r="920">
          <cell r="A920">
            <v>30</v>
          </cell>
          <cell r="B920" t="str">
            <v>RC</v>
          </cell>
          <cell r="C920" t="str">
            <v>ca</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row>
        <row r="921">
          <cell r="A921">
            <v>30</v>
          </cell>
          <cell r="B921" t="str">
            <v>RC</v>
          </cell>
          <cell r="C921" t="str">
            <v>go</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row>
        <row r="922">
          <cell r="A922">
            <v>30</v>
          </cell>
          <cell r="B922" t="str">
            <v>RC</v>
          </cell>
          <cell r="C922" t="str">
            <v>sk</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row>
        <row r="923">
          <cell r="A923">
            <v>30</v>
          </cell>
          <cell r="B923" t="str">
            <v>RD</v>
          </cell>
          <cell r="C923" t="str">
            <v>mf</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row>
        <row r="924">
          <cell r="A924">
            <v>30</v>
          </cell>
          <cell r="B924" t="str">
            <v>RD</v>
          </cell>
          <cell r="C924" t="str">
            <v>mr</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row>
        <row r="925">
          <cell r="A925">
            <v>30</v>
          </cell>
          <cell r="B925" t="str">
            <v>RD</v>
          </cell>
          <cell r="C925" t="str">
            <v>sf</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row>
        <row r="926">
          <cell r="A926">
            <v>30</v>
          </cell>
          <cell r="B926" t="str">
            <v>RD</v>
          </cell>
          <cell r="C926" t="str">
            <v>sr</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row>
        <row r="927">
          <cell r="A927">
            <v>30</v>
          </cell>
          <cell r="B927" t="str">
            <v>RR</v>
          </cell>
          <cell r="C927" t="str">
            <v>rf</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row>
        <row r="928">
          <cell r="A928">
            <v>30</v>
          </cell>
          <cell r="B928" t="str">
            <v>RR</v>
          </cell>
          <cell r="C928" t="str">
            <v>rm</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row>
        <row r="929">
          <cell r="A929">
            <v>30</v>
          </cell>
          <cell r="B929" t="str">
            <v>SD</v>
          </cell>
          <cell r="C929" t="str">
            <v>ld</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row>
        <row r="930">
          <cell r="A930">
            <v>30</v>
          </cell>
          <cell r="B930" t="str">
            <v>SD</v>
          </cell>
          <cell r="C930" t="str">
            <v>lf</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row>
        <row r="931">
          <cell r="A931">
            <v>30</v>
          </cell>
          <cell r="B931" t="str">
            <v>SD</v>
          </cell>
          <cell r="C931" t="str">
            <v>mn</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row>
        <row r="932">
          <cell r="A932">
            <v>30</v>
          </cell>
          <cell r="B932" t="str">
            <v>SD</v>
          </cell>
          <cell r="C932" t="str">
            <v>os</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row>
        <row r="933">
          <cell r="A933">
            <v>30</v>
          </cell>
          <cell r="B933" t="str">
            <v>SD</v>
          </cell>
          <cell r="C933" t="str">
            <v>pm</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row>
        <row r="934">
          <cell r="A934">
            <v>30</v>
          </cell>
          <cell r="B934" t="str">
            <v>SD</v>
          </cell>
          <cell r="C934" t="str">
            <v>pq</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row>
        <row r="935">
          <cell r="A935">
            <v>30</v>
          </cell>
          <cell r="B935" t="str">
            <v>SD</v>
          </cell>
          <cell r="C935" t="str">
            <v>ss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row>
        <row r="936">
          <cell r="A936">
            <v>30</v>
          </cell>
          <cell r="B936" t="str">
            <v>UR</v>
          </cell>
          <cell r="C936" t="str">
            <v>rf</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row>
        <row r="937">
          <cell r="A937">
            <v>30</v>
          </cell>
          <cell r="B937" t="str">
            <v>UR</v>
          </cell>
          <cell r="C937" t="str">
            <v>rm</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row>
        <row r="938">
          <cell r="A938">
            <v>31</v>
          </cell>
          <cell r="B938" t="str">
            <v>AG</v>
          </cell>
          <cell r="C938" t="str">
            <v>ab</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row>
        <row r="939">
          <cell r="A939">
            <v>31</v>
          </cell>
          <cell r="B939" t="str">
            <v>AG</v>
          </cell>
          <cell r="C939" t="str">
            <v>cp</v>
          </cell>
          <cell r="D939">
            <v>0</v>
          </cell>
          <cell r="E939">
            <v>0</v>
          </cell>
          <cell r="F939">
            <v>0.6</v>
          </cell>
          <cell r="G939">
            <v>0.6</v>
          </cell>
          <cell r="H939">
            <v>0.6</v>
          </cell>
          <cell r="I939">
            <v>0.6</v>
          </cell>
          <cell r="J939">
            <v>0.6</v>
          </cell>
          <cell r="K939">
            <v>0.6</v>
          </cell>
          <cell r="L939">
            <v>0.6</v>
          </cell>
          <cell r="M939">
            <v>0.6</v>
          </cell>
          <cell r="N939">
            <v>0.6</v>
          </cell>
          <cell r="O939">
            <v>0.6</v>
          </cell>
          <cell r="P939">
            <v>0.6</v>
          </cell>
          <cell r="Q939">
            <v>0.6</v>
          </cell>
          <cell r="R939">
            <v>0.6</v>
          </cell>
          <cell r="S939">
            <v>0.6</v>
          </cell>
          <cell r="T939">
            <v>0.6</v>
          </cell>
          <cell r="U939">
            <v>0.6</v>
          </cell>
          <cell r="V939">
            <v>0.6</v>
          </cell>
          <cell r="W939">
            <v>0.6</v>
          </cell>
          <cell r="X939">
            <v>0.6</v>
          </cell>
          <cell r="Y939">
            <v>8.8000000000000007</v>
          </cell>
          <cell r="Z939">
            <v>8.8000000000000007</v>
          </cell>
          <cell r="AA939">
            <v>8.8000000000000007</v>
          </cell>
          <cell r="AB939">
            <v>8.8000000000000007</v>
          </cell>
          <cell r="AC939">
            <v>8.8000000000000007</v>
          </cell>
          <cell r="AD939">
            <v>8.8000000000000007</v>
          </cell>
          <cell r="AE939">
            <v>8.8000000000000007</v>
          </cell>
          <cell r="AF939">
            <v>8.8000000000000007</v>
          </cell>
          <cell r="AG939">
            <v>8.8000000000000007</v>
          </cell>
          <cell r="AH939">
            <v>8.8000000000000007</v>
          </cell>
          <cell r="AI939">
            <v>8.8000000000000007</v>
          </cell>
          <cell r="AJ939">
            <v>0</v>
          </cell>
          <cell r="AK939">
            <v>0</v>
          </cell>
          <cell r="AL939">
            <v>0</v>
          </cell>
          <cell r="AM939">
            <v>0</v>
          </cell>
          <cell r="AN939">
            <v>0</v>
          </cell>
        </row>
        <row r="940">
          <cell r="A940">
            <v>31</v>
          </cell>
          <cell r="B940" t="str">
            <v>AG</v>
          </cell>
          <cell r="C940" t="str">
            <v>pa</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A941">
            <v>31</v>
          </cell>
          <cell r="B941" t="str">
            <v>AL</v>
          </cell>
          <cell r="C941" t="str">
            <v>ep</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A942">
            <v>31</v>
          </cell>
          <cell r="B942" t="str">
            <v>AL</v>
          </cell>
          <cell r="C942" t="str">
            <v>ff</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row>
        <row r="943">
          <cell r="A943">
            <v>31</v>
          </cell>
          <cell r="B943" t="str">
            <v>AL</v>
          </cell>
          <cell r="C943" t="str">
            <v>hr</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A944">
            <v>31</v>
          </cell>
          <cell r="B944" t="str">
            <v>AL</v>
          </cell>
          <cell r="C944" t="str">
            <v>of</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row>
        <row r="945">
          <cell r="A945">
            <v>31</v>
          </cell>
          <cell r="B945" t="str">
            <v>CR</v>
          </cell>
          <cell r="C945" t="str">
            <v>as</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row>
        <row r="946">
          <cell r="A946">
            <v>31</v>
          </cell>
          <cell r="B946" t="str">
            <v>CR</v>
          </cell>
          <cell r="C946" t="str">
            <v>hy</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A947">
            <v>31</v>
          </cell>
          <cell r="B947" t="str">
            <v>CR</v>
          </cell>
          <cell r="C947" t="str">
            <v>pp</v>
          </cell>
          <cell r="D947">
            <v>6.3</v>
          </cell>
          <cell r="E947">
            <v>6.3</v>
          </cell>
          <cell r="F947">
            <v>6.3</v>
          </cell>
          <cell r="G947">
            <v>6.3</v>
          </cell>
          <cell r="H947">
            <v>6.3</v>
          </cell>
          <cell r="I947">
            <v>6.3</v>
          </cell>
          <cell r="J947">
            <v>6.3</v>
          </cell>
          <cell r="K947">
            <v>6.3</v>
          </cell>
          <cell r="L947">
            <v>10.199999999999999</v>
          </cell>
          <cell r="M947">
            <v>6</v>
          </cell>
          <cell r="N947">
            <v>4.8</v>
          </cell>
          <cell r="O947">
            <v>4.5999999999999996</v>
          </cell>
          <cell r="P947">
            <v>5.8</v>
          </cell>
          <cell r="Q947">
            <v>8.6</v>
          </cell>
          <cell r="R947">
            <v>5.4</v>
          </cell>
          <cell r="S947">
            <v>3.1</v>
          </cell>
          <cell r="T947">
            <v>4.7</v>
          </cell>
          <cell r="U947">
            <v>4</v>
          </cell>
          <cell r="V947">
            <v>6.1</v>
          </cell>
          <cell r="W947">
            <v>2.8</v>
          </cell>
          <cell r="X947">
            <v>2.2000000000000002</v>
          </cell>
          <cell r="Y947">
            <v>5</v>
          </cell>
          <cell r="Z947">
            <v>3.9</v>
          </cell>
          <cell r="AA947">
            <v>12</v>
          </cell>
          <cell r="AB947">
            <v>11.9</v>
          </cell>
          <cell r="AC947">
            <v>14</v>
          </cell>
          <cell r="AD947">
            <v>29.2</v>
          </cell>
          <cell r="AE947">
            <v>27.1</v>
          </cell>
          <cell r="AF947">
            <v>30</v>
          </cell>
          <cell r="AG947">
            <v>34.6</v>
          </cell>
          <cell r="AH947">
            <v>27.9</v>
          </cell>
          <cell r="AI947">
            <v>47.5</v>
          </cell>
          <cell r="AJ947">
            <v>25.2</v>
          </cell>
          <cell r="AK947">
            <v>21.8</v>
          </cell>
          <cell r="AL947">
            <v>31.4</v>
          </cell>
          <cell r="AM947">
            <v>31.4</v>
          </cell>
          <cell r="AN947">
            <v>31.4</v>
          </cell>
        </row>
        <row r="948">
          <cell r="A948">
            <v>31</v>
          </cell>
          <cell r="B948" t="str">
            <v>CR</v>
          </cell>
          <cell r="C948" t="str">
            <v>ry</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row>
        <row r="949">
          <cell r="A949">
            <v>31</v>
          </cell>
          <cell r="B949" t="str">
            <v>CR</v>
          </cell>
          <cell r="C949" t="str">
            <v>sl</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row>
        <row r="950">
          <cell r="A950">
            <v>31</v>
          </cell>
          <cell r="B950" t="str">
            <v>FO</v>
          </cell>
          <cell r="C950" t="str">
            <v>uf</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row>
        <row r="951">
          <cell r="A951">
            <v>31</v>
          </cell>
          <cell r="B951" t="str">
            <v>IN</v>
          </cell>
          <cell r="C951" t="str">
            <v>hi</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row>
        <row r="952">
          <cell r="A952">
            <v>31</v>
          </cell>
          <cell r="B952" t="str">
            <v>IN</v>
          </cell>
          <cell r="C952" t="str">
            <v>ih</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row>
        <row r="953">
          <cell r="A953">
            <v>31</v>
          </cell>
          <cell r="B953" t="str">
            <v>IN</v>
          </cell>
          <cell r="C953" t="str">
            <v>li</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row>
        <row r="954">
          <cell r="A954">
            <v>31</v>
          </cell>
          <cell r="B954" t="str">
            <v>IN</v>
          </cell>
          <cell r="C954" t="str">
            <v>oi</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row>
        <row r="955">
          <cell r="A955">
            <v>31</v>
          </cell>
          <cell r="B955" t="str">
            <v>IN</v>
          </cell>
          <cell r="C955" t="str">
            <v>wp</v>
          </cell>
          <cell r="D955">
            <v>38.700000000000003</v>
          </cell>
          <cell r="E955">
            <v>38.700000000000003</v>
          </cell>
          <cell r="F955">
            <v>38.700000000000003</v>
          </cell>
          <cell r="G955">
            <v>38.700000000000003</v>
          </cell>
          <cell r="H955">
            <v>38.700000000000003</v>
          </cell>
          <cell r="I955">
            <v>38.700000000000003</v>
          </cell>
          <cell r="J955">
            <v>38.700000000000003</v>
          </cell>
          <cell r="K955">
            <v>38.700000000000003</v>
          </cell>
          <cell r="L955">
            <v>38.700000000000003</v>
          </cell>
          <cell r="M955">
            <v>38.700000000000003</v>
          </cell>
          <cell r="N955">
            <v>38.700000000000003</v>
          </cell>
          <cell r="O955">
            <v>38.700000000000003</v>
          </cell>
          <cell r="P955">
            <v>38.700000000000003</v>
          </cell>
          <cell r="Q955">
            <v>38.700000000000003</v>
          </cell>
          <cell r="R955">
            <v>41.975360000000002</v>
          </cell>
          <cell r="S955">
            <v>45.250720000000001</v>
          </cell>
          <cell r="T955">
            <v>48.52608</v>
          </cell>
          <cell r="U955">
            <v>51.801439999999999</v>
          </cell>
          <cell r="V955">
            <v>55.076799999999999</v>
          </cell>
          <cell r="W955">
            <v>58.352159999999998</v>
          </cell>
          <cell r="X955">
            <v>61.627519999999997</v>
          </cell>
          <cell r="Y955">
            <v>64.902879999999996</v>
          </cell>
          <cell r="Z955">
            <v>68.178240000000002</v>
          </cell>
          <cell r="AA955">
            <v>71.453599999999994</v>
          </cell>
          <cell r="AB955">
            <v>74.728960000000001</v>
          </cell>
          <cell r="AC955">
            <v>78.004320000000007</v>
          </cell>
          <cell r="AD955">
            <v>78.004320000000007</v>
          </cell>
          <cell r="AE955">
            <v>78.004320000000007</v>
          </cell>
          <cell r="AF955">
            <v>78.004320000000007</v>
          </cell>
          <cell r="AG955">
            <v>78.004320000000007</v>
          </cell>
          <cell r="AH955">
            <v>78.004320000000007</v>
          </cell>
          <cell r="AI955">
            <v>78.004320000000007</v>
          </cell>
          <cell r="AJ955">
            <v>78.004320000000007</v>
          </cell>
          <cell r="AK955">
            <v>78.004320000000007</v>
          </cell>
          <cell r="AL955">
            <v>78.004320000000007</v>
          </cell>
          <cell r="AM955">
            <v>78.004320000000007</v>
          </cell>
          <cell r="AN955">
            <v>78.004320000000007</v>
          </cell>
        </row>
        <row r="956">
          <cell r="A956">
            <v>31</v>
          </cell>
          <cell r="B956" t="str">
            <v>RC</v>
          </cell>
          <cell r="C956" t="str">
            <v>ca</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row>
        <row r="957">
          <cell r="A957">
            <v>31</v>
          </cell>
          <cell r="B957" t="str">
            <v>RC</v>
          </cell>
          <cell r="C957" t="str">
            <v>go</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row>
        <row r="958">
          <cell r="A958">
            <v>31</v>
          </cell>
          <cell r="B958" t="str">
            <v>RC</v>
          </cell>
          <cell r="C958" t="str">
            <v>sk</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row>
        <row r="959">
          <cell r="A959">
            <v>31</v>
          </cell>
          <cell r="B959" t="str">
            <v>RD</v>
          </cell>
          <cell r="C959" t="str">
            <v>mf</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row>
        <row r="960">
          <cell r="A960">
            <v>31</v>
          </cell>
          <cell r="B960" t="str">
            <v>RD</v>
          </cell>
          <cell r="C960" t="str">
            <v>mr</v>
          </cell>
          <cell r="D960">
            <v>11.1</v>
          </cell>
          <cell r="E960">
            <v>83.7</v>
          </cell>
          <cell r="F960">
            <v>12.4</v>
          </cell>
          <cell r="G960">
            <v>0</v>
          </cell>
          <cell r="H960">
            <v>5</v>
          </cell>
          <cell r="I960">
            <v>0</v>
          </cell>
          <cell r="J960">
            <v>5.3</v>
          </cell>
          <cell r="K960">
            <v>0</v>
          </cell>
          <cell r="L960">
            <v>0</v>
          </cell>
          <cell r="M960">
            <v>0</v>
          </cell>
          <cell r="N960">
            <v>3.6</v>
          </cell>
          <cell r="O960">
            <v>0</v>
          </cell>
          <cell r="P960">
            <v>0</v>
          </cell>
          <cell r="Q960">
            <v>0</v>
          </cell>
          <cell r="R960">
            <v>0</v>
          </cell>
          <cell r="S960">
            <v>0</v>
          </cell>
          <cell r="T960">
            <v>0</v>
          </cell>
          <cell r="U960">
            <v>0</v>
          </cell>
          <cell r="V960">
            <v>0</v>
          </cell>
          <cell r="W960">
            <v>12.1</v>
          </cell>
          <cell r="X960">
            <v>0</v>
          </cell>
          <cell r="Y960">
            <v>1.8</v>
          </cell>
          <cell r="Z960">
            <v>18.399999999999999</v>
          </cell>
          <cell r="AA960">
            <v>0</v>
          </cell>
          <cell r="AB960">
            <v>1.4</v>
          </cell>
          <cell r="AC960">
            <v>0.7</v>
          </cell>
          <cell r="AD960">
            <v>0.9</v>
          </cell>
          <cell r="AE960">
            <v>0</v>
          </cell>
          <cell r="AF960">
            <v>0</v>
          </cell>
          <cell r="AG960">
            <v>0</v>
          </cell>
          <cell r="AH960">
            <v>8.1999999999999993</v>
          </cell>
          <cell r="AI960">
            <v>0</v>
          </cell>
          <cell r="AJ960">
            <v>0</v>
          </cell>
          <cell r="AK960">
            <v>2.9</v>
          </cell>
          <cell r="AL960">
            <v>0</v>
          </cell>
          <cell r="AM960">
            <v>2.2000000000000002</v>
          </cell>
          <cell r="AN960">
            <v>2</v>
          </cell>
        </row>
        <row r="961">
          <cell r="A961">
            <v>31</v>
          </cell>
          <cell r="B961" t="str">
            <v>RD</v>
          </cell>
          <cell r="C961" t="str">
            <v>sf</v>
          </cell>
          <cell r="D961">
            <v>0</v>
          </cell>
          <cell r="E961">
            <v>0</v>
          </cell>
          <cell r="F961">
            <v>103.8</v>
          </cell>
          <cell r="G961">
            <v>0</v>
          </cell>
          <cell r="H961">
            <v>0</v>
          </cell>
          <cell r="I961">
            <v>0</v>
          </cell>
          <cell r="J961">
            <v>0</v>
          </cell>
          <cell r="K961">
            <v>0</v>
          </cell>
          <cell r="L961">
            <v>0</v>
          </cell>
          <cell r="M961">
            <v>0</v>
          </cell>
          <cell r="N961">
            <v>0</v>
          </cell>
          <cell r="O961">
            <v>0</v>
          </cell>
          <cell r="P961">
            <v>0</v>
          </cell>
          <cell r="Q961">
            <v>0</v>
          </cell>
          <cell r="R961">
            <v>0</v>
          </cell>
          <cell r="S961">
            <v>42.8</v>
          </cell>
          <cell r="T961">
            <v>0</v>
          </cell>
          <cell r="U961">
            <v>0</v>
          </cell>
          <cell r="V961">
            <v>24.4</v>
          </cell>
          <cell r="W961">
            <v>14.4</v>
          </cell>
          <cell r="X961">
            <v>0</v>
          </cell>
          <cell r="Y961">
            <v>0</v>
          </cell>
          <cell r="Z961">
            <v>0</v>
          </cell>
          <cell r="AA961">
            <v>0</v>
          </cell>
          <cell r="AB961">
            <v>0</v>
          </cell>
          <cell r="AC961">
            <v>0</v>
          </cell>
          <cell r="AD961">
            <v>56.1</v>
          </cell>
          <cell r="AE961">
            <v>0</v>
          </cell>
          <cell r="AF961">
            <v>0</v>
          </cell>
          <cell r="AG961">
            <v>0</v>
          </cell>
          <cell r="AH961">
            <v>0</v>
          </cell>
          <cell r="AI961">
            <v>0</v>
          </cell>
          <cell r="AJ961">
            <v>0</v>
          </cell>
          <cell r="AK961">
            <v>22.1</v>
          </cell>
          <cell r="AL961">
            <v>42.1</v>
          </cell>
          <cell r="AM961">
            <v>12.9</v>
          </cell>
          <cell r="AN961">
            <v>12.9</v>
          </cell>
        </row>
        <row r="962">
          <cell r="A962">
            <v>31</v>
          </cell>
          <cell r="B962" t="str">
            <v>RD</v>
          </cell>
          <cell r="C962" t="str">
            <v>sr</v>
          </cell>
          <cell r="D962">
            <v>22.3</v>
          </cell>
          <cell r="E962">
            <v>18.2</v>
          </cell>
          <cell r="F962">
            <v>9.6999999999999993</v>
          </cell>
          <cell r="G962">
            <v>2.4</v>
          </cell>
          <cell r="H962">
            <v>47.4</v>
          </cell>
          <cell r="I962">
            <v>41.3</v>
          </cell>
          <cell r="J962">
            <v>143.4</v>
          </cell>
          <cell r="K962">
            <v>41.5</v>
          </cell>
          <cell r="L962">
            <v>104.5</v>
          </cell>
          <cell r="M962">
            <v>53.6</v>
          </cell>
          <cell r="N962">
            <v>34.700000000000003</v>
          </cell>
          <cell r="O962">
            <v>21.9</v>
          </cell>
          <cell r="P962">
            <v>58.8</v>
          </cell>
          <cell r="Q962">
            <v>32</v>
          </cell>
          <cell r="R962">
            <v>45.4</v>
          </cell>
          <cell r="S962">
            <v>43.8</v>
          </cell>
          <cell r="T962">
            <v>21.1</v>
          </cell>
          <cell r="U962">
            <v>19.2</v>
          </cell>
          <cell r="V962">
            <v>10.1</v>
          </cell>
          <cell r="W962">
            <v>26</v>
          </cell>
          <cell r="X962">
            <v>4.7</v>
          </cell>
          <cell r="Y962">
            <v>18.7</v>
          </cell>
          <cell r="Z962">
            <v>10.6</v>
          </cell>
          <cell r="AA962">
            <v>17.8</v>
          </cell>
          <cell r="AB962">
            <v>15.4</v>
          </cell>
          <cell r="AC962">
            <v>22</v>
          </cell>
          <cell r="AD962">
            <v>78.3</v>
          </cell>
          <cell r="AE962">
            <v>14.2</v>
          </cell>
          <cell r="AF962">
            <v>30.8</v>
          </cell>
          <cell r="AG962">
            <v>10.5</v>
          </cell>
          <cell r="AH962">
            <v>3.4</v>
          </cell>
          <cell r="AI962">
            <v>57.7</v>
          </cell>
          <cell r="AJ962">
            <v>32.9</v>
          </cell>
          <cell r="AK962">
            <v>55.1</v>
          </cell>
          <cell r="AL962">
            <v>17</v>
          </cell>
          <cell r="AM962">
            <v>33.200000000000003</v>
          </cell>
          <cell r="AN962">
            <v>33.200000000000003</v>
          </cell>
        </row>
        <row r="963">
          <cell r="A963">
            <v>31</v>
          </cell>
          <cell r="B963" t="str">
            <v>RR</v>
          </cell>
          <cell r="C963" t="str">
            <v>rf</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A964">
            <v>31</v>
          </cell>
          <cell r="B964" t="str">
            <v>RR</v>
          </cell>
          <cell r="C964" t="str">
            <v>rm</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A965">
            <v>31</v>
          </cell>
          <cell r="B965" t="str">
            <v>SD</v>
          </cell>
          <cell r="C965" t="str">
            <v>ld</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A966">
            <v>31</v>
          </cell>
          <cell r="B966" t="str">
            <v>SD</v>
          </cell>
          <cell r="C966" t="str">
            <v>lf</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A967">
            <v>31</v>
          </cell>
          <cell r="B967" t="str">
            <v>SD</v>
          </cell>
          <cell r="C967" t="str">
            <v>mn</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row>
        <row r="968">
          <cell r="A968">
            <v>31</v>
          </cell>
          <cell r="B968" t="str">
            <v>SD</v>
          </cell>
          <cell r="C968" t="str">
            <v>os</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row>
        <row r="969">
          <cell r="A969">
            <v>31</v>
          </cell>
          <cell r="B969" t="str">
            <v>SD</v>
          </cell>
          <cell r="C969" t="str">
            <v>pm</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row>
        <row r="970">
          <cell r="A970">
            <v>31</v>
          </cell>
          <cell r="B970" t="str">
            <v>SD</v>
          </cell>
          <cell r="C970" t="str">
            <v>pq</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1.8282799999999999</v>
          </cell>
          <cell r="S970">
            <v>3.6565699999999999</v>
          </cell>
          <cell r="T970">
            <v>5.4848499999999998</v>
          </cell>
          <cell r="U970">
            <v>7.3131399999999998</v>
          </cell>
          <cell r="V970">
            <v>9.1414200000000001</v>
          </cell>
          <cell r="W970">
            <v>10.969709999999999</v>
          </cell>
          <cell r="X970">
            <v>12.79799</v>
          </cell>
          <cell r="Y970">
            <v>14.62627</v>
          </cell>
          <cell r="Z970">
            <v>16.454560000000001</v>
          </cell>
          <cell r="AA970">
            <v>18.28284</v>
          </cell>
          <cell r="AB970">
            <v>20.111129999999999</v>
          </cell>
          <cell r="AC970">
            <v>21.939409999999999</v>
          </cell>
          <cell r="AD970">
            <v>21.939409999999999</v>
          </cell>
          <cell r="AE970">
            <v>21.939409999999999</v>
          </cell>
          <cell r="AF970">
            <v>21.939409999999999</v>
          </cell>
          <cell r="AG970">
            <v>21.939409999999999</v>
          </cell>
          <cell r="AH970">
            <v>21.939409999999999</v>
          </cell>
          <cell r="AI970">
            <v>21.939409999999999</v>
          </cell>
          <cell r="AJ970">
            <v>21.939409999999999</v>
          </cell>
          <cell r="AK970">
            <v>21.939409999999999</v>
          </cell>
          <cell r="AL970">
            <v>21.939409999999999</v>
          </cell>
          <cell r="AM970">
            <v>21.939409999999999</v>
          </cell>
          <cell r="AN970">
            <v>21.939409999999999</v>
          </cell>
        </row>
        <row r="971">
          <cell r="A971">
            <v>31</v>
          </cell>
          <cell r="B971" t="str">
            <v>SD</v>
          </cell>
          <cell r="C971" t="str">
            <v>ss</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row>
        <row r="972">
          <cell r="A972">
            <v>31</v>
          </cell>
          <cell r="B972" t="str">
            <v>UR</v>
          </cell>
          <cell r="C972" t="str">
            <v>rf</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row>
        <row r="973">
          <cell r="A973">
            <v>31</v>
          </cell>
          <cell r="B973" t="str">
            <v>UR</v>
          </cell>
          <cell r="C973" t="str">
            <v>rm</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row>
        <row r="974">
          <cell r="A974">
            <v>32</v>
          </cell>
          <cell r="B974" t="str">
            <v>AG</v>
          </cell>
          <cell r="C974" t="str">
            <v>ab</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row>
        <row r="975">
          <cell r="A975">
            <v>32</v>
          </cell>
          <cell r="B975" t="str">
            <v>AG</v>
          </cell>
          <cell r="C975" t="str">
            <v>cp</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row>
        <row r="976">
          <cell r="A976">
            <v>32</v>
          </cell>
          <cell r="B976" t="str">
            <v>AG</v>
          </cell>
          <cell r="C976" t="str">
            <v>pa</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row>
        <row r="977">
          <cell r="A977">
            <v>32</v>
          </cell>
          <cell r="B977" t="str">
            <v>AL</v>
          </cell>
          <cell r="C977" t="str">
            <v>ep</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row>
        <row r="978">
          <cell r="A978">
            <v>32</v>
          </cell>
          <cell r="B978" t="str">
            <v>AL</v>
          </cell>
          <cell r="C978" t="str">
            <v>ff</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row>
        <row r="979">
          <cell r="A979">
            <v>32</v>
          </cell>
          <cell r="B979" t="str">
            <v>AL</v>
          </cell>
          <cell r="C979" t="str">
            <v>hr</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row>
        <row r="980">
          <cell r="A980">
            <v>32</v>
          </cell>
          <cell r="B980" t="str">
            <v>AL</v>
          </cell>
          <cell r="C980" t="str">
            <v>of</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row>
        <row r="981">
          <cell r="A981">
            <v>32</v>
          </cell>
          <cell r="B981" t="str">
            <v>CR</v>
          </cell>
          <cell r="C981" t="str">
            <v>as</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row>
        <row r="982">
          <cell r="A982">
            <v>32</v>
          </cell>
          <cell r="B982" t="str">
            <v>CR</v>
          </cell>
          <cell r="C982" t="str">
            <v>hy</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row>
        <row r="983">
          <cell r="A983">
            <v>32</v>
          </cell>
          <cell r="B983" t="str">
            <v>CR</v>
          </cell>
          <cell r="C983" t="str">
            <v>pp</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row>
        <row r="984">
          <cell r="A984">
            <v>32</v>
          </cell>
          <cell r="B984" t="str">
            <v>CR</v>
          </cell>
          <cell r="C984" t="str">
            <v>ry</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row>
        <row r="985">
          <cell r="A985">
            <v>32</v>
          </cell>
          <cell r="B985" t="str">
            <v>CR</v>
          </cell>
          <cell r="C985" t="str">
            <v>sl</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row>
        <row r="986">
          <cell r="A986">
            <v>32</v>
          </cell>
          <cell r="B986" t="str">
            <v>FO</v>
          </cell>
          <cell r="C986" t="str">
            <v>uf</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row>
        <row r="987">
          <cell r="A987">
            <v>32</v>
          </cell>
          <cell r="B987" t="str">
            <v>IN</v>
          </cell>
          <cell r="C987" t="str">
            <v>hi</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row>
        <row r="988">
          <cell r="A988">
            <v>32</v>
          </cell>
          <cell r="B988" t="str">
            <v>IN</v>
          </cell>
          <cell r="C988" t="str">
            <v>ih</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row>
        <row r="989">
          <cell r="A989">
            <v>32</v>
          </cell>
          <cell r="B989" t="str">
            <v>IN</v>
          </cell>
          <cell r="C989" t="str">
            <v>li</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row>
        <row r="990">
          <cell r="A990">
            <v>32</v>
          </cell>
          <cell r="B990" t="str">
            <v>IN</v>
          </cell>
          <cell r="C990" t="str">
            <v>oi</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row>
        <row r="991">
          <cell r="A991">
            <v>32</v>
          </cell>
          <cell r="B991" t="str">
            <v>IN</v>
          </cell>
          <cell r="C991" t="str">
            <v>wp</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row>
        <row r="992">
          <cell r="A992">
            <v>32</v>
          </cell>
          <cell r="B992" t="str">
            <v>RC</v>
          </cell>
          <cell r="C992" t="str">
            <v>ca</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row>
        <row r="993">
          <cell r="A993">
            <v>32</v>
          </cell>
          <cell r="B993" t="str">
            <v>RC</v>
          </cell>
          <cell r="C993" t="str">
            <v>go</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row>
        <row r="994">
          <cell r="A994">
            <v>32</v>
          </cell>
          <cell r="B994" t="str">
            <v>RC</v>
          </cell>
          <cell r="C994" t="str">
            <v>sk</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row>
        <row r="995">
          <cell r="A995">
            <v>32</v>
          </cell>
          <cell r="B995" t="str">
            <v>RD</v>
          </cell>
          <cell r="C995" t="str">
            <v>mf</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row>
        <row r="996">
          <cell r="A996">
            <v>32</v>
          </cell>
          <cell r="B996" t="str">
            <v>RD</v>
          </cell>
          <cell r="C996" t="str">
            <v>mr</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row>
        <row r="997">
          <cell r="A997">
            <v>32</v>
          </cell>
          <cell r="B997" t="str">
            <v>RD</v>
          </cell>
          <cell r="C997" t="str">
            <v>sf</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row>
        <row r="998">
          <cell r="A998">
            <v>32</v>
          </cell>
          <cell r="B998" t="str">
            <v>RD</v>
          </cell>
          <cell r="C998" t="str">
            <v>sr</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row>
        <row r="999">
          <cell r="A999">
            <v>32</v>
          </cell>
          <cell r="B999" t="str">
            <v>RR</v>
          </cell>
          <cell r="C999" t="str">
            <v>rf</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row>
        <row r="1000">
          <cell r="A1000">
            <v>32</v>
          </cell>
          <cell r="B1000" t="str">
            <v>RR</v>
          </cell>
          <cell r="C1000" t="str">
            <v>rm</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row>
        <row r="1001">
          <cell r="A1001">
            <v>32</v>
          </cell>
          <cell r="B1001" t="str">
            <v>SD</v>
          </cell>
          <cell r="C1001" t="str">
            <v>ld</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row>
        <row r="1002">
          <cell r="A1002">
            <v>32</v>
          </cell>
          <cell r="B1002" t="str">
            <v>SD</v>
          </cell>
          <cell r="C1002" t="str">
            <v>lf</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row>
        <row r="1003">
          <cell r="A1003">
            <v>32</v>
          </cell>
          <cell r="B1003" t="str">
            <v>SD</v>
          </cell>
          <cell r="C1003" t="str">
            <v>mn</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row>
        <row r="1004">
          <cell r="A1004">
            <v>32</v>
          </cell>
          <cell r="B1004" t="str">
            <v>SD</v>
          </cell>
          <cell r="C1004" t="str">
            <v>os</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A1005">
            <v>32</v>
          </cell>
          <cell r="B1005" t="str">
            <v>SD</v>
          </cell>
          <cell r="C1005" t="str">
            <v>pm</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row>
        <row r="1006">
          <cell r="A1006">
            <v>32</v>
          </cell>
          <cell r="B1006" t="str">
            <v>SD</v>
          </cell>
          <cell r="C1006" t="str">
            <v>pq</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row>
        <row r="1007">
          <cell r="A1007">
            <v>32</v>
          </cell>
          <cell r="B1007" t="str">
            <v>SD</v>
          </cell>
          <cell r="C1007" t="str">
            <v>ss</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A1008">
            <v>32</v>
          </cell>
          <cell r="B1008" t="str">
            <v>UR</v>
          </cell>
          <cell r="C1008" t="str">
            <v>rf</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row>
        <row r="1009">
          <cell r="A1009">
            <v>32</v>
          </cell>
          <cell r="B1009" t="str">
            <v>UR</v>
          </cell>
          <cell r="C1009" t="str">
            <v>rm</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row>
        <row r="1010">
          <cell r="A1010">
            <v>33</v>
          </cell>
          <cell r="B1010" t="str">
            <v>AG</v>
          </cell>
          <cell r="C1010" t="str">
            <v>ab</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row>
        <row r="1011">
          <cell r="A1011">
            <v>33</v>
          </cell>
          <cell r="B1011" t="str">
            <v>AG</v>
          </cell>
          <cell r="C1011" t="str">
            <v>cp</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A1012">
            <v>33</v>
          </cell>
          <cell r="B1012" t="str">
            <v>AG</v>
          </cell>
          <cell r="C1012" t="str">
            <v>pa</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row>
        <row r="1013">
          <cell r="A1013">
            <v>33</v>
          </cell>
          <cell r="B1013" t="str">
            <v>AL</v>
          </cell>
          <cell r="C1013" t="str">
            <v>ep</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row>
        <row r="1014">
          <cell r="A1014">
            <v>33</v>
          </cell>
          <cell r="B1014" t="str">
            <v>AL</v>
          </cell>
          <cell r="C1014" t="str">
            <v>ff</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row>
        <row r="1015">
          <cell r="A1015">
            <v>33</v>
          </cell>
          <cell r="B1015" t="str">
            <v>AL</v>
          </cell>
          <cell r="C1015" t="str">
            <v>hr</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row>
        <row r="1016">
          <cell r="A1016">
            <v>33</v>
          </cell>
          <cell r="B1016" t="str">
            <v>AL</v>
          </cell>
          <cell r="C1016" t="str">
            <v>of</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row>
        <row r="1017">
          <cell r="A1017">
            <v>33</v>
          </cell>
          <cell r="B1017" t="str">
            <v>CR</v>
          </cell>
          <cell r="C1017" t="str">
            <v>as</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row>
        <row r="1018">
          <cell r="A1018">
            <v>33</v>
          </cell>
          <cell r="B1018" t="str">
            <v>CR</v>
          </cell>
          <cell r="C1018" t="str">
            <v>hy</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row>
        <row r="1019">
          <cell r="A1019">
            <v>33</v>
          </cell>
          <cell r="B1019" t="str">
            <v>CR</v>
          </cell>
          <cell r="C1019" t="str">
            <v>pp</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row>
        <row r="1020">
          <cell r="A1020">
            <v>33</v>
          </cell>
          <cell r="B1020" t="str">
            <v>CR</v>
          </cell>
          <cell r="C1020" t="str">
            <v>ry</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row>
        <row r="1021">
          <cell r="A1021">
            <v>33</v>
          </cell>
          <cell r="B1021" t="str">
            <v>CR</v>
          </cell>
          <cell r="C1021" t="str">
            <v>sl</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row>
        <row r="1022">
          <cell r="A1022">
            <v>33</v>
          </cell>
          <cell r="B1022" t="str">
            <v>FO</v>
          </cell>
          <cell r="C1022" t="str">
            <v>uf</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row>
        <row r="1023">
          <cell r="A1023">
            <v>33</v>
          </cell>
          <cell r="B1023" t="str">
            <v>IN</v>
          </cell>
          <cell r="C1023" t="str">
            <v>hi</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row>
        <row r="1024">
          <cell r="A1024">
            <v>33</v>
          </cell>
          <cell r="B1024" t="str">
            <v>IN</v>
          </cell>
          <cell r="C1024" t="str">
            <v>ih</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row>
        <row r="1025">
          <cell r="A1025">
            <v>33</v>
          </cell>
          <cell r="B1025" t="str">
            <v>IN</v>
          </cell>
          <cell r="C1025" t="str">
            <v>li</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row>
        <row r="1026">
          <cell r="A1026">
            <v>33</v>
          </cell>
          <cell r="B1026" t="str">
            <v>IN</v>
          </cell>
          <cell r="C1026" t="str">
            <v>oi</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row>
        <row r="1027">
          <cell r="A1027">
            <v>33</v>
          </cell>
          <cell r="B1027" t="str">
            <v>IN</v>
          </cell>
          <cell r="C1027" t="str">
            <v>wp</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row>
        <row r="1028">
          <cell r="A1028">
            <v>33</v>
          </cell>
          <cell r="B1028" t="str">
            <v>RC</v>
          </cell>
          <cell r="C1028" t="str">
            <v>ca</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row>
        <row r="1029">
          <cell r="A1029">
            <v>33</v>
          </cell>
          <cell r="B1029" t="str">
            <v>RC</v>
          </cell>
          <cell r="C1029" t="str">
            <v>go</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row>
        <row r="1030">
          <cell r="A1030">
            <v>33</v>
          </cell>
          <cell r="B1030" t="str">
            <v>RC</v>
          </cell>
          <cell r="C1030" t="str">
            <v>sk</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row>
        <row r="1031">
          <cell r="A1031">
            <v>33</v>
          </cell>
          <cell r="B1031" t="str">
            <v>RD</v>
          </cell>
          <cell r="C1031" t="str">
            <v>mf</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row>
        <row r="1032">
          <cell r="A1032">
            <v>33</v>
          </cell>
          <cell r="B1032" t="str">
            <v>RD</v>
          </cell>
          <cell r="C1032" t="str">
            <v>mr</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row>
        <row r="1033">
          <cell r="A1033">
            <v>33</v>
          </cell>
          <cell r="B1033" t="str">
            <v>RD</v>
          </cell>
          <cell r="C1033" t="str">
            <v>sf</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row>
        <row r="1034">
          <cell r="A1034">
            <v>33</v>
          </cell>
          <cell r="B1034" t="str">
            <v>RD</v>
          </cell>
          <cell r="C1034" t="str">
            <v>sr</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row>
        <row r="1035">
          <cell r="A1035">
            <v>33</v>
          </cell>
          <cell r="B1035" t="str">
            <v>RR</v>
          </cell>
          <cell r="C1035" t="str">
            <v>rf</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row>
        <row r="1036">
          <cell r="A1036">
            <v>33</v>
          </cell>
          <cell r="B1036" t="str">
            <v>RR</v>
          </cell>
          <cell r="C1036" t="str">
            <v>rm</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row>
        <row r="1037">
          <cell r="A1037">
            <v>33</v>
          </cell>
          <cell r="B1037" t="str">
            <v>SD</v>
          </cell>
          <cell r="C1037" t="str">
            <v>ld</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row>
        <row r="1038">
          <cell r="A1038">
            <v>33</v>
          </cell>
          <cell r="B1038" t="str">
            <v>SD</v>
          </cell>
          <cell r="C1038" t="str">
            <v>lf</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row>
        <row r="1039">
          <cell r="A1039">
            <v>33</v>
          </cell>
          <cell r="B1039" t="str">
            <v>SD</v>
          </cell>
          <cell r="C1039" t="str">
            <v>mn</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row>
        <row r="1040">
          <cell r="A1040">
            <v>33</v>
          </cell>
          <cell r="B1040" t="str">
            <v>SD</v>
          </cell>
          <cell r="C1040" t="str">
            <v>os</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row>
        <row r="1041">
          <cell r="A1041">
            <v>33</v>
          </cell>
          <cell r="B1041" t="str">
            <v>SD</v>
          </cell>
          <cell r="C1041" t="str">
            <v>pm</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row>
        <row r="1042">
          <cell r="A1042">
            <v>33</v>
          </cell>
          <cell r="B1042" t="str">
            <v>SD</v>
          </cell>
          <cell r="C1042" t="str">
            <v>pq</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row>
        <row r="1043">
          <cell r="A1043">
            <v>33</v>
          </cell>
          <cell r="B1043" t="str">
            <v>SD</v>
          </cell>
          <cell r="C1043" t="str">
            <v>ss</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row>
        <row r="1044">
          <cell r="A1044">
            <v>33</v>
          </cell>
          <cell r="B1044" t="str">
            <v>UR</v>
          </cell>
          <cell r="C1044" t="str">
            <v>rf</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row>
        <row r="1045">
          <cell r="A1045">
            <v>33</v>
          </cell>
          <cell r="B1045" t="str">
            <v>UR</v>
          </cell>
          <cell r="C1045" t="str">
            <v>rm</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row>
        <row r="1046">
          <cell r="A1046">
            <v>34</v>
          </cell>
          <cell r="B1046" t="str">
            <v>AG</v>
          </cell>
          <cell r="C1046" t="str">
            <v>ab</v>
          </cell>
          <cell r="D1046">
            <v>3836.232942685182</v>
          </cell>
          <cell r="E1046">
            <v>3836.232942685182</v>
          </cell>
          <cell r="F1046">
            <v>3836.232942685182</v>
          </cell>
          <cell r="G1046">
            <v>3836.232942685182</v>
          </cell>
          <cell r="H1046">
            <v>3836.232942685182</v>
          </cell>
          <cell r="I1046">
            <v>3836.232942685182</v>
          </cell>
          <cell r="J1046">
            <v>3836.232942685182</v>
          </cell>
          <cell r="K1046">
            <v>3836.232942685182</v>
          </cell>
          <cell r="L1046">
            <v>3836.232942685182</v>
          </cell>
          <cell r="M1046">
            <v>3836.232942685182</v>
          </cell>
          <cell r="N1046">
            <v>3836.232942685182</v>
          </cell>
          <cell r="O1046">
            <v>3836.232942685182</v>
          </cell>
          <cell r="P1046">
            <v>3836.232942685182</v>
          </cell>
          <cell r="Q1046">
            <v>3836.232942685182</v>
          </cell>
          <cell r="R1046">
            <v>3608.7209409529264</v>
          </cell>
          <cell r="S1046">
            <v>3381.2089392206708</v>
          </cell>
          <cell r="T1046">
            <v>3153.6969374884152</v>
          </cell>
          <cell r="U1046">
            <v>2926.1849357561596</v>
          </cell>
          <cell r="V1046">
            <v>2698.672934023904</v>
          </cell>
          <cell r="W1046">
            <v>2471.1609322916484</v>
          </cell>
          <cell r="X1046">
            <v>2243.6489305593927</v>
          </cell>
          <cell r="Y1046">
            <v>2016.1369288271371</v>
          </cell>
          <cell r="Z1046">
            <v>1788.6249270948815</v>
          </cell>
          <cell r="AA1046">
            <v>1561.1129253626259</v>
          </cell>
          <cell r="AB1046">
            <v>1333.6009236303703</v>
          </cell>
          <cell r="AC1046">
            <v>1106.0889218981156</v>
          </cell>
          <cell r="AD1046">
            <v>1106.0889218981156</v>
          </cell>
          <cell r="AE1046">
            <v>1106.0889218981156</v>
          </cell>
          <cell r="AF1046">
            <v>1106.0889218981156</v>
          </cell>
          <cell r="AG1046">
            <v>1106.0889218981156</v>
          </cell>
          <cell r="AH1046">
            <v>1106.0889218981156</v>
          </cell>
          <cell r="AI1046">
            <v>1106.0889218981156</v>
          </cell>
          <cell r="AJ1046">
            <v>1106.0889218981156</v>
          </cell>
          <cell r="AK1046">
            <v>1106.0889218981156</v>
          </cell>
          <cell r="AL1046">
            <v>1106.0889218981156</v>
          </cell>
          <cell r="AM1046">
            <v>1106.0889218981156</v>
          </cell>
          <cell r="AN1046">
            <v>1106.0889218981156</v>
          </cell>
        </row>
        <row r="1047">
          <cell r="A1047">
            <v>34</v>
          </cell>
          <cell r="B1047" t="str">
            <v>AG</v>
          </cell>
          <cell r="C1047" t="str">
            <v>cp</v>
          </cell>
          <cell r="D1047">
            <v>20722.621604046282</v>
          </cell>
          <cell r="E1047">
            <v>20722.621604046282</v>
          </cell>
          <cell r="F1047">
            <v>20722.621604046282</v>
          </cell>
          <cell r="G1047">
            <v>20722.621604046282</v>
          </cell>
          <cell r="H1047">
            <v>20722.621604046282</v>
          </cell>
          <cell r="I1047">
            <v>20722.621604046282</v>
          </cell>
          <cell r="J1047">
            <v>20722.621604046282</v>
          </cell>
          <cell r="K1047">
            <v>20722.621604046282</v>
          </cell>
          <cell r="L1047">
            <v>20722.621604046282</v>
          </cell>
          <cell r="M1047">
            <v>20722.621604046282</v>
          </cell>
          <cell r="N1047">
            <v>20722.621604046282</v>
          </cell>
          <cell r="O1047">
            <v>20722.621604046282</v>
          </cell>
          <cell r="P1047">
            <v>20722.621604046282</v>
          </cell>
          <cell r="Q1047">
            <v>20722.621604046282</v>
          </cell>
          <cell r="R1047">
            <v>19603.124365193162</v>
          </cell>
          <cell r="S1047">
            <v>18483.627126340041</v>
          </cell>
          <cell r="T1047">
            <v>17364.129887486921</v>
          </cell>
          <cell r="U1047">
            <v>16244.632648633798</v>
          </cell>
          <cell r="V1047">
            <v>15125.135409780676</v>
          </cell>
          <cell r="W1047">
            <v>14005.638170927554</v>
          </cell>
          <cell r="X1047">
            <v>12886.140932074431</v>
          </cell>
          <cell r="Y1047">
            <v>11766.643693221309</v>
          </cell>
          <cell r="Z1047">
            <v>10647.146454368187</v>
          </cell>
          <cell r="AA1047">
            <v>9527.6492155150645</v>
          </cell>
          <cell r="AB1047">
            <v>8408.1519766619422</v>
          </cell>
          <cell r="AC1047">
            <v>7288.6547378088171</v>
          </cell>
          <cell r="AD1047">
            <v>7288.6547378088171</v>
          </cell>
          <cell r="AE1047">
            <v>7288.6547378088171</v>
          </cell>
          <cell r="AF1047">
            <v>7288.6547378088171</v>
          </cell>
          <cell r="AG1047">
            <v>7288.6547378088171</v>
          </cell>
          <cell r="AH1047">
            <v>7288.6547378088171</v>
          </cell>
          <cell r="AI1047">
            <v>7288.6547378088171</v>
          </cell>
          <cell r="AJ1047">
            <v>7288.6547378088171</v>
          </cell>
          <cell r="AK1047">
            <v>7288.6547378088171</v>
          </cell>
          <cell r="AL1047">
            <v>7288.6547378088171</v>
          </cell>
          <cell r="AM1047">
            <v>7288.6547378088171</v>
          </cell>
          <cell r="AN1047">
            <v>7288.6547378088171</v>
          </cell>
        </row>
        <row r="1048">
          <cell r="A1048">
            <v>34</v>
          </cell>
          <cell r="B1048" t="str">
            <v>AG</v>
          </cell>
          <cell r="C1048" t="str">
            <v>pa</v>
          </cell>
          <cell r="D1048">
            <v>5312.1654074302605</v>
          </cell>
          <cell r="E1048">
            <v>5312.1654074302605</v>
          </cell>
          <cell r="F1048">
            <v>5312.1654074302605</v>
          </cell>
          <cell r="G1048">
            <v>5312.1654074302605</v>
          </cell>
          <cell r="H1048">
            <v>5312.1654074302605</v>
          </cell>
          <cell r="I1048">
            <v>5312.1654074302605</v>
          </cell>
          <cell r="J1048">
            <v>5312.1654074302605</v>
          </cell>
          <cell r="K1048">
            <v>5312.1654074302605</v>
          </cell>
          <cell r="L1048">
            <v>5312.1654074302605</v>
          </cell>
          <cell r="M1048">
            <v>5312.1654074302605</v>
          </cell>
          <cell r="N1048">
            <v>5312.1654074302605</v>
          </cell>
          <cell r="O1048">
            <v>5312.1654074302605</v>
          </cell>
          <cell r="P1048">
            <v>5312.1654074302605</v>
          </cell>
          <cell r="Q1048">
            <v>5312.1654074302605</v>
          </cell>
          <cell r="R1048">
            <v>5020.9143840378456</v>
          </cell>
          <cell r="S1048">
            <v>4729.6633606454307</v>
          </cell>
          <cell r="T1048">
            <v>4438.4123372530157</v>
          </cell>
          <cell r="U1048">
            <v>4147.1613138606008</v>
          </cell>
          <cell r="V1048">
            <v>3855.9102904681863</v>
          </cell>
          <cell r="W1048">
            <v>3564.6592670757718</v>
          </cell>
          <cell r="X1048">
            <v>3273.4082436833573</v>
          </cell>
          <cell r="Y1048">
            <v>2982.1572202909429</v>
          </cell>
          <cell r="Z1048">
            <v>2690.9061968985284</v>
          </cell>
          <cell r="AA1048">
            <v>2399.6551735061139</v>
          </cell>
          <cell r="AB1048">
            <v>2108.4041501136994</v>
          </cell>
          <cell r="AC1048">
            <v>1817.1531267212845</v>
          </cell>
          <cell r="AD1048">
            <v>1817.1531267212845</v>
          </cell>
          <cell r="AE1048">
            <v>1817.1531267212845</v>
          </cell>
          <cell r="AF1048">
            <v>1817.1531267212845</v>
          </cell>
          <cell r="AG1048">
            <v>1817.1531267212845</v>
          </cell>
          <cell r="AH1048">
            <v>1817.1531267212845</v>
          </cell>
          <cell r="AI1048">
            <v>1817.1531267212845</v>
          </cell>
          <cell r="AJ1048">
            <v>1817.1531267212845</v>
          </cell>
          <cell r="AK1048">
            <v>1817.1531267212845</v>
          </cell>
          <cell r="AL1048">
            <v>1817.1531267212845</v>
          </cell>
          <cell r="AM1048">
            <v>1817.1531267212845</v>
          </cell>
          <cell r="AN1048">
            <v>1817.1531267212845</v>
          </cell>
        </row>
        <row r="1049">
          <cell r="A1049">
            <v>34</v>
          </cell>
          <cell r="B1049" t="str">
            <v>AL</v>
          </cell>
          <cell r="C1049" t="str">
            <v>ep</v>
          </cell>
          <cell r="D1049">
            <v>3.6141060735256678</v>
          </cell>
          <cell r="E1049">
            <v>3.6141060735256678</v>
          </cell>
          <cell r="F1049">
            <v>3.6141060735256678</v>
          </cell>
          <cell r="G1049">
            <v>3.6141060735256678</v>
          </cell>
          <cell r="H1049">
            <v>3.6141060735256678</v>
          </cell>
          <cell r="I1049">
            <v>3.6141060735256678</v>
          </cell>
          <cell r="J1049">
            <v>3.6141060735256678</v>
          </cell>
          <cell r="K1049">
            <v>3.6141060735256678</v>
          </cell>
          <cell r="L1049">
            <v>3.6141060735256678</v>
          </cell>
          <cell r="M1049">
            <v>3.6141060735256678</v>
          </cell>
          <cell r="N1049">
            <v>3.6141060735256678</v>
          </cell>
          <cell r="O1049">
            <v>3.6141060735256678</v>
          </cell>
          <cell r="P1049">
            <v>3.6141060735256678</v>
          </cell>
          <cell r="Q1049">
            <v>3.6141060735256678</v>
          </cell>
          <cell r="R1049">
            <v>3.3129305673985288</v>
          </cell>
          <cell r="S1049">
            <v>3.0117550612713897</v>
          </cell>
          <cell r="T1049">
            <v>2.7105795551442506</v>
          </cell>
          <cell r="U1049">
            <v>2.4094040490171116</v>
          </cell>
          <cell r="V1049">
            <v>2.1082285428899725</v>
          </cell>
          <cell r="W1049">
            <v>1.8070530367628335</v>
          </cell>
          <cell r="X1049">
            <v>1.5058775306356944</v>
          </cell>
          <cell r="Y1049">
            <v>1.2047020245085553</v>
          </cell>
          <cell r="Z1049">
            <v>0.90352651838141629</v>
          </cell>
          <cell r="AA1049">
            <v>0.60235101225427723</v>
          </cell>
          <cell r="AB1049">
            <v>0.30117550612713823</v>
          </cell>
          <cell r="AC1049">
            <v>0</v>
          </cell>
          <cell r="AD1049">
            <v>0</v>
          </cell>
          <cell r="AE1049">
            <v>0</v>
          </cell>
          <cell r="AF1049">
            <v>0</v>
          </cell>
          <cell r="AG1049">
            <v>0</v>
          </cell>
          <cell r="AH1049">
            <v>0</v>
          </cell>
          <cell r="AI1049">
            <v>0</v>
          </cell>
          <cell r="AJ1049">
            <v>0</v>
          </cell>
          <cell r="AK1049">
            <v>0</v>
          </cell>
          <cell r="AL1049">
            <v>0</v>
          </cell>
          <cell r="AM1049">
            <v>0</v>
          </cell>
          <cell r="AN1049">
            <v>0</v>
          </cell>
        </row>
        <row r="1050">
          <cell r="A1050">
            <v>34</v>
          </cell>
          <cell r="B1050" t="str">
            <v>AL</v>
          </cell>
          <cell r="C1050" t="str">
            <v>ff</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row>
        <row r="1051">
          <cell r="A1051">
            <v>34</v>
          </cell>
          <cell r="B1051" t="str">
            <v>AL</v>
          </cell>
          <cell r="C1051" t="str">
            <v>hr</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row>
        <row r="1052">
          <cell r="A1052">
            <v>34</v>
          </cell>
          <cell r="B1052" t="str">
            <v>AL</v>
          </cell>
          <cell r="C1052" t="str">
            <v>of</v>
          </cell>
          <cell r="D1052">
            <v>203.62437286006156</v>
          </cell>
          <cell r="E1052">
            <v>203.62437286006156</v>
          </cell>
          <cell r="F1052">
            <v>203.62437286006156</v>
          </cell>
          <cell r="G1052">
            <v>203.62437286006156</v>
          </cell>
          <cell r="H1052">
            <v>203.62437286006156</v>
          </cell>
          <cell r="I1052">
            <v>203.62437286006156</v>
          </cell>
          <cell r="J1052">
            <v>203.62437286006156</v>
          </cell>
          <cell r="K1052">
            <v>203.62437286006156</v>
          </cell>
          <cell r="L1052">
            <v>203.62437286006156</v>
          </cell>
          <cell r="M1052">
            <v>203.62437286006156</v>
          </cell>
          <cell r="N1052">
            <v>203.62437286006156</v>
          </cell>
          <cell r="O1052">
            <v>203.62437286006156</v>
          </cell>
          <cell r="P1052">
            <v>203.62437286006156</v>
          </cell>
          <cell r="Q1052">
            <v>203.62437286006156</v>
          </cell>
          <cell r="R1052">
            <v>188.60347270534726</v>
          </cell>
          <cell r="S1052">
            <v>173.58257255063296</v>
          </cell>
          <cell r="T1052">
            <v>158.56167239591866</v>
          </cell>
          <cell r="U1052">
            <v>143.54077224120437</v>
          </cell>
          <cell r="V1052">
            <v>128.51987208649007</v>
          </cell>
          <cell r="W1052">
            <v>113.49897193177578</v>
          </cell>
          <cell r="X1052">
            <v>98.478071777061501</v>
          </cell>
          <cell r="Y1052">
            <v>83.457171622347218</v>
          </cell>
          <cell r="Z1052">
            <v>68.436271467632935</v>
          </cell>
          <cell r="AA1052">
            <v>53.415371312918644</v>
          </cell>
          <cell r="AB1052">
            <v>38.394471158204354</v>
          </cell>
          <cell r="AC1052">
            <v>23.373571003490085</v>
          </cell>
          <cell r="AD1052">
            <v>23.373571003490085</v>
          </cell>
          <cell r="AE1052">
            <v>23.373571003490085</v>
          </cell>
          <cell r="AF1052">
            <v>23.373571003490085</v>
          </cell>
          <cell r="AG1052">
            <v>23.373571003490085</v>
          </cell>
          <cell r="AH1052">
            <v>23.373571003490085</v>
          </cell>
          <cell r="AI1052">
            <v>23.373571003490085</v>
          </cell>
          <cell r="AJ1052">
            <v>23.373571003490085</v>
          </cell>
          <cell r="AK1052">
            <v>23.373571003490085</v>
          </cell>
          <cell r="AL1052">
            <v>23.373571003490085</v>
          </cell>
          <cell r="AM1052">
            <v>23.373571003490085</v>
          </cell>
          <cell r="AN1052">
            <v>23.373571003490085</v>
          </cell>
        </row>
        <row r="1053">
          <cell r="A1053">
            <v>34</v>
          </cell>
          <cell r="B1053" t="str">
            <v>CR</v>
          </cell>
          <cell r="C1053" t="str">
            <v>as</v>
          </cell>
          <cell r="D1053">
            <v>2.3804704802211329</v>
          </cell>
          <cell r="E1053">
            <v>2.3804704802211329</v>
          </cell>
          <cell r="F1053">
            <v>2.3804704802211329</v>
          </cell>
          <cell r="G1053">
            <v>2.3804704802211329</v>
          </cell>
          <cell r="H1053">
            <v>2.3804704802211329</v>
          </cell>
          <cell r="I1053">
            <v>2.3804704802211329</v>
          </cell>
          <cell r="J1053">
            <v>2.3804704802211329</v>
          </cell>
          <cell r="K1053">
            <v>2.3804704802211329</v>
          </cell>
          <cell r="L1053">
            <v>2.3804704802211329</v>
          </cell>
          <cell r="M1053">
            <v>2.3804704802211329</v>
          </cell>
          <cell r="N1053">
            <v>2.3804704802211329</v>
          </cell>
          <cell r="O1053">
            <v>2.3804704802211329</v>
          </cell>
          <cell r="P1053">
            <v>2.3804704802211329</v>
          </cell>
          <cell r="Q1053">
            <v>2.3804704802211329</v>
          </cell>
          <cell r="R1053">
            <v>2.1820979402027052</v>
          </cell>
          <cell r="S1053">
            <v>1.9837254001842775</v>
          </cell>
          <cell r="T1053">
            <v>1.7853528601658497</v>
          </cell>
          <cell r="U1053">
            <v>1.586980320147422</v>
          </cell>
          <cell r="V1053">
            <v>1.3886077801289942</v>
          </cell>
          <cell r="W1053">
            <v>1.1902352401105665</v>
          </cell>
          <cell r="X1053">
            <v>0.99186270009213873</v>
          </cell>
          <cell r="Y1053">
            <v>0.79349016007371098</v>
          </cell>
          <cell r="Z1053">
            <v>0.59511762005528324</v>
          </cell>
          <cell r="AA1053">
            <v>0.39674508003685549</v>
          </cell>
          <cell r="AB1053">
            <v>0.19837254001842775</v>
          </cell>
          <cell r="AC1053">
            <v>0</v>
          </cell>
          <cell r="AD1053">
            <v>0</v>
          </cell>
          <cell r="AE1053">
            <v>0</v>
          </cell>
          <cell r="AF1053">
            <v>0</v>
          </cell>
          <cell r="AG1053">
            <v>0</v>
          </cell>
          <cell r="AH1053">
            <v>0</v>
          </cell>
          <cell r="AI1053">
            <v>0</v>
          </cell>
          <cell r="AJ1053">
            <v>0</v>
          </cell>
          <cell r="AK1053">
            <v>0</v>
          </cell>
          <cell r="AL1053">
            <v>0</v>
          </cell>
          <cell r="AM1053">
            <v>0</v>
          </cell>
          <cell r="AN1053">
            <v>0</v>
          </cell>
        </row>
        <row r="1054">
          <cell r="A1054">
            <v>34</v>
          </cell>
          <cell r="B1054" t="str">
            <v>CR</v>
          </cell>
          <cell r="C1054" t="str">
            <v>hy</v>
          </cell>
          <cell r="D1054">
            <v>434.1</v>
          </cell>
          <cell r="E1054">
            <v>101.1</v>
          </cell>
          <cell r="F1054">
            <v>1.1000000000000001</v>
          </cell>
          <cell r="G1054">
            <v>21.1</v>
          </cell>
          <cell r="H1054">
            <v>283.89999999999998</v>
          </cell>
          <cell r="I1054">
            <v>0</v>
          </cell>
          <cell r="J1054">
            <v>39.200000000000003</v>
          </cell>
          <cell r="K1054">
            <v>7.5</v>
          </cell>
          <cell r="L1054">
            <v>13.9</v>
          </cell>
          <cell r="M1054">
            <v>6.6</v>
          </cell>
          <cell r="N1054">
            <v>2.8</v>
          </cell>
          <cell r="O1054">
            <v>106.5</v>
          </cell>
          <cell r="P1054">
            <v>350.3</v>
          </cell>
          <cell r="Q1054">
            <v>236.8</v>
          </cell>
          <cell r="R1054">
            <v>63.3</v>
          </cell>
          <cell r="S1054">
            <v>363</v>
          </cell>
          <cell r="T1054">
            <v>443.3</v>
          </cell>
          <cell r="U1054">
            <v>152.19999999999999</v>
          </cell>
          <cell r="V1054">
            <v>261.8</v>
          </cell>
          <cell r="W1054">
            <v>95.4</v>
          </cell>
          <cell r="X1054">
            <v>203.4</v>
          </cell>
          <cell r="Y1054">
            <v>548.6</v>
          </cell>
          <cell r="Z1054">
            <v>162.19999999999999</v>
          </cell>
          <cell r="AA1054">
            <v>25.5</v>
          </cell>
          <cell r="AB1054">
            <v>8.1999999999999993</v>
          </cell>
          <cell r="AC1054">
            <v>4.0999999999999996</v>
          </cell>
          <cell r="AD1054">
            <v>0</v>
          </cell>
          <cell r="AE1054">
            <v>50.6</v>
          </cell>
          <cell r="AF1054">
            <v>10</v>
          </cell>
          <cell r="AG1054">
            <v>0</v>
          </cell>
          <cell r="AH1054">
            <v>83.8</v>
          </cell>
          <cell r="AI1054">
            <v>182.9</v>
          </cell>
          <cell r="AJ1054">
            <v>146.4</v>
          </cell>
          <cell r="AK1054">
            <v>573.6</v>
          </cell>
          <cell r="AL1054">
            <v>6</v>
          </cell>
          <cell r="AM1054">
            <v>198.5</v>
          </cell>
          <cell r="AN1054">
            <v>198.5</v>
          </cell>
        </row>
        <row r="1055">
          <cell r="A1055">
            <v>34</v>
          </cell>
          <cell r="B1055" t="str">
            <v>CR</v>
          </cell>
          <cell r="C1055" t="str">
            <v>pp</v>
          </cell>
          <cell r="D1055">
            <v>93.9</v>
          </cell>
          <cell r="E1055">
            <v>93.9</v>
          </cell>
          <cell r="F1055">
            <v>93.9</v>
          </cell>
          <cell r="G1055">
            <v>93.9</v>
          </cell>
          <cell r="H1055">
            <v>93.9</v>
          </cell>
          <cell r="I1055">
            <v>93.9</v>
          </cell>
          <cell r="J1055">
            <v>93.9</v>
          </cell>
          <cell r="K1055">
            <v>93.9</v>
          </cell>
          <cell r="L1055">
            <v>104.3</v>
          </cell>
          <cell r="M1055">
            <v>83.7</v>
          </cell>
          <cell r="N1055">
            <v>77.599999999999994</v>
          </cell>
          <cell r="O1055">
            <v>97.2</v>
          </cell>
          <cell r="P1055">
            <v>106.7</v>
          </cell>
          <cell r="Q1055">
            <v>120.5</v>
          </cell>
          <cell r="R1055">
            <v>126.2</v>
          </cell>
          <cell r="S1055">
            <v>143.6</v>
          </cell>
          <cell r="T1055">
            <v>89</v>
          </cell>
          <cell r="U1055">
            <v>99.8</v>
          </cell>
          <cell r="V1055">
            <v>128.30000000000001</v>
          </cell>
          <cell r="W1055">
            <v>122.6</v>
          </cell>
          <cell r="X1055">
            <v>114.3</v>
          </cell>
          <cell r="Y1055">
            <v>95.1</v>
          </cell>
          <cell r="Z1055">
            <v>89.2</v>
          </cell>
          <cell r="AA1055">
            <v>169.3</v>
          </cell>
          <cell r="AB1055">
            <v>252.7</v>
          </cell>
          <cell r="AC1055">
            <v>213.4</v>
          </cell>
          <cell r="AD1055">
            <v>241.7</v>
          </cell>
          <cell r="AE1055">
            <v>332.8</v>
          </cell>
          <cell r="AF1055">
            <v>356.4</v>
          </cell>
          <cell r="AG1055">
            <v>273.89999999999998</v>
          </cell>
          <cell r="AH1055">
            <v>326.60000000000002</v>
          </cell>
          <cell r="AI1055">
            <v>321.3</v>
          </cell>
          <cell r="AJ1055">
            <v>262.7</v>
          </cell>
          <cell r="AK1055">
            <v>172.1</v>
          </cell>
          <cell r="AL1055">
            <v>271.3</v>
          </cell>
          <cell r="AM1055">
            <v>271.3</v>
          </cell>
          <cell r="AN1055">
            <v>271.3</v>
          </cell>
        </row>
        <row r="1056">
          <cell r="A1056">
            <v>34</v>
          </cell>
          <cell r="B1056" t="str">
            <v>CR</v>
          </cell>
          <cell r="C1056" t="str">
            <v>ry</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row>
        <row r="1057">
          <cell r="A1057">
            <v>34</v>
          </cell>
          <cell r="B1057" t="str">
            <v>CR</v>
          </cell>
          <cell r="C1057" t="str">
            <v>sl</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row>
        <row r="1058">
          <cell r="A1058">
            <v>34</v>
          </cell>
          <cell r="B1058" t="str">
            <v>FO</v>
          </cell>
          <cell r="C1058" t="str">
            <v>uf</v>
          </cell>
          <cell r="D1058">
            <v>296.43326017117539</v>
          </cell>
          <cell r="E1058">
            <v>296.43326017117539</v>
          </cell>
          <cell r="F1058">
            <v>296.43326017117539</v>
          </cell>
          <cell r="G1058">
            <v>296.43326017117539</v>
          </cell>
          <cell r="H1058">
            <v>296.43326017117539</v>
          </cell>
          <cell r="I1058">
            <v>296.43326017117539</v>
          </cell>
          <cell r="J1058">
            <v>296.43326017117539</v>
          </cell>
          <cell r="K1058">
            <v>296.43326017117539</v>
          </cell>
          <cell r="L1058">
            <v>296.43326017117539</v>
          </cell>
          <cell r="M1058">
            <v>296.43326017117539</v>
          </cell>
          <cell r="N1058">
            <v>296.43326017117539</v>
          </cell>
          <cell r="O1058">
            <v>296.43326017117539</v>
          </cell>
          <cell r="P1058">
            <v>296.43326017117539</v>
          </cell>
          <cell r="Q1058">
            <v>296.43326017117539</v>
          </cell>
          <cell r="R1058">
            <v>288.3411047295333</v>
          </cell>
          <cell r="S1058">
            <v>280.24894928789121</v>
          </cell>
          <cell r="T1058">
            <v>272.15679384624912</v>
          </cell>
          <cell r="U1058">
            <v>264.06463840460702</v>
          </cell>
          <cell r="V1058">
            <v>255.97248296296493</v>
          </cell>
          <cell r="W1058">
            <v>247.88032752132284</v>
          </cell>
          <cell r="X1058">
            <v>239.78817207968075</v>
          </cell>
          <cell r="Y1058">
            <v>231.69601663803866</v>
          </cell>
          <cell r="Z1058">
            <v>223.60386119639656</v>
          </cell>
          <cell r="AA1058">
            <v>215.51170575475447</v>
          </cell>
          <cell r="AB1058">
            <v>207.41955031311238</v>
          </cell>
          <cell r="AC1058">
            <v>199.32739487147023</v>
          </cell>
          <cell r="AD1058">
            <v>199.32739487147023</v>
          </cell>
          <cell r="AE1058">
            <v>199.32739487147023</v>
          </cell>
          <cell r="AF1058">
            <v>199.32739487147023</v>
          </cell>
          <cell r="AG1058">
            <v>199.32739487147023</v>
          </cell>
          <cell r="AH1058">
            <v>199.32739487147023</v>
          </cell>
          <cell r="AI1058">
            <v>199.32739487147023</v>
          </cell>
          <cell r="AJ1058">
            <v>199.32739487147023</v>
          </cell>
          <cell r="AK1058">
            <v>199.32739487147023</v>
          </cell>
          <cell r="AL1058">
            <v>199.32739487147023</v>
          </cell>
          <cell r="AM1058">
            <v>199.32739487147023</v>
          </cell>
          <cell r="AN1058">
            <v>199.32739487147023</v>
          </cell>
        </row>
        <row r="1059">
          <cell r="A1059">
            <v>34</v>
          </cell>
          <cell r="B1059" t="str">
            <v>IN</v>
          </cell>
          <cell r="C1059" t="str">
            <v>hi</v>
          </cell>
          <cell r="D1059">
            <v>118.76726446962292</v>
          </cell>
          <cell r="E1059">
            <v>118.76726446962292</v>
          </cell>
          <cell r="F1059">
            <v>118.76726446962292</v>
          </cell>
          <cell r="G1059">
            <v>118.76726446962292</v>
          </cell>
          <cell r="H1059">
            <v>118.76726446962292</v>
          </cell>
          <cell r="I1059">
            <v>118.76726446962292</v>
          </cell>
          <cell r="J1059">
            <v>118.76726446962292</v>
          </cell>
          <cell r="K1059">
            <v>118.76726446962292</v>
          </cell>
          <cell r="L1059">
            <v>118.76726446962292</v>
          </cell>
          <cell r="M1059">
            <v>118.76726446962292</v>
          </cell>
          <cell r="N1059">
            <v>118.76726446962292</v>
          </cell>
          <cell r="O1059">
            <v>118.76726446962292</v>
          </cell>
          <cell r="P1059">
            <v>118.76726446962292</v>
          </cell>
          <cell r="Q1059">
            <v>118.76726446962292</v>
          </cell>
          <cell r="R1059">
            <v>112.34888035716929</v>
          </cell>
          <cell r="S1059">
            <v>105.93049624471567</v>
          </cell>
          <cell r="T1059">
            <v>99.512112132262047</v>
          </cell>
          <cell r="U1059">
            <v>93.093728019808424</v>
          </cell>
          <cell r="V1059">
            <v>86.675343907354801</v>
          </cell>
          <cell r="W1059">
            <v>80.256959794901178</v>
          </cell>
          <cell r="X1059">
            <v>73.838575682447555</v>
          </cell>
          <cell r="Y1059">
            <v>67.420191569993932</v>
          </cell>
          <cell r="Z1059">
            <v>61.001807457540309</v>
          </cell>
          <cell r="AA1059">
            <v>54.583423345086686</v>
          </cell>
          <cell r="AB1059">
            <v>48.165039232633063</v>
          </cell>
          <cell r="AC1059">
            <v>41.746655120179405</v>
          </cell>
          <cell r="AD1059">
            <v>41.746655120179405</v>
          </cell>
          <cell r="AE1059">
            <v>41.746655120179405</v>
          </cell>
          <cell r="AF1059">
            <v>41.746655120179405</v>
          </cell>
          <cell r="AG1059">
            <v>41.746655120179405</v>
          </cell>
          <cell r="AH1059">
            <v>41.746655120179405</v>
          </cell>
          <cell r="AI1059">
            <v>41.746655120179405</v>
          </cell>
          <cell r="AJ1059">
            <v>41.746655120179405</v>
          </cell>
          <cell r="AK1059">
            <v>41.746655120179405</v>
          </cell>
          <cell r="AL1059">
            <v>41.746655120179405</v>
          </cell>
          <cell r="AM1059">
            <v>41.746655120179405</v>
          </cell>
          <cell r="AN1059">
            <v>41.746655120179405</v>
          </cell>
        </row>
        <row r="1060">
          <cell r="A1060">
            <v>34</v>
          </cell>
          <cell r="B1060" t="str">
            <v>IN</v>
          </cell>
          <cell r="C1060" t="str">
            <v>ih</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row>
        <row r="1061">
          <cell r="A1061">
            <v>34</v>
          </cell>
          <cell r="B1061" t="str">
            <v>IN</v>
          </cell>
          <cell r="C1061" t="str">
            <v>li</v>
          </cell>
          <cell r="D1061">
            <v>64.704955490938289</v>
          </cell>
          <cell r="E1061">
            <v>64.704955490938289</v>
          </cell>
          <cell r="F1061">
            <v>64.704955490938289</v>
          </cell>
          <cell r="G1061">
            <v>64.704955490938289</v>
          </cell>
          <cell r="H1061">
            <v>64.704955490938289</v>
          </cell>
          <cell r="I1061">
            <v>64.704955490938289</v>
          </cell>
          <cell r="J1061">
            <v>64.704955490938289</v>
          </cell>
          <cell r="K1061">
            <v>64.704955490938289</v>
          </cell>
          <cell r="L1061">
            <v>64.704955490938289</v>
          </cell>
          <cell r="M1061">
            <v>64.704955490938289</v>
          </cell>
          <cell r="N1061">
            <v>64.704955490938289</v>
          </cell>
          <cell r="O1061">
            <v>64.704955490938289</v>
          </cell>
          <cell r="P1061">
            <v>64.704955490938289</v>
          </cell>
          <cell r="Q1061">
            <v>64.704955490938289</v>
          </cell>
          <cell r="R1061">
            <v>66.179763391102327</v>
          </cell>
          <cell r="S1061">
            <v>67.654571291266365</v>
          </cell>
          <cell r="T1061">
            <v>69.129379191430402</v>
          </cell>
          <cell r="U1061">
            <v>70.60418709159444</v>
          </cell>
          <cell r="V1061">
            <v>72.078994991758478</v>
          </cell>
          <cell r="W1061">
            <v>73.553802891922516</v>
          </cell>
          <cell r="X1061">
            <v>75.028610792086553</v>
          </cell>
          <cell r="Y1061">
            <v>76.503418692250591</v>
          </cell>
          <cell r="Z1061">
            <v>77.978226592414629</v>
          </cell>
          <cell r="AA1061">
            <v>79.453034492578666</v>
          </cell>
          <cell r="AB1061">
            <v>80.927842392742704</v>
          </cell>
          <cell r="AC1061">
            <v>82.40265029290677</v>
          </cell>
          <cell r="AD1061">
            <v>82.40265029290677</v>
          </cell>
          <cell r="AE1061">
            <v>82.40265029290677</v>
          </cell>
          <cell r="AF1061">
            <v>82.40265029290677</v>
          </cell>
          <cell r="AG1061">
            <v>82.40265029290677</v>
          </cell>
          <cell r="AH1061">
            <v>82.40265029290677</v>
          </cell>
          <cell r="AI1061">
            <v>82.40265029290677</v>
          </cell>
          <cell r="AJ1061">
            <v>82.40265029290677</v>
          </cell>
          <cell r="AK1061">
            <v>82.40265029290677</v>
          </cell>
          <cell r="AL1061">
            <v>82.40265029290677</v>
          </cell>
          <cell r="AM1061">
            <v>82.40265029290677</v>
          </cell>
          <cell r="AN1061">
            <v>82.40265029290677</v>
          </cell>
        </row>
        <row r="1062">
          <cell r="A1062">
            <v>34</v>
          </cell>
          <cell r="B1062" t="str">
            <v>IN</v>
          </cell>
          <cell r="C1062" t="str">
            <v>oi</v>
          </cell>
          <cell r="D1062">
            <v>87.737337999999994</v>
          </cell>
          <cell r="E1062">
            <v>87.737337999999994</v>
          </cell>
          <cell r="F1062">
            <v>87.737337999999994</v>
          </cell>
          <cell r="G1062">
            <v>87.737337999999994</v>
          </cell>
          <cell r="H1062">
            <v>87.737337999999994</v>
          </cell>
          <cell r="I1062">
            <v>87.737337999999994</v>
          </cell>
          <cell r="J1062">
            <v>87.737337999999994</v>
          </cell>
          <cell r="K1062">
            <v>87.737337999999994</v>
          </cell>
          <cell r="L1062">
            <v>87.737337999999994</v>
          </cell>
          <cell r="M1062">
            <v>87.737337999999994</v>
          </cell>
          <cell r="N1062">
            <v>87.737337999999994</v>
          </cell>
          <cell r="O1062">
            <v>87.737337999999994</v>
          </cell>
          <cell r="P1062">
            <v>87.737337999999994</v>
          </cell>
          <cell r="Q1062">
            <v>87.737337999999994</v>
          </cell>
          <cell r="R1062">
            <v>99.664868166666665</v>
          </cell>
          <cell r="S1062">
            <v>111.59239833333334</v>
          </cell>
          <cell r="T1062">
            <v>123.51992850000001</v>
          </cell>
          <cell r="U1062">
            <v>135.44745866666668</v>
          </cell>
          <cell r="V1062">
            <v>147.37498883333333</v>
          </cell>
          <cell r="W1062">
            <v>159.30251899999999</v>
          </cell>
          <cell r="X1062">
            <v>171.23004916666665</v>
          </cell>
          <cell r="Y1062">
            <v>183.1575793333333</v>
          </cell>
          <cell r="Z1062">
            <v>195.08510949999996</v>
          </cell>
          <cell r="AA1062">
            <v>207.01263966666662</v>
          </cell>
          <cell r="AB1062">
            <v>218.94016983333327</v>
          </cell>
          <cell r="AC1062">
            <v>230.86770000000001</v>
          </cell>
          <cell r="AD1062">
            <v>230.86770000000001</v>
          </cell>
          <cell r="AE1062">
            <v>230.86770000000001</v>
          </cell>
          <cell r="AF1062">
            <v>230.86770000000001</v>
          </cell>
          <cell r="AG1062">
            <v>230.86770000000001</v>
          </cell>
          <cell r="AH1062">
            <v>230.86770000000001</v>
          </cell>
          <cell r="AI1062">
            <v>230.86770000000001</v>
          </cell>
          <cell r="AJ1062">
            <v>230.86770000000001</v>
          </cell>
          <cell r="AK1062">
            <v>230.86770000000001</v>
          </cell>
          <cell r="AL1062">
            <v>230.86770000000001</v>
          </cell>
          <cell r="AM1062">
            <v>230.86770000000001</v>
          </cell>
          <cell r="AN1062">
            <v>230.86770000000001</v>
          </cell>
        </row>
        <row r="1063">
          <cell r="A1063">
            <v>34</v>
          </cell>
          <cell r="B1063" t="str">
            <v>IN</v>
          </cell>
          <cell r="C1063" t="str">
            <v>wp</v>
          </cell>
          <cell r="D1063">
            <v>1091.3337083882814</v>
          </cell>
          <cell r="E1063">
            <v>1091.3337083882814</v>
          </cell>
          <cell r="F1063">
            <v>1091.3337083882814</v>
          </cell>
          <cell r="G1063">
            <v>1091.3337083882814</v>
          </cell>
          <cell r="H1063">
            <v>1091.3337083882814</v>
          </cell>
          <cell r="I1063">
            <v>1091.3337083882814</v>
          </cell>
          <cell r="J1063">
            <v>1091.3337083882814</v>
          </cell>
          <cell r="K1063">
            <v>1091.3337083882814</v>
          </cell>
          <cell r="L1063">
            <v>1091.3337083882814</v>
          </cell>
          <cell r="M1063">
            <v>1091.3337083882814</v>
          </cell>
          <cell r="N1063">
            <v>1091.3337083882814</v>
          </cell>
          <cell r="O1063">
            <v>1091.3337083882814</v>
          </cell>
          <cell r="P1063">
            <v>1091.3337083882814</v>
          </cell>
          <cell r="Q1063">
            <v>1091.3337083882814</v>
          </cell>
          <cell r="R1063">
            <v>1106.464541769061</v>
          </cell>
          <cell r="S1063">
            <v>1121.5953751498407</v>
          </cell>
          <cell r="T1063">
            <v>1136.7262085306204</v>
          </cell>
          <cell r="U1063">
            <v>1151.8570419114001</v>
          </cell>
          <cell r="V1063">
            <v>1166.9878752921798</v>
          </cell>
          <cell r="W1063">
            <v>1182.1187086729594</v>
          </cell>
          <cell r="X1063">
            <v>1197.2495420537391</v>
          </cell>
          <cell r="Y1063">
            <v>1212.3803754345188</v>
          </cell>
          <cell r="Z1063">
            <v>1227.5112088152985</v>
          </cell>
          <cell r="AA1063">
            <v>1242.6420421960781</v>
          </cell>
          <cell r="AB1063">
            <v>1257.7728755768578</v>
          </cell>
          <cell r="AC1063">
            <v>1272.9037089576373</v>
          </cell>
          <cell r="AD1063">
            <v>1272.9037089576373</v>
          </cell>
          <cell r="AE1063">
            <v>1272.9037089576373</v>
          </cell>
          <cell r="AF1063">
            <v>1272.9037089576373</v>
          </cell>
          <cell r="AG1063">
            <v>1272.9037089576373</v>
          </cell>
          <cell r="AH1063">
            <v>1272.9037089576373</v>
          </cell>
          <cell r="AI1063">
            <v>1272.9037089576373</v>
          </cell>
          <cell r="AJ1063">
            <v>1272.9037089576373</v>
          </cell>
          <cell r="AK1063">
            <v>1272.9037089576373</v>
          </cell>
          <cell r="AL1063">
            <v>1272.9037089576373</v>
          </cell>
          <cell r="AM1063">
            <v>1272.9037089576373</v>
          </cell>
          <cell r="AN1063">
            <v>1272.9037089576373</v>
          </cell>
        </row>
        <row r="1064">
          <cell r="A1064">
            <v>34</v>
          </cell>
          <cell r="B1064" t="str">
            <v>RC</v>
          </cell>
          <cell r="C1064" t="str">
            <v>ca</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row>
        <row r="1065">
          <cell r="A1065">
            <v>34</v>
          </cell>
          <cell r="B1065" t="str">
            <v>RC</v>
          </cell>
          <cell r="C1065" t="str">
            <v>go</v>
          </cell>
          <cell r="D1065">
            <v>27.278804386692851</v>
          </cell>
          <cell r="E1065">
            <v>27.278804386692851</v>
          </cell>
          <cell r="F1065">
            <v>27.278804386692851</v>
          </cell>
          <cell r="G1065">
            <v>27.278804386692851</v>
          </cell>
          <cell r="H1065">
            <v>27.278804386692851</v>
          </cell>
          <cell r="I1065">
            <v>27.278804386692851</v>
          </cell>
          <cell r="J1065">
            <v>27.278804386692851</v>
          </cell>
          <cell r="K1065">
            <v>27.278804386692851</v>
          </cell>
          <cell r="L1065">
            <v>27.278804386692851</v>
          </cell>
          <cell r="M1065">
            <v>27.278804386692851</v>
          </cell>
          <cell r="N1065">
            <v>27.278804386692851</v>
          </cell>
          <cell r="O1065">
            <v>27.278804386692851</v>
          </cell>
          <cell r="P1065">
            <v>27.278804386692851</v>
          </cell>
          <cell r="Q1065">
            <v>27.278804386692851</v>
          </cell>
          <cell r="R1065">
            <v>25.005570687801779</v>
          </cell>
          <cell r="S1065">
            <v>22.732336988910706</v>
          </cell>
          <cell r="T1065">
            <v>20.459103290019634</v>
          </cell>
          <cell r="U1065">
            <v>18.185869591128561</v>
          </cell>
          <cell r="V1065">
            <v>15.912635892237491</v>
          </cell>
          <cell r="W1065">
            <v>13.63940219334642</v>
          </cell>
          <cell r="X1065">
            <v>11.36616849445535</v>
          </cell>
          <cell r="Y1065">
            <v>9.092934795564279</v>
          </cell>
          <cell r="Z1065">
            <v>6.8197010966732083</v>
          </cell>
          <cell r="AA1065">
            <v>4.5464673977821377</v>
          </cell>
          <cell r="AB1065">
            <v>2.2732336988910666</v>
          </cell>
          <cell r="AC1065">
            <v>0</v>
          </cell>
          <cell r="AD1065">
            <v>0</v>
          </cell>
          <cell r="AE1065">
            <v>0</v>
          </cell>
          <cell r="AF1065">
            <v>0</v>
          </cell>
          <cell r="AG1065">
            <v>0</v>
          </cell>
          <cell r="AH1065">
            <v>0</v>
          </cell>
          <cell r="AI1065">
            <v>0</v>
          </cell>
          <cell r="AJ1065">
            <v>0</v>
          </cell>
          <cell r="AK1065">
            <v>0</v>
          </cell>
          <cell r="AL1065">
            <v>0</v>
          </cell>
          <cell r="AM1065">
            <v>0</v>
          </cell>
          <cell r="AN1065">
            <v>0</v>
          </cell>
        </row>
        <row r="1066">
          <cell r="A1066">
            <v>34</v>
          </cell>
          <cell r="B1066" t="str">
            <v>RC</v>
          </cell>
          <cell r="C1066" t="str">
            <v>sk</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row>
        <row r="1067">
          <cell r="A1067">
            <v>34</v>
          </cell>
          <cell r="B1067" t="str">
            <v>RD</v>
          </cell>
          <cell r="C1067" t="str">
            <v>mf</v>
          </cell>
          <cell r="D1067">
            <v>12.2</v>
          </cell>
          <cell r="E1067">
            <v>147.80000000000001</v>
          </cell>
          <cell r="F1067">
            <v>208.1</v>
          </cell>
          <cell r="G1067">
            <v>106.4</v>
          </cell>
          <cell r="H1067">
            <v>328.9</v>
          </cell>
          <cell r="I1067">
            <v>231.9</v>
          </cell>
          <cell r="J1067">
            <v>9.6999999999999993</v>
          </cell>
          <cell r="K1067">
            <v>129.6</v>
          </cell>
          <cell r="L1067">
            <v>196.5</v>
          </cell>
          <cell r="M1067">
            <v>248.5</v>
          </cell>
          <cell r="N1067">
            <v>386.9</v>
          </cell>
          <cell r="O1067">
            <v>179.5</v>
          </cell>
          <cell r="P1067">
            <v>7.3</v>
          </cell>
          <cell r="Q1067">
            <v>33.9</v>
          </cell>
          <cell r="R1067">
            <v>18.8</v>
          </cell>
          <cell r="S1067">
            <v>59.3</v>
          </cell>
          <cell r="T1067">
            <v>44.8</v>
          </cell>
          <cell r="U1067">
            <v>41.2</v>
          </cell>
          <cell r="V1067">
            <v>103.5</v>
          </cell>
          <cell r="W1067">
            <v>173.7</v>
          </cell>
          <cell r="X1067">
            <v>340.5</v>
          </cell>
          <cell r="Y1067">
            <v>97.4</v>
          </cell>
          <cell r="Z1067">
            <v>437.9</v>
          </cell>
          <cell r="AA1067">
            <v>1525</v>
          </cell>
          <cell r="AB1067">
            <v>577.29999999999995</v>
          </cell>
          <cell r="AC1067">
            <v>760.8</v>
          </cell>
          <cell r="AD1067">
            <v>772.4</v>
          </cell>
          <cell r="AE1067">
            <v>342.1</v>
          </cell>
          <cell r="AF1067">
            <v>303.10000000000002</v>
          </cell>
          <cell r="AG1067">
            <v>304.10000000000002</v>
          </cell>
          <cell r="AH1067">
            <v>563.6</v>
          </cell>
          <cell r="AI1067">
            <v>179.1</v>
          </cell>
          <cell r="AJ1067">
            <v>853.2</v>
          </cell>
          <cell r="AK1067">
            <v>113.4</v>
          </cell>
          <cell r="AL1067">
            <v>158</v>
          </cell>
          <cell r="AM1067">
            <v>373.5</v>
          </cell>
          <cell r="AN1067">
            <v>373.5</v>
          </cell>
        </row>
        <row r="1068">
          <cell r="A1068">
            <v>34</v>
          </cell>
          <cell r="B1068" t="str">
            <v>RD</v>
          </cell>
          <cell r="C1068" t="str">
            <v>mr</v>
          </cell>
          <cell r="D1068">
            <v>115.6</v>
          </cell>
          <cell r="E1068">
            <v>103</v>
          </cell>
          <cell r="F1068">
            <v>107.8</v>
          </cell>
          <cell r="G1068">
            <v>66.599999999999994</v>
          </cell>
          <cell r="H1068">
            <v>28.8</v>
          </cell>
          <cell r="I1068">
            <v>114.3</v>
          </cell>
          <cell r="J1068">
            <v>181.3</v>
          </cell>
          <cell r="K1068">
            <v>55.6</v>
          </cell>
          <cell r="L1068">
            <v>170.9</v>
          </cell>
          <cell r="M1068">
            <v>246.7</v>
          </cell>
          <cell r="N1068">
            <v>136.1</v>
          </cell>
          <cell r="O1068">
            <v>116.9</v>
          </cell>
          <cell r="P1068">
            <v>77.099999999999994</v>
          </cell>
          <cell r="Q1068">
            <v>145.4</v>
          </cell>
          <cell r="R1068">
            <v>77.8</v>
          </cell>
          <cell r="S1068">
            <v>75.3</v>
          </cell>
          <cell r="T1068">
            <v>58.6</v>
          </cell>
          <cell r="U1068">
            <v>22.5</v>
          </cell>
          <cell r="V1068">
            <v>28.1</v>
          </cell>
          <cell r="W1068">
            <v>4</v>
          </cell>
          <cell r="X1068">
            <v>69.2</v>
          </cell>
          <cell r="Y1068">
            <v>116.2</v>
          </cell>
          <cell r="Z1068">
            <v>256.60000000000002</v>
          </cell>
          <cell r="AA1068">
            <v>34</v>
          </cell>
          <cell r="AB1068">
            <v>356.7</v>
          </cell>
          <cell r="AC1068">
            <v>36.299999999999997</v>
          </cell>
          <cell r="AD1068">
            <v>52.8</v>
          </cell>
          <cell r="AE1068">
            <v>7.2</v>
          </cell>
          <cell r="AF1068">
            <v>171.8</v>
          </cell>
          <cell r="AG1068">
            <v>52.9</v>
          </cell>
          <cell r="AH1068">
            <v>102.4</v>
          </cell>
          <cell r="AI1068">
            <v>30.5</v>
          </cell>
          <cell r="AJ1068">
            <v>62</v>
          </cell>
          <cell r="AK1068">
            <v>43</v>
          </cell>
          <cell r="AL1068">
            <v>158.5</v>
          </cell>
          <cell r="AM1068">
            <v>79.3</v>
          </cell>
          <cell r="AN1068">
            <v>79.3</v>
          </cell>
        </row>
        <row r="1069">
          <cell r="A1069">
            <v>34</v>
          </cell>
          <cell r="B1069" t="str">
            <v>RD</v>
          </cell>
          <cell r="C1069" t="str">
            <v>sf</v>
          </cell>
          <cell r="D1069">
            <v>43.7</v>
          </cell>
          <cell r="E1069">
            <v>154.4</v>
          </cell>
          <cell r="F1069">
            <v>97.8</v>
          </cell>
          <cell r="G1069">
            <v>78.5</v>
          </cell>
          <cell r="H1069">
            <v>123.8</v>
          </cell>
          <cell r="I1069">
            <v>25.7</v>
          </cell>
          <cell r="J1069">
            <v>53.5</v>
          </cell>
          <cell r="K1069">
            <v>74.599999999999994</v>
          </cell>
          <cell r="L1069">
            <v>344.6</v>
          </cell>
          <cell r="M1069">
            <v>252</v>
          </cell>
          <cell r="N1069">
            <v>253</v>
          </cell>
          <cell r="O1069">
            <v>226.3</v>
          </cell>
          <cell r="P1069">
            <v>29.9</v>
          </cell>
          <cell r="Q1069">
            <v>37.4</v>
          </cell>
          <cell r="R1069">
            <v>80</v>
          </cell>
          <cell r="S1069">
            <v>62</v>
          </cell>
          <cell r="T1069">
            <v>38.200000000000003</v>
          </cell>
          <cell r="U1069">
            <v>134.30000000000001</v>
          </cell>
          <cell r="V1069">
            <v>58.7</v>
          </cell>
          <cell r="W1069">
            <v>180.7</v>
          </cell>
          <cell r="X1069">
            <v>280.39999999999998</v>
          </cell>
          <cell r="Y1069">
            <v>144.4</v>
          </cell>
          <cell r="Z1069">
            <v>315</v>
          </cell>
          <cell r="AA1069">
            <v>89</v>
          </cell>
          <cell r="AB1069">
            <v>209.4</v>
          </cell>
          <cell r="AC1069">
            <v>219.7</v>
          </cell>
          <cell r="AD1069">
            <v>51.4</v>
          </cell>
          <cell r="AE1069">
            <v>264.3</v>
          </cell>
          <cell r="AF1069">
            <v>207.3</v>
          </cell>
          <cell r="AG1069">
            <v>202.4</v>
          </cell>
          <cell r="AH1069">
            <v>346.8</v>
          </cell>
          <cell r="AI1069">
            <v>317.39999999999998</v>
          </cell>
          <cell r="AJ1069">
            <v>246.2</v>
          </cell>
          <cell r="AK1069">
            <v>304.8</v>
          </cell>
          <cell r="AL1069">
            <v>230.2</v>
          </cell>
          <cell r="AM1069">
            <v>289.10000000000002</v>
          </cell>
          <cell r="AN1069">
            <v>289.10000000000002</v>
          </cell>
        </row>
        <row r="1070">
          <cell r="A1070">
            <v>34</v>
          </cell>
          <cell r="B1070" t="str">
            <v>RD</v>
          </cell>
          <cell r="C1070" t="str">
            <v>sr</v>
          </cell>
          <cell r="D1070">
            <v>92.7</v>
          </cell>
          <cell r="E1070">
            <v>191.7</v>
          </cell>
          <cell r="F1070">
            <v>282.5</v>
          </cell>
          <cell r="G1070">
            <v>294.3</v>
          </cell>
          <cell r="H1070">
            <v>443.9</v>
          </cell>
          <cell r="I1070">
            <v>357.9</v>
          </cell>
          <cell r="J1070">
            <v>1030.4000000000001</v>
          </cell>
          <cell r="K1070">
            <v>646.5</v>
          </cell>
          <cell r="L1070">
            <v>881.1</v>
          </cell>
          <cell r="M1070">
            <v>756.7</v>
          </cell>
          <cell r="N1070">
            <v>976.6</v>
          </cell>
          <cell r="O1070">
            <v>519.20000000000005</v>
          </cell>
          <cell r="P1070">
            <v>450.9</v>
          </cell>
          <cell r="Q1070">
            <v>368.7</v>
          </cell>
          <cell r="R1070">
            <v>450.8</v>
          </cell>
          <cell r="S1070">
            <v>677.7</v>
          </cell>
          <cell r="T1070">
            <v>520.70000000000005</v>
          </cell>
          <cell r="U1070">
            <v>401.6</v>
          </cell>
          <cell r="V1070">
            <v>508.8</v>
          </cell>
          <cell r="W1070">
            <v>311</v>
          </cell>
          <cell r="X1070">
            <v>444.5</v>
          </cell>
          <cell r="Y1070">
            <v>305.5</v>
          </cell>
          <cell r="Z1070">
            <v>282.60000000000002</v>
          </cell>
          <cell r="AA1070">
            <v>484.3</v>
          </cell>
          <cell r="AB1070">
            <v>688.6</v>
          </cell>
          <cell r="AC1070">
            <v>595.70000000000005</v>
          </cell>
          <cell r="AD1070">
            <v>659</v>
          </cell>
          <cell r="AE1070">
            <v>1001.2</v>
          </cell>
          <cell r="AF1070">
            <v>820.4</v>
          </cell>
          <cell r="AG1070">
            <v>763.5</v>
          </cell>
          <cell r="AH1070">
            <v>1026.5999999999999</v>
          </cell>
          <cell r="AI1070">
            <v>1043.8</v>
          </cell>
          <cell r="AJ1070">
            <v>688.7</v>
          </cell>
          <cell r="AK1070">
            <v>1039.5999999999999</v>
          </cell>
          <cell r="AL1070">
            <v>1499</v>
          </cell>
          <cell r="AM1070">
            <v>1059.5999999999999</v>
          </cell>
          <cell r="AN1070">
            <v>1059.5999999999999</v>
          </cell>
        </row>
        <row r="1071">
          <cell r="A1071">
            <v>34</v>
          </cell>
          <cell r="B1071" t="str">
            <v>RR</v>
          </cell>
          <cell r="C1071" t="str">
            <v>rf</v>
          </cell>
          <cell r="D1071">
            <v>56.093406129691047</v>
          </cell>
          <cell r="E1071">
            <v>56.093406129691047</v>
          </cell>
          <cell r="F1071">
            <v>56.093406129691047</v>
          </cell>
          <cell r="G1071">
            <v>56.093406129691047</v>
          </cell>
          <cell r="H1071">
            <v>56.093406129691047</v>
          </cell>
          <cell r="I1071">
            <v>56.093406129691047</v>
          </cell>
          <cell r="J1071">
            <v>56.093406129691047</v>
          </cell>
          <cell r="K1071">
            <v>56.093406129691047</v>
          </cell>
          <cell r="L1071">
            <v>56.093406129691047</v>
          </cell>
          <cell r="M1071">
            <v>56.093406129691047</v>
          </cell>
          <cell r="N1071">
            <v>56.093406129691047</v>
          </cell>
          <cell r="O1071">
            <v>56.093406129691047</v>
          </cell>
          <cell r="P1071">
            <v>56.093406129691047</v>
          </cell>
          <cell r="Q1071">
            <v>56.093406129691047</v>
          </cell>
          <cell r="R1071">
            <v>53.84188339892043</v>
          </cell>
          <cell r="S1071">
            <v>51.590360668149813</v>
          </cell>
          <cell r="T1071">
            <v>49.338837937379196</v>
          </cell>
          <cell r="U1071">
            <v>47.087315206608579</v>
          </cell>
          <cell r="V1071">
            <v>44.835792475837962</v>
          </cell>
          <cell r="W1071">
            <v>42.584269745067346</v>
          </cell>
          <cell r="X1071">
            <v>40.332747014296729</v>
          </cell>
          <cell r="Y1071">
            <v>38.081224283526112</v>
          </cell>
          <cell r="Z1071">
            <v>35.829701552755495</v>
          </cell>
          <cell r="AA1071">
            <v>33.578178821984878</v>
          </cell>
          <cell r="AB1071">
            <v>31.326656091214261</v>
          </cell>
          <cell r="AC1071">
            <v>29.075133360443644</v>
          </cell>
          <cell r="AD1071">
            <v>29.075133360443644</v>
          </cell>
          <cell r="AE1071">
            <v>29.075133360443644</v>
          </cell>
          <cell r="AF1071">
            <v>29.075133360443644</v>
          </cell>
          <cell r="AG1071">
            <v>29.075133360443644</v>
          </cell>
          <cell r="AH1071">
            <v>29.075133360443644</v>
          </cell>
          <cell r="AI1071">
            <v>29.075133360443644</v>
          </cell>
          <cell r="AJ1071">
            <v>29.075133360443644</v>
          </cell>
          <cell r="AK1071">
            <v>29.075133360443644</v>
          </cell>
          <cell r="AL1071">
            <v>29.075133360443644</v>
          </cell>
          <cell r="AM1071">
            <v>29.075133360443644</v>
          </cell>
          <cell r="AN1071">
            <v>29.075133360443644</v>
          </cell>
        </row>
        <row r="1072">
          <cell r="A1072">
            <v>34</v>
          </cell>
          <cell r="B1072" t="str">
            <v>RR</v>
          </cell>
          <cell r="C1072" t="str">
            <v>rm</v>
          </cell>
          <cell r="D1072">
            <v>0.96362224625614112</v>
          </cell>
          <cell r="E1072">
            <v>0.96362224625614112</v>
          </cell>
          <cell r="F1072">
            <v>0.96362224625614112</v>
          </cell>
          <cell r="G1072">
            <v>0.96362224625614112</v>
          </cell>
          <cell r="H1072">
            <v>0.96362224625614112</v>
          </cell>
          <cell r="I1072">
            <v>0.96362224625614112</v>
          </cell>
          <cell r="J1072">
            <v>0.96362224625614112</v>
          </cell>
          <cell r="K1072">
            <v>0.96362224625614112</v>
          </cell>
          <cell r="L1072">
            <v>0.96362224625614112</v>
          </cell>
          <cell r="M1072">
            <v>0.96362224625614112</v>
          </cell>
          <cell r="N1072">
            <v>0.96362224625614112</v>
          </cell>
          <cell r="O1072">
            <v>0.96362224625614112</v>
          </cell>
          <cell r="P1072">
            <v>0.96362224625614112</v>
          </cell>
          <cell r="Q1072">
            <v>0.96362224625614112</v>
          </cell>
          <cell r="R1072">
            <v>0.88332039240146265</v>
          </cell>
          <cell r="S1072">
            <v>0.80301853854678418</v>
          </cell>
          <cell r="T1072">
            <v>0.7227166846921057</v>
          </cell>
          <cell r="U1072">
            <v>0.64241483083742723</v>
          </cell>
          <cell r="V1072">
            <v>0.56211297698274876</v>
          </cell>
          <cell r="W1072">
            <v>0.48181112312807034</v>
          </cell>
          <cell r="X1072">
            <v>0.40150926927339192</v>
          </cell>
          <cell r="Y1072">
            <v>0.3212074154187135</v>
          </cell>
          <cell r="Z1072">
            <v>0.24090556156403509</v>
          </cell>
          <cell r="AA1072">
            <v>0.16060370770935667</v>
          </cell>
          <cell r="AB1072">
            <v>8.0301853854678237E-2</v>
          </cell>
          <cell r="AC1072">
            <v>0</v>
          </cell>
          <cell r="AD1072">
            <v>0</v>
          </cell>
          <cell r="AE1072">
            <v>0</v>
          </cell>
          <cell r="AF1072">
            <v>0</v>
          </cell>
          <cell r="AG1072">
            <v>0</v>
          </cell>
          <cell r="AH1072">
            <v>0</v>
          </cell>
          <cell r="AI1072">
            <v>0</v>
          </cell>
          <cell r="AJ1072">
            <v>0</v>
          </cell>
          <cell r="AK1072">
            <v>0</v>
          </cell>
          <cell r="AL1072">
            <v>0</v>
          </cell>
          <cell r="AM1072">
            <v>0</v>
          </cell>
          <cell r="AN1072">
            <v>0</v>
          </cell>
        </row>
        <row r="1073">
          <cell r="A1073">
            <v>34</v>
          </cell>
          <cell r="B1073" t="str">
            <v>SD</v>
          </cell>
          <cell r="C1073" t="str">
            <v>ld</v>
          </cell>
          <cell r="D1073">
            <v>73.926138163008048</v>
          </cell>
          <cell r="E1073">
            <v>73.926138163008048</v>
          </cell>
          <cell r="F1073">
            <v>73.926138163008048</v>
          </cell>
          <cell r="G1073">
            <v>73.926138163008048</v>
          </cell>
          <cell r="H1073">
            <v>73.926138163008048</v>
          </cell>
          <cell r="I1073">
            <v>73.926138163008048</v>
          </cell>
          <cell r="J1073">
            <v>73.926138163008048</v>
          </cell>
          <cell r="K1073">
            <v>73.926138163008048</v>
          </cell>
          <cell r="L1073">
            <v>73.926138163008048</v>
          </cell>
          <cell r="M1073">
            <v>73.926138163008048</v>
          </cell>
          <cell r="N1073">
            <v>73.926138163008048</v>
          </cell>
          <cell r="O1073">
            <v>73.926138163008048</v>
          </cell>
          <cell r="P1073">
            <v>73.926138163008048</v>
          </cell>
          <cell r="Q1073">
            <v>73.926138163008048</v>
          </cell>
          <cell r="R1073">
            <v>76.192934722472557</v>
          </cell>
          <cell r="S1073">
            <v>78.459731281937081</v>
          </cell>
          <cell r="T1073">
            <v>80.726527841401605</v>
          </cell>
          <cell r="U1073">
            <v>82.993324400866129</v>
          </cell>
          <cell r="V1073">
            <v>85.260120960330653</v>
          </cell>
          <cell r="W1073">
            <v>87.526917519795177</v>
          </cell>
          <cell r="X1073">
            <v>89.793714079259701</v>
          </cell>
          <cell r="Y1073">
            <v>92.060510638724224</v>
          </cell>
          <cell r="Z1073">
            <v>94.327307198188748</v>
          </cell>
          <cell r="AA1073">
            <v>96.594103757653272</v>
          </cell>
          <cell r="AB1073">
            <v>98.860900317117796</v>
          </cell>
          <cell r="AC1073">
            <v>101.12769687658225</v>
          </cell>
          <cell r="AD1073">
            <v>101.12769687658225</v>
          </cell>
          <cell r="AE1073">
            <v>101.12769687658225</v>
          </cell>
          <cell r="AF1073">
            <v>101.12769687658225</v>
          </cell>
          <cell r="AG1073">
            <v>101.12769687658225</v>
          </cell>
          <cell r="AH1073">
            <v>101.12769687658225</v>
          </cell>
          <cell r="AI1073">
            <v>101.12769687658225</v>
          </cell>
          <cell r="AJ1073">
            <v>101.12769687658225</v>
          </cell>
          <cell r="AK1073">
            <v>101.12769687658225</v>
          </cell>
          <cell r="AL1073">
            <v>101.12769687658225</v>
          </cell>
          <cell r="AM1073">
            <v>101.12769687658225</v>
          </cell>
          <cell r="AN1073">
            <v>101.12769687658225</v>
          </cell>
        </row>
        <row r="1074">
          <cell r="A1074">
            <v>34</v>
          </cell>
          <cell r="B1074" t="str">
            <v>SD</v>
          </cell>
          <cell r="C1074" t="str">
            <v>lf</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row>
        <row r="1075">
          <cell r="A1075">
            <v>34</v>
          </cell>
          <cell r="B1075" t="str">
            <v>SD</v>
          </cell>
          <cell r="C1075" t="str">
            <v>mn</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21.19587015328759</v>
          </cell>
          <cell r="S1075">
            <v>42.39174030657518</v>
          </cell>
          <cell r="T1075">
            <v>63.587610459862773</v>
          </cell>
          <cell r="U1075">
            <v>84.78348061315036</v>
          </cell>
          <cell r="V1075">
            <v>105.97935076643795</v>
          </cell>
          <cell r="W1075">
            <v>127.17522091972553</v>
          </cell>
          <cell r="X1075">
            <v>148.37109107301313</v>
          </cell>
          <cell r="Y1075">
            <v>169.56696122630072</v>
          </cell>
          <cell r="Z1075">
            <v>190.76283137958831</v>
          </cell>
          <cell r="AA1075">
            <v>211.95870153287589</v>
          </cell>
          <cell r="AB1075">
            <v>233.15457168616348</v>
          </cell>
          <cell r="AC1075">
            <v>254.35044183945107</v>
          </cell>
          <cell r="AD1075">
            <v>254.35044183945107</v>
          </cell>
          <cell r="AE1075">
            <v>254.35044183945107</v>
          </cell>
          <cell r="AF1075">
            <v>254.35044183945107</v>
          </cell>
          <cell r="AG1075">
            <v>254.35044183945107</v>
          </cell>
          <cell r="AH1075">
            <v>254.35044183945107</v>
          </cell>
          <cell r="AI1075">
            <v>254.35044183945107</v>
          </cell>
          <cell r="AJ1075">
            <v>254.35044183945107</v>
          </cell>
          <cell r="AK1075">
            <v>254.35044183945107</v>
          </cell>
          <cell r="AL1075">
            <v>254.35044183945107</v>
          </cell>
          <cell r="AM1075">
            <v>254.35044183945107</v>
          </cell>
          <cell r="AN1075">
            <v>254.35044183945107</v>
          </cell>
        </row>
        <row r="1076">
          <cell r="A1076">
            <v>34</v>
          </cell>
          <cell r="B1076" t="str">
            <v>SD</v>
          </cell>
          <cell r="C1076" t="str">
            <v>os</v>
          </cell>
          <cell r="D1076">
            <v>242.88816990575262</v>
          </cell>
          <cell r="E1076">
            <v>242.88816990575262</v>
          </cell>
          <cell r="F1076">
            <v>242.88816990575262</v>
          </cell>
          <cell r="G1076">
            <v>242.88816990575262</v>
          </cell>
          <cell r="H1076">
            <v>242.88816990575262</v>
          </cell>
          <cell r="I1076">
            <v>242.88816990575262</v>
          </cell>
          <cell r="J1076">
            <v>242.88816990575262</v>
          </cell>
          <cell r="K1076">
            <v>242.88816990575262</v>
          </cell>
          <cell r="L1076">
            <v>242.88816990575262</v>
          </cell>
          <cell r="M1076">
            <v>242.88816990575262</v>
          </cell>
          <cell r="N1076">
            <v>242.88816990575262</v>
          </cell>
          <cell r="O1076">
            <v>242.88816990575262</v>
          </cell>
          <cell r="P1076">
            <v>242.88816990575262</v>
          </cell>
          <cell r="Q1076">
            <v>242.88816990575262</v>
          </cell>
          <cell r="R1076">
            <v>275.2004785446469</v>
          </cell>
          <cell r="S1076">
            <v>307.51278718354115</v>
          </cell>
          <cell r="T1076">
            <v>339.8250958224354</v>
          </cell>
          <cell r="U1076">
            <v>372.13740446132965</v>
          </cell>
          <cell r="V1076">
            <v>404.4497131002239</v>
          </cell>
          <cell r="W1076">
            <v>436.76202173911815</v>
          </cell>
          <cell r="X1076">
            <v>469.07433037801241</v>
          </cell>
          <cell r="Y1076">
            <v>501.38663901690666</v>
          </cell>
          <cell r="Z1076">
            <v>533.69894765580091</v>
          </cell>
          <cell r="AA1076">
            <v>566.01125629469516</v>
          </cell>
          <cell r="AB1076">
            <v>598.32356493358941</v>
          </cell>
          <cell r="AC1076">
            <v>630.63587357248389</v>
          </cell>
          <cell r="AD1076">
            <v>630.63587357248389</v>
          </cell>
          <cell r="AE1076">
            <v>630.63587357248389</v>
          </cell>
          <cell r="AF1076">
            <v>630.63587357248389</v>
          </cell>
          <cell r="AG1076">
            <v>630.63587357248389</v>
          </cell>
          <cell r="AH1076">
            <v>630.63587357248389</v>
          </cell>
          <cell r="AI1076">
            <v>630.63587357248389</v>
          </cell>
          <cell r="AJ1076">
            <v>630.63587357248389</v>
          </cell>
          <cell r="AK1076">
            <v>630.63587357248389</v>
          </cell>
          <cell r="AL1076">
            <v>630.63587357248389</v>
          </cell>
          <cell r="AM1076">
            <v>630.63587357248389</v>
          </cell>
          <cell r="AN1076">
            <v>630.63587357248389</v>
          </cell>
        </row>
        <row r="1077">
          <cell r="A1077">
            <v>34</v>
          </cell>
          <cell r="B1077" t="str">
            <v>SD</v>
          </cell>
          <cell r="C1077" t="str">
            <v>pm</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row>
        <row r="1078">
          <cell r="A1078">
            <v>34</v>
          </cell>
          <cell r="B1078" t="str">
            <v>SD</v>
          </cell>
          <cell r="C1078" t="str">
            <v>pq</v>
          </cell>
          <cell r="D1078">
            <v>56.219935615520747</v>
          </cell>
          <cell r="E1078">
            <v>56.219935615520747</v>
          </cell>
          <cell r="F1078">
            <v>56.219935615520747</v>
          </cell>
          <cell r="G1078">
            <v>56.219935615520747</v>
          </cell>
          <cell r="H1078">
            <v>56.219935615520747</v>
          </cell>
          <cell r="I1078">
            <v>56.219935615520747</v>
          </cell>
          <cell r="J1078">
            <v>56.219935615520747</v>
          </cell>
          <cell r="K1078">
            <v>56.219935615520747</v>
          </cell>
          <cell r="L1078">
            <v>56.219935615520747</v>
          </cell>
          <cell r="M1078">
            <v>56.219935615520747</v>
          </cell>
          <cell r="N1078">
            <v>56.219935615520747</v>
          </cell>
          <cell r="O1078">
            <v>56.219935615520747</v>
          </cell>
          <cell r="P1078">
            <v>56.219935615520747</v>
          </cell>
          <cell r="Q1078">
            <v>56.219935615520747</v>
          </cell>
          <cell r="R1078">
            <v>56.167452310717565</v>
          </cell>
          <cell r="S1078">
            <v>56.114969005914382</v>
          </cell>
          <cell r="T1078">
            <v>56.0624857011112</v>
          </cell>
          <cell r="U1078">
            <v>56.010002396308018</v>
          </cell>
          <cell r="V1078">
            <v>55.957519091504835</v>
          </cell>
          <cell r="W1078">
            <v>55.905035786701653</v>
          </cell>
          <cell r="X1078">
            <v>55.852552481898471</v>
          </cell>
          <cell r="Y1078">
            <v>55.800069177095288</v>
          </cell>
          <cell r="Z1078">
            <v>55.747585872292106</v>
          </cell>
          <cell r="AA1078">
            <v>55.695102567488924</v>
          </cell>
          <cell r="AB1078">
            <v>55.642619262685741</v>
          </cell>
          <cell r="AC1078">
            <v>55.590135957882538</v>
          </cell>
          <cell r="AD1078">
            <v>55.590135957882538</v>
          </cell>
          <cell r="AE1078">
            <v>55.590135957882538</v>
          </cell>
          <cell r="AF1078">
            <v>55.590135957882538</v>
          </cell>
          <cell r="AG1078">
            <v>55.590135957882538</v>
          </cell>
          <cell r="AH1078">
            <v>55.590135957882538</v>
          </cell>
          <cell r="AI1078">
            <v>55.590135957882538</v>
          </cell>
          <cell r="AJ1078">
            <v>55.590135957882538</v>
          </cell>
          <cell r="AK1078">
            <v>55.590135957882538</v>
          </cell>
          <cell r="AL1078">
            <v>55.590135957882538</v>
          </cell>
          <cell r="AM1078">
            <v>55.590135957882538</v>
          </cell>
          <cell r="AN1078">
            <v>55.590135957882538</v>
          </cell>
        </row>
        <row r="1079">
          <cell r="A1079">
            <v>34</v>
          </cell>
          <cell r="B1079" t="str">
            <v>SD</v>
          </cell>
          <cell r="C1079" t="str">
            <v>ss</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row>
        <row r="1080">
          <cell r="A1080">
            <v>34</v>
          </cell>
          <cell r="B1080" t="str">
            <v>UR</v>
          </cell>
          <cell r="C1080" t="str">
            <v>rf</v>
          </cell>
          <cell r="D1080">
            <v>46.116618666857953</v>
          </cell>
          <cell r="E1080">
            <v>46.116618666857953</v>
          </cell>
          <cell r="F1080">
            <v>46.116618666857953</v>
          </cell>
          <cell r="G1080">
            <v>46.116618666857953</v>
          </cell>
          <cell r="H1080">
            <v>46.116618666857953</v>
          </cell>
          <cell r="I1080">
            <v>46.116618666857953</v>
          </cell>
          <cell r="J1080">
            <v>46.116618666857953</v>
          </cell>
          <cell r="K1080">
            <v>46.116618666857953</v>
          </cell>
          <cell r="L1080">
            <v>46.116618666857953</v>
          </cell>
          <cell r="M1080">
            <v>46.116618666857953</v>
          </cell>
          <cell r="N1080">
            <v>46.116618666857953</v>
          </cell>
          <cell r="O1080">
            <v>46.116618666857953</v>
          </cell>
          <cell r="P1080">
            <v>46.116618666857953</v>
          </cell>
          <cell r="Q1080">
            <v>46.116618666857953</v>
          </cell>
          <cell r="R1080">
            <v>43.902071718515927</v>
          </cell>
          <cell r="S1080">
            <v>41.687524770173901</v>
          </cell>
          <cell r="T1080">
            <v>39.472977821831876</v>
          </cell>
          <cell r="U1080">
            <v>37.25843087348985</v>
          </cell>
          <cell r="V1080">
            <v>35.043883925147824</v>
          </cell>
          <cell r="W1080">
            <v>32.829336976805799</v>
          </cell>
          <cell r="X1080">
            <v>30.614790028463769</v>
          </cell>
          <cell r="Y1080">
            <v>28.40024308012174</v>
          </cell>
          <cell r="Z1080">
            <v>26.185696131779711</v>
          </cell>
          <cell r="AA1080">
            <v>23.971149183437682</v>
          </cell>
          <cell r="AB1080">
            <v>21.756602235095652</v>
          </cell>
          <cell r="AC1080">
            <v>19.542055286753616</v>
          </cell>
          <cell r="AD1080">
            <v>19.542055286753616</v>
          </cell>
          <cell r="AE1080">
            <v>19.542055286753616</v>
          </cell>
          <cell r="AF1080">
            <v>19.542055286753616</v>
          </cell>
          <cell r="AG1080">
            <v>19.542055286753616</v>
          </cell>
          <cell r="AH1080">
            <v>19.542055286753616</v>
          </cell>
          <cell r="AI1080">
            <v>19.542055286753616</v>
          </cell>
          <cell r="AJ1080">
            <v>19.542055286753616</v>
          </cell>
          <cell r="AK1080">
            <v>19.542055286753616</v>
          </cell>
          <cell r="AL1080">
            <v>19.542055286753616</v>
          </cell>
          <cell r="AM1080">
            <v>19.542055286753616</v>
          </cell>
          <cell r="AN1080">
            <v>19.542055286753616</v>
          </cell>
        </row>
        <row r="1081">
          <cell r="A1081">
            <v>34</v>
          </cell>
          <cell r="B1081" t="str">
            <v>UR</v>
          </cell>
          <cell r="C1081" t="str">
            <v>rm</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row>
        <row r="1082">
          <cell r="A1082">
            <v>35</v>
          </cell>
          <cell r="B1082" t="str">
            <v>AG</v>
          </cell>
          <cell r="C1082" t="str">
            <v>ab</v>
          </cell>
          <cell r="D1082">
            <v>133.92132285976746</v>
          </cell>
          <cell r="E1082">
            <v>133.92132285976746</v>
          </cell>
          <cell r="F1082">
            <v>133.92132285976746</v>
          </cell>
          <cell r="G1082">
            <v>133.92132285976746</v>
          </cell>
          <cell r="H1082">
            <v>133.92132285976746</v>
          </cell>
          <cell r="I1082">
            <v>133.92132285976746</v>
          </cell>
          <cell r="J1082">
            <v>133.92132285976746</v>
          </cell>
          <cell r="K1082">
            <v>133.92132285976746</v>
          </cell>
          <cell r="L1082">
            <v>133.92132285976746</v>
          </cell>
          <cell r="M1082">
            <v>133.92132285976746</v>
          </cell>
          <cell r="N1082">
            <v>133.92132285976746</v>
          </cell>
          <cell r="O1082">
            <v>133.92132285976746</v>
          </cell>
          <cell r="P1082">
            <v>133.92132285976746</v>
          </cell>
          <cell r="Q1082">
            <v>133.92132285976746</v>
          </cell>
          <cell r="R1082">
            <v>127.4194414370978</v>
          </cell>
          <cell r="S1082">
            <v>120.91756001442815</v>
          </cell>
          <cell r="T1082">
            <v>114.41567859175849</v>
          </cell>
          <cell r="U1082">
            <v>107.91379716908884</v>
          </cell>
          <cell r="V1082">
            <v>101.41191574641918</v>
          </cell>
          <cell r="W1082">
            <v>94.910034323749528</v>
          </cell>
          <cell r="X1082">
            <v>88.408152901079873</v>
          </cell>
          <cell r="Y1082">
            <v>81.906271478410218</v>
          </cell>
          <cell r="Z1082">
            <v>75.404390055740564</v>
          </cell>
          <cell r="AA1082">
            <v>68.902508633070909</v>
          </cell>
          <cell r="AB1082">
            <v>62.400627210401254</v>
          </cell>
          <cell r="AC1082">
            <v>55.89874578773162</v>
          </cell>
          <cell r="AD1082">
            <v>55.89874578773162</v>
          </cell>
          <cell r="AE1082">
            <v>55.89874578773162</v>
          </cell>
          <cell r="AF1082">
            <v>55.89874578773162</v>
          </cell>
          <cell r="AG1082">
            <v>55.89874578773162</v>
          </cell>
          <cell r="AH1082">
            <v>55.89874578773162</v>
          </cell>
          <cell r="AI1082">
            <v>55.89874578773162</v>
          </cell>
          <cell r="AJ1082">
            <v>55.89874578773162</v>
          </cell>
          <cell r="AK1082">
            <v>55.89874578773162</v>
          </cell>
          <cell r="AL1082">
            <v>55.89874578773162</v>
          </cell>
          <cell r="AM1082">
            <v>55.89874578773162</v>
          </cell>
          <cell r="AN1082">
            <v>55.89874578773162</v>
          </cell>
        </row>
        <row r="1083">
          <cell r="A1083">
            <v>35</v>
          </cell>
          <cell r="B1083" t="str">
            <v>AG</v>
          </cell>
          <cell r="C1083" t="str">
            <v>cp</v>
          </cell>
          <cell r="D1083">
            <v>3213.798229063269</v>
          </cell>
          <cell r="E1083">
            <v>3213.798229063269</v>
          </cell>
          <cell r="F1083">
            <v>3213.798229063269</v>
          </cell>
          <cell r="G1083">
            <v>3213.798229063269</v>
          </cell>
          <cell r="H1083">
            <v>3213.798229063269</v>
          </cell>
          <cell r="I1083">
            <v>3213.798229063269</v>
          </cell>
          <cell r="J1083">
            <v>3213.798229063269</v>
          </cell>
          <cell r="K1083">
            <v>3213.798229063269</v>
          </cell>
          <cell r="L1083">
            <v>3213.798229063269</v>
          </cell>
          <cell r="M1083">
            <v>3213.798229063269</v>
          </cell>
          <cell r="N1083">
            <v>3213.798229063269</v>
          </cell>
          <cell r="O1083">
            <v>3213.798229063269</v>
          </cell>
          <cell r="P1083">
            <v>3213.798229063269</v>
          </cell>
          <cell r="Q1083">
            <v>3213.798229063269</v>
          </cell>
          <cell r="R1083">
            <v>3024.7095085835026</v>
          </cell>
          <cell r="S1083">
            <v>2835.6207881037362</v>
          </cell>
          <cell r="T1083">
            <v>2646.5320676239699</v>
          </cell>
          <cell r="U1083">
            <v>2457.4433471442035</v>
          </cell>
          <cell r="V1083">
            <v>2268.3546266644371</v>
          </cell>
          <cell r="W1083">
            <v>2079.2659061846707</v>
          </cell>
          <cell r="X1083">
            <v>1890.1771857049043</v>
          </cell>
          <cell r="Y1083">
            <v>1701.088465225138</v>
          </cell>
          <cell r="Z1083">
            <v>1511.9997447453716</v>
          </cell>
          <cell r="AA1083">
            <v>1322.9110242656052</v>
          </cell>
          <cell r="AB1083">
            <v>1133.8223037858388</v>
          </cell>
          <cell r="AC1083">
            <v>944.73358330607277</v>
          </cell>
          <cell r="AD1083">
            <v>944.73358330607277</v>
          </cell>
          <cell r="AE1083">
            <v>944.73358330607277</v>
          </cell>
          <cell r="AF1083">
            <v>944.73358330607277</v>
          </cell>
          <cell r="AG1083">
            <v>944.73358330607277</v>
          </cell>
          <cell r="AH1083">
            <v>944.73358330607277</v>
          </cell>
          <cell r="AI1083">
            <v>944.73358330607277</v>
          </cell>
          <cell r="AJ1083">
            <v>944.73358330607277</v>
          </cell>
          <cell r="AK1083">
            <v>944.73358330607277</v>
          </cell>
          <cell r="AL1083">
            <v>944.73358330607277</v>
          </cell>
          <cell r="AM1083">
            <v>944.73358330607277</v>
          </cell>
          <cell r="AN1083">
            <v>944.73358330607277</v>
          </cell>
        </row>
        <row r="1084">
          <cell r="A1084">
            <v>35</v>
          </cell>
          <cell r="B1084" t="str">
            <v>AG</v>
          </cell>
          <cell r="C1084" t="str">
            <v>pa</v>
          </cell>
          <cell r="D1084">
            <v>487.31803522143957</v>
          </cell>
          <cell r="E1084">
            <v>487.31803522143957</v>
          </cell>
          <cell r="F1084">
            <v>487.31803522143957</v>
          </cell>
          <cell r="G1084">
            <v>487.31803522143957</v>
          </cell>
          <cell r="H1084">
            <v>487.31803522143957</v>
          </cell>
          <cell r="I1084">
            <v>487.31803522143957</v>
          </cell>
          <cell r="J1084">
            <v>487.31803522143957</v>
          </cell>
          <cell r="K1084">
            <v>487.31803522143957</v>
          </cell>
          <cell r="L1084">
            <v>487.31803522143957</v>
          </cell>
          <cell r="M1084">
            <v>487.31803522143957</v>
          </cell>
          <cell r="N1084">
            <v>487.31803522143957</v>
          </cell>
          <cell r="O1084">
            <v>487.31803522143957</v>
          </cell>
          <cell r="P1084">
            <v>487.31803522143957</v>
          </cell>
          <cell r="Q1084">
            <v>487.31803522143957</v>
          </cell>
          <cell r="R1084">
            <v>475.52600668064338</v>
          </cell>
          <cell r="S1084">
            <v>463.73397813984718</v>
          </cell>
          <cell r="T1084">
            <v>451.94194959905099</v>
          </cell>
          <cell r="U1084">
            <v>440.14992105825479</v>
          </cell>
          <cell r="V1084">
            <v>428.35789251745859</v>
          </cell>
          <cell r="W1084">
            <v>416.5658639766624</v>
          </cell>
          <cell r="X1084">
            <v>404.7738354358662</v>
          </cell>
          <cell r="Y1084">
            <v>392.98180689507001</v>
          </cell>
          <cell r="Z1084">
            <v>381.18977835427381</v>
          </cell>
          <cell r="AA1084">
            <v>369.39774981347762</v>
          </cell>
          <cell r="AB1084">
            <v>357.60572127268142</v>
          </cell>
          <cell r="AC1084">
            <v>345.813692731885</v>
          </cell>
          <cell r="AD1084">
            <v>345.813692731885</v>
          </cell>
          <cell r="AE1084">
            <v>345.813692731885</v>
          </cell>
          <cell r="AF1084">
            <v>345.813692731885</v>
          </cell>
          <cell r="AG1084">
            <v>345.813692731885</v>
          </cell>
          <cell r="AH1084">
            <v>345.813692731885</v>
          </cell>
          <cell r="AI1084">
            <v>345.813692731885</v>
          </cell>
          <cell r="AJ1084">
            <v>345.813692731885</v>
          </cell>
          <cell r="AK1084">
            <v>345.813692731885</v>
          </cell>
          <cell r="AL1084">
            <v>345.813692731885</v>
          </cell>
          <cell r="AM1084">
            <v>345.813692731885</v>
          </cell>
          <cell r="AN1084">
            <v>345.813692731885</v>
          </cell>
        </row>
        <row r="1085">
          <cell r="A1085">
            <v>35</v>
          </cell>
          <cell r="B1085" t="str">
            <v>AL</v>
          </cell>
          <cell r="C1085" t="str">
            <v>ep</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row>
        <row r="1086">
          <cell r="A1086">
            <v>35</v>
          </cell>
          <cell r="B1086" t="str">
            <v>AL</v>
          </cell>
          <cell r="C1086" t="str">
            <v>ff</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row>
        <row r="1087">
          <cell r="A1087">
            <v>35</v>
          </cell>
          <cell r="B1087" t="str">
            <v>AL</v>
          </cell>
          <cell r="C1087" t="str">
            <v>hr</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row>
        <row r="1088">
          <cell r="A1088">
            <v>35</v>
          </cell>
          <cell r="B1088" t="str">
            <v>AL</v>
          </cell>
          <cell r="C1088" t="str">
            <v>of</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row>
        <row r="1089">
          <cell r="A1089">
            <v>35</v>
          </cell>
          <cell r="B1089" t="str">
            <v>CR</v>
          </cell>
          <cell r="C1089" t="str">
            <v>as</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row>
        <row r="1090">
          <cell r="A1090">
            <v>35</v>
          </cell>
          <cell r="B1090" t="str">
            <v>CR</v>
          </cell>
          <cell r="C1090" t="str">
            <v>hy</v>
          </cell>
          <cell r="D1090">
            <v>0</v>
          </cell>
          <cell r="E1090">
            <v>0</v>
          </cell>
          <cell r="F1090">
            <v>0</v>
          </cell>
          <cell r="G1090">
            <v>0</v>
          </cell>
          <cell r="H1090">
            <v>0</v>
          </cell>
          <cell r="I1090">
            <v>0.6</v>
          </cell>
          <cell r="J1090">
            <v>0</v>
          </cell>
          <cell r="K1090">
            <v>0</v>
          </cell>
          <cell r="L1090">
            <v>1</v>
          </cell>
          <cell r="M1090">
            <v>1</v>
          </cell>
          <cell r="N1090">
            <v>0.5</v>
          </cell>
          <cell r="O1090">
            <v>0.9</v>
          </cell>
          <cell r="P1090">
            <v>0</v>
          </cell>
          <cell r="Q1090">
            <v>36</v>
          </cell>
          <cell r="R1090">
            <v>0</v>
          </cell>
          <cell r="S1090">
            <v>0</v>
          </cell>
          <cell r="T1090">
            <v>5.3</v>
          </cell>
          <cell r="U1090">
            <v>0</v>
          </cell>
          <cell r="V1090">
            <v>0</v>
          </cell>
          <cell r="W1090">
            <v>0</v>
          </cell>
          <cell r="X1090">
            <v>0</v>
          </cell>
          <cell r="Y1090">
            <v>0</v>
          </cell>
          <cell r="Z1090">
            <v>0</v>
          </cell>
          <cell r="AA1090">
            <v>0</v>
          </cell>
          <cell r="AB1090">
            <v>0</v>
          </cell>
          <cell r="AC1090">
            <v>0.1</v>
          </cell>
          <cell r="AD1090">
            <v>0</v>
          </cell>
          <cell r="AE1090">
            <v>0</v>
          </cell>
          <cell r="AF1090">
            <v>0</v>
          </cell>
          <cell r="AG1090">
            <v>0</v>
          </cell>
          <cell r="AH1090">
            <v>0</v>
          </cell>
          <cell r="AI1090">
            <v>0</v>
          </cell>
          <cell r="AJ1090">
            <v>0</v>
          </cell>
          <cell r="AK1090">
            <v>0</v>
          </cell>
          <cell r="AL1090">
            <v>0</v>
          </cell>
          <cell r="AM1090">
            <v>0</v>
          </cell>
          <cell r="AN1090">
            <v>0</v>
          </cell>
        </row>
        <row r="1091">
          <cell r="A1091">
            <v>35</v>
          </cell>
          <cell r="B1091" t="str">
            <v>CR</v>
          </cell>
          <cell r="C1091" t="str">
            <v>pp</v>
          </cell>
          <cell r="D1091">
            <v>8.8000000000000007</v>
          </cell>
          <cell r="E1091">
            <v>8.8000000000000007</v>
          </cell>
          <cell r="F1091">
            <v>8.8000000000000007</v>
          </cell>
          <cell r="G1091">
            <v>8.8000000000000007</v>
          </cell>
          <cell r="H1091">
            <v>8.8000000000000007</v>
          </cell>
          <cell r="I1091">
            <v>8.8000000000000007</v>
          </cell>
          <cell r="J1091">
            <v>8.8000000000000007</v>
          </cell>
          <cell r="K1091">
            <v>8.8000000000000007</v>
          </cell>
          <cell r="L1091">
            <v>13.6</v>
          </cell>
          <cell r="M1091">
            <v>6.9</v>
          </cell>
          <cell r="N1091">
            <v>8.9</v>
          </cell>
          <cell r="O1091">
            <v>7.1</v>
          </cell>
          <cell r="P1091">
            <v>7.5</v>
          </cell>
          <cell r="Q1091">
            <v>8.6</v>
          </cell>
          <cell r="R1091">
            <v>9.3000000000000007</v>
          </cell>
          <cell r="S1091">
            <v>10.4</v>
          </cell>
          <cell r="T1091">
            <v>8.1999999999999993</v>
          </cell>
          <cell r="U1091">
            <v>10.5</v>
          </cell>
          <cell r="V1091">
            <v>11.1</v>
          </cell>
          <cell r="W1091">
            <v>5.8</v>
          </cell>
          <cell r="X1091">
            <v>9.6999999999999993</v>
          </cell>
          <cell r="Y1091">
            <v>7.3</v>
          </cell>
          <cell r="Z1091">
            <v>9.4</v>
          </cell>
          <cell r="AA1091">
            <v>8.1</v>
          </cell>
          <cell r="AB1091">
            <v>11.8</v>
          </cell>
          <cell r="AC1091">
            <v>10.5</v>
          </cell>
          <cell r="AD1091">
            <v>15.1</v>
          </cell>
          <cell r="AE1091">
            <v>21.9</v>
          </cell>
          <cell r="AF1091">
            <v>15.6</v>
          </cell>
          <cell r="AG1091">
            <v>10.8</v>
          </cell>
          <cell r="AH1091">
            <v>12.6</v>
          </cell>
          <cell r="AI1091">
            <v>13.5</v>
          </cell>
          <cell r="AJ1091">
            <v>12</v>
          </cell>
          <cell r="AK1091">
            <v>5.8</v>
          </cell>
          <cell r="AL1091">
            <v>10.9</v>
          </cell>
          <cell r="AM1091">
            <v>10.9</v>
          </cell>
          <cell r="AN1091">
            <v>10.9</v>
          </cell>
        </row>
        <row r="1092">
          <cell r="A1092">
            <v>35</v>
          </cell>
          <cell r="B1092" t="str">
            <v>CR</v>
          </cell>
          <cell r="C1092" t="str">
            <v>ry</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row>
        <row r="1093">
          <cell r="A1093">
            <v>35</v>
          </cell>
          <cell r="B1093" t="str">
            <v>CR</v>
          </cell>
          <cell r="C1093" t="str">
            <v>sl</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row>
        <row r="1094">
          <cell r="A1094">
            <v>35</v>
          </cell>
          <cell r="B1094" t="str">
            <v>FO</v>
          </cell>
          <cell r="C1094" t="str">
            <v>uf</v>
          </cell>
          <cell r="D1094">
            <v>5.9840235838452864</v>
          </cell>
          <cell r="E1094">
            <v>5.9840235838452864</v>
          </cell>
          <cell r="F1094">
            <v>5.9840235838452864</v>
          </cell>
          <cell r="G1094">
            <v>5.9840235838452864</v>
          </cell>
          <cell r="H1094">
            <v>5.9840235838452864</v>
          </cell>
          <cell r="I1094">
            <v>5.9840235838452864</v>
          </cell>
          <cell r="J1094">
            <v>5.9840235838452864</v>
          </cell>
          <cell r="K1094">
            <v>5.9840235838452864</v>
          </cell>
          <cell r="L1094">
            <v>5.9840235838452864</v>
          </cell>
          <cell r="M1094">
            <v>5.9840235838452864</v>
          </cell>
          <cell r="N1094">
            <v>5.9840235838452864</v>
          </cell>
          <cell r="O1094">
            <v>5.9840235838452864</v>
          </cell>
          <cell r="P1094">
            <v>5.9840235838452864</v>
          </cell>
          <cell r="Q1094">
            <v>5.9840235838452864</v>
          </cell>
          <cell r="R1094">
            <v>8.1131436148319427</v>
          </cell>
          <cell r="S1094">
            <v>10.2422636458186</v>
          </cell>
          <cell r="T1094">
            <v>12.371383676805257</v>
          </cell>
          <cell r="U1094">
            <v>14.500503707791914</v>
          </cell>
          <cell r="V1094">
            <v>16.629623738778569</v>
          </cell>
          <cell r="W1094">
            <v>18.758743769765225</v>
          </cell>
          <cell r="X1094">
            <v>20.88786380075188</v>
          </cell>
          <cell r="Y1094">
            <v>23.016983831738536</v>
          </cell>
          <cell r="Z1094">
            <v>25.146103862725191</v>
          </cell>
          <cell r="AA1094">
            <v>27.275223893711846</v>
          </cell>
          <cell r="AB1094">
            <v>29.404343924698502</v>
          </cell>
          <cell r="AC1094">
            <v>31.533463955685164</v>
          </cell>
          <cell r="AD1094">
            <v>31.533463955685164</v>
          </cell>
          <cell r="AE1094">
            <v>31.533463955685164</v>
          </cell>
          <cell r="AF1094">
            <v>31.533463955685164</v>
          </cell>
          <cell r="AG1094">
            <v>31.533463955685164</v>
          </cell>
          <cell r="AH1094">
            <v>31.533463955685164</v>
          </cell>
          <cell r="AI1094">
            <v>31.533463955685164</v>
          </cell>
          <cell r="AJ1094">
            <v>31.533463955685164</v>
          </cell>
          <cell r="AK1094">
            <v>31.533463955685164</v>
          </cell>
          <cell r="AL1094">
            <v>31.533463955685164</v>
          </cell>
          <cell r="AM1094">
            <v>31.533463955685164</v>
          </cell>
          <cell r="AN1094">
            <v>31.533463955685164</v>
          </cell>
        </row>
        <row r="1095">
          <cell r="A1095">
            <v>35</v>
          </cell>
          <cell r="B1095" t="str">
            <v>IN</v>
          </cell>
          <cell r="C1095" t="str">
            <v>hi</v>
          </cell>
          <cell r="D1095">
            <v>67.486548274447813</v>
          </cell>
          <cell r="E1095">
            <v>67.486548274447813</v>
          </cell>
          <cell r="F1095">
            <v>67.486548274447813</v>
          </cell>
          <cell r="G1095">
            <v>67.486548274447813</v>
          </cell>
          <cell r="H1095">
            <v>67.486548274447813</v>
          </cell>
          <cell r="I1095">
            <v>67.486548274447813</v>
          </cell>
          <cell r="J1095">
            <v>67.486548274447813</v>
          </cell>
          <cell r="K1095">
            <v>67.486548274447813</v>
          </cell>
          <cell r="L1095">
            <v>67.486548274447813</v>
          </cell>
          <cell r="M1095">
            <v>67.486548274447813</v>
          </cell>
          <cell r="N1095">
            <v>67.486548274447813</v>
          </cell>
          <cell r="O1095">
            <v>67.486548274447813</v>
          </cell>
          <cell r="P1095">
            <v>67.486548274447813</v>
          </cell>
          <cell r="Q1095">
            <v>67.486548274447813</v>
          </cell>
          <cell r="R1095">
            <v>62.735068953556251</v>
          </cell>
          <cell r="S1095">
            <v>57.983589632664689</v>
          </cell>
          <cell r="T1095">
            <v>53.232110311773127</v>
          </cell>
          <cell r="U1095">
            <v>48.480630990881565</v>
          </cell>
          <cell r="V1095">
            <v>43.729151669990003</v>
          </cell>
          <cell r="W1095">
            <v>38.977672349098441</v>
          </cell>
          <cell r="X1095">
            <v>34.226193028206879</v>
          </cell>
          <cell r="Y1095">
            <v>29.474713707315313</v>
          </cell>
          <cell r="Z1095">
            <v>24.723234386423748</v>
          </cell>
          <cell r="AA1095">
            <v>19.971755065532182</v>
          </cell>
          <cell r="AB1095">
            <v>15.220275744640617</v>
          </cell>
          <cell r="AC1095">
            <v>10.468796423749026</v>
          </cell>
          <cell r="AD1095">
            <v>10.468796423749026</v>
          </cell>
          <cell r="AE1095">
            <v>10.468796423749026</v>
          </cell>
          <cell r="AF1095">
            <v>10.468796423749026</v>
          </cell>
          <cell r="AG1095">
            <v>10.468796423749026</v>
          </cell>
          <cell r="AH1095">
            <v>10.468796423749026</v>
          </cell>
          <cell r="AI1095">
            <v>10.468796423749026</v>
          </cell>
          <cell r="AJ1095">
            <v>10.468796423749026</v>
          </cell>
          <cell r="AK1095">
            <v>10.468796423749026</v>
          </cell>
          <cell r="AL1095">
            <v>10.468796423749026</v>
          </cell>
          <cell r="AM1095">
            <v>10.468796423749026</v>
          </cell>
          <cell r="AN1095">
            <v>10.468796423749026</v>
          </cell>
        </row>
        <row r="1096">
          <cell r="A1096">
            <v>35</v>
          </cell>
          <cell r="B1096" t="str">
            <v>IN</v>
          </cell>
          <cell r="C1096" t="str">
            <v>ih</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row>
        <row r="1097">
          <cell r="A1097">
            <v>35</v>
          </cell>
          <cell r="B1097" t="str">
            <v>IN</v>
          </cell>
          <cell r="C1097" t="str">
            <v>li</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0.42182835186709372</v>
          </cell>
          <cell r="S1097">
            <v>0.84365670373418744</v>
          </cell>
          <cell r="T1097">
            <v>1.2654850556012811</v>
          </cell>
          <cell r="U1097">
            <v>1.6873134074683749</v>
          </cell>
          <cell r="V1097">
            <v>2.1091417593354684</v>
          </cell>
          <cell r="W1097">
            <v>2.5309701112025622</v>
          </cell>
          <cell r="X1097">
            <v>2.952798463069656</v>
          </cell>
          <cell r="Y1097">
            <v>3.3746268149367498</v>
          </cell>
          <cell r="Z1097">
            <v>3.7964551668038435</v>
          </cell>
          <cell r="AA1097">
            <v>4.2182835186709369</v>
          </cell>
          <cell r="AB1097">
            <v>4.6401118705380302</v>
          </cell>
          <cell r="AC1097">
            <v>5.0619402224051244</v>
          </cell>
          <cell r="AD1097">
            <v>5.0619402224051244</v>
          </cell>
          <cell r="AE1097">
            <v>5.0619402224051244</v>
          </cell>
          <cell r="AF1097">
            <v>5.0619402224051244</v>
          </cell>
          <cell r="AG1097">
            <v>5.0619402224051244</v>
          </cell>
          <cell r="AH1097">
            <v>5.0619402224051244</v>
          </cell>
          <cell r="AI1097">
            <v>5.0619402224051244</v>
          </cell>
          <cell r="AJ1097">
            <v>5.0619402224051244</v>
          </cell>
          <cell r="AK1097">
            <v>5.0619402224051244</v>
          </cell>
          <cell r="AL1097">
            <v>5.0619402224051244</v>
          </cell>
          <cell r="AM1097">
            <v>5.0619402224051244</v>
          </cell>
          <cell r="AN1097">
            <v>5.0619402224051244</v>
          </cell>
        </row>
        <row r="1098">
          <cell r="A1098">
            <v>35</v>
          </cell>
          <cell r="B1098" t="str">
            <v>IN</v>
          </cell>
          <cell r="C1098" t="str">
            <v>oi</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row>
        <row r="1099">
          <cell r="A1099">
            <v>35</v>
          </cell>
          <cell r="B1099" t="str">
            <v>IN</v>
          </cell>
          <cell r="C1099" t="str">
            <v>wp</v>
          </cell>
          <cell r="D1099">
            <v>4.1892004892903936</v>
          </cell>
          <cell r="E1099">
            <v>4.1892004892903936</v>
          </cell>
          <cell r="F1099">
            <v>4.1892004892903936</v>
          </cell>
          <cell r="G1099">
            <v>4.1892004892903936</v>
          </cell>
          <cell r="H1099">
            <v>4.1892004892903936</v>
          </cell>
          <cell r="I1099">
            <v>4.1892004892903936</v>
          </cell>
          <cell r="J1099">
            <v>4.1892004892903936</v>
          </cell>
          <cell r="K1099">
            <v>4.1892004892903936</v>
          </cell>
          <cell r="L1099">
            <v>4.1892004892903936</v>
          </cell>
          <cell r="M1099">
            <v>4.1892004892903936</v>
          </cell>
          <cell r="N1099">
            <v>4.1892004892903936</v>
          </cell>
          <cell r="O1099">
            <v>4.1892004892903936</v>
          </cell>
          <cell r="P1099">
            <v>4.1892004892903936</v>
          </cell>
          <cell r="Q1099">
            <v>4.1892004892903936</v>
          </cell>
          <cell r="R1099">
            <v>4.7859450444518812</v>
          </cell>
          <cell r="S1099">
            <v>5.3826895996133688</v>
          </cell>
          <cell r="T1099">
            <v>5.9794341547748564</v>
          </cell>
          <cell r="U1099">
            <v>6.576178709936344</v>
          </cell>
          <cell r="V1099">
            <v>7.1729232650978316</v>
          </cell>
          <cell r="W1099">
            <v>7.7696678202593192</v>
          </cell>
          <cell r="X1099">
            <v>8.3664123754208077</v>
          </cell>
          <cell r="Y1099">
            <v>8.9631569305822953</v>
          </cell>
          <cell r="Z1099">
            <v>9.559901485743783</v>
          </cell>
          <cell r="AA1099">
            <v>10.156646040905271</v>
          </cell>
          <cell r="AB1099">
            <v>10.753390596066758</v>
          </cell>
          <cell r="AC1099">
            <v>11.350135151228249</v>
          </cell>
          <cell r="AD1099">
            <v>11.350135151228249</v>
          </cell>
          <cell r="AE1099">
            <v>11.350135151228249</v>
          </cell>
          <cell r="AF1099">
            <v>11.350135151228249</v>
          </cell>
          <cell r="AG1099">
            <v>11.350135151228249</v>
          </cell>
          <cell r="AH1099">
            <v>11.350135151228249</v>
          </cell>
          <cell r="AI1099">
            <v>11.350135151228249</v>
          </cell>
          <cell r="AJ1099">
            <v>11.350135151228249</v>
          </cell>
          <cell r="AK1099">
            <v>11.350135151228249</v>
          </cell>
          <cell r="AL1099">
            <v>11.350135151228249</v>
          </cell>
          <cell r="AM1099">
            <v>11.350135151228249</v>
          </cell>
          <cell r="AN1099">
            <v>11.350135151228249</v>
          </cell>
        </row>
        <row r="1100">
          <cell r="A1100">
            <v>35</v>
          </cell>
          <cell r="B1100" t="str">
            <v>RC</v>
          </cell>
          <cell r="C1100" t="str">
            <v>ca</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row>
        <row r="1101">
          <cell r="A1101">
            <v>35</v>
          </cell>
          <cell r="B1101" t="str">
            <v>RC</v>
          </cell>
          <cell r="C1101" t="str">
            <v>go</v>
          </cell>
          <cell r="D1101">
            <v>4.284097587285018</v>
          </cell>
          <cell r="E1101">
            <v>4.284097587285018</v>
          </cell>
          <cell r="F1101">
            <v>4.284097587285018</v>
          </cell>
          <cell r="G1101">
            <v>4.284097587285018</v>
          </cell>
          <cell r="H1101">
            <v>4.284097587285018</v>
          </cell>
          <cell r="I1101">
            <v>4.284097587285018</v>
          </cell>
          <cell r="J1101">
            <v>4.284097587285018</v>
          </cell>
          <cell r="K1101">
            <v>4.284097587285018</v>
          </cell>
          <cell r="L1101">
            <v>4.284097587285018</v>
          </cell>
          <cell r="M1101">
            <v>4.284097587285018</v>
          </cell>
          <cell r="N1101">
            <v>4.284097587285018</v>
          </cell>
          <cell r="O1101">
            <v>4.284097587285018</v>
          </cell>
          <cell r="P1101">
            <v>4.284097587285018</v>
          </cell>
          <cell r="Q1101">
            <v>4.284097587285018</v>
          </cell>
          <cell r="R1101">
            <v>3.9270894550112665</v>
          </cell>
          <cell r="S1101">
            <v>3.570081322737515</v>
          </cell>
          <cell r="T1101">
            <v>3.2130731904637635</v>
          </cell>
          <cell r="U1101">
            <v>2.856065058190012</v>
          </cell>
          <cell r="V1101">
            <v>2.4990569259162605</v>
          </cell>
          <cell r="W1101">
            <v>2.142048793642509</v>
          </cell>
          <cell r="X1101">
            <v>1.7850406613687575</v>
          </cell>
          <cell r="Y1101">
            <v>1.428032529095006</v>
          </cell>
          <cell r="Z1101">
            <v>1.0710243968212545</v>
          </cell>
          <cell r="AA1101">
            <v>0.714016264547503</v>
          </cell>
          <cell r="AB1101">
            <v>0.3570081322737515</v>
          </cell>
          <cell r="AC1101">
            <v>0</v>
          </cell>
          <cell r="AD1101">
            <v>0</v>
          </cell>
          <cell r="AE1101">
            <v>0</v>
          </cell>
          <cell r="AF1101">
            <v>0</v>
          </cell>
          <cell r="AG1101">
            <v>0</v>
          </cell>
          <cell r="AH1101">
            <v>0</v>
          </cell>
          <cell r="AI1101">
            <v>0</v>
          </cell>
          <cell r="AJ1101">
            <v>0</v>
          </cell>
          <cell r="AK1101">
            <v>0</v>
          </cell>
          <cell r="AL1101">
            <v>0</v>
          </cell>
          <cell r="AM1101">
            <v>0</v>
          </cell>
          <cell r="AN1101">
            <v>0</v>
          </cell>
        </row>
        <row r="1102">
          <cell r="A1102">
            <v>35</v>
          </cell>
          <cell r="B1102" t="str">
            <v>RC</v>
          </cell>
          <cell r="C1102" t="str">
            <v>sk</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row>
        <row r="1103">
          <cell r="A1103">
            <v>35</v>
          </cell>
          <cell r="B1103" t="str">
            <v>RD</v>
          </cell>
          <cell r="C1103" t="str">
            <v>mf</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row>
        <row r="1104">
          <cell r="A1104">
            <v>35</v>
          </cell>
          <cell r="B1104" t="str">
            <v>RD</v>
          </cell>
          <cell r="C1104" t="str">
            <v>mr</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row>
        <row r="1105">
          <cell r="A1105">
            <v>35</v>
          </cell>
          <cell r="B1105" t="str">
            <v>RD</v>
          </cell>
          <cell r="C1105" t="str">
            <v>sf</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row>
        <row r="1106">
          <cell r="A1106">
            <v>35</v>
          </cell>
          <cell r="B1106" t="str">
            <v>RD</v>
          </cell>
          <cell r="C1106" t="str">
            <v>sr</v>
          </cell>
          <cell r="D1106">
            <v>0</v>
          </cell>
          <cell r="E1106">
            <v>0</v>
          </cell>
          <cell r="F1106">
            <v>0</v>
          </cell>
          <cell r="G1106">
            <v>0</v>
          </cell>
          <cell r="H1106">
            <v>0</v>
          </cell>
          <cell r="I1106">
            <v>0</v>
          </cell>
          <cell r="J1106">
            <v>0</v>
          </cell>
          <cell r="K1106">
            <v>14.1</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0.1</v>
          </cell>
          <cell r="AB1106">
            <v>0.3</v>
          </cell>
          <cell r="AC1106">
            <v>0</v>
          </cell>
          <cell r="AD1106">
            <v>0</v>
          </cell>
          <cell r="AE1106">
            <v>0.3</v>
          </cell>
          <cell r="AF1106">
            <v>0</v>
          </cell>
          <cell r="AG1106">
            <v>0</v>
          </cell>
          <cell r="AH1106">
            <v>0</v>
          </cell>
          <cell r="AI1106">
            <v>0.3</v>
          </cell>
          <cell r="AJ1106">
            <v>0.4</v>
          </cell>
          <cell r="AK1106">
            <v>0.1</v>
          </cell>
          <cell r="AL1106">
            <v>0.4</v>
          </cell>
          <cell r="AM1106">
            <v>0.2</v>
          </cell>
          <cell r="AN1106">
            <v>0.2</v>
          </cell>
        </row>
        <row r="1107">
          <cell r="A1107">
            <v>35</v>
          </cell>
          <cell r="B1107" t="str">
            <v>RR</v>
          </cell>
          <cell r="C1107" t="str">
            <v>rf</v>
          </cell>
          <cell r="D1107">
            <v>289.79886690824446</v>
          </cell>
          <cell r="E1107">
            <v>289.79886690824446</v>
          </cell>
          <cell r="F1107">
            <v>289.79886690824446</v>
          </cell>
          <cell r="G1107">
            <v>289.79886690824446</v>
          </cell>
          <cell r="H1107">
            <v>289.79886690824446</v>
          </cell>
          <cell r="I1107">
            <v>289.79886690824446</v>
          </cell>
          <cell r="J1107">
            <v>289.79886690824446</v>
          </cell>
          <cell r="K1107">
            <v>289.79886690824446</v>
          </cell>
          <cell r="L1107">
            <v>289.79886690824446</v>
          </cell>
          <cell r="M1107">
            <v>289.79886690824446</v>
          </cell>
          <cell r="N1107">
            <v>289.79886690824446</v>
          </cell>
          <cell r="O1107">
            <v>289.79886690824446</v>
          </cell>
          <cell r="P1107">
            <v>289.79886690824446</v>
          </cell>
          <cell r="Q1107">
            <v>289.79886690824446</v>
          </cell>
          <cell r="R1107">
            <v>265.64896133255741</v>
          </cell>
          <cell r="S1107">
            <v>241.49905575687038</v>
          </cell>
          <cell r="T1107">
            <v>217.34915018118335</v>
          </cell>
          <cell r="U1107">
            <v>193.19924460549632</v>
          </cell>
          <cell r="V1107">
            <v>169.04933902980929</v>
          </cell>
          <cell r="W1107">
            <v>144.89943345412226</v>
          </cell>
          <cell r="X1107">
            <v>120.74952787843522</v>
          </cell>
          <cell r="Y1107">
            <v>96.599622302748173</v>
          </cell>
          <cell r="Z1107">
            <v>72.44971672706113</v>
          </cell>
          <cell r="AA1107">
            <v>48.299811151374087</v>
          </cell>
          <cell r="AB1107">
            <v>24.149905575687047</v>
          </cell>
          <cell r="AC1107">
            <v>0</v>
          </cell>
          <cell r="AD1107">
            <v>0</v>
          </cell>
          <cell r="AE1107">
            <v>0</v>
          </cell>
          <cell r="AF1107">
            <v>0</v>
          </cell>
          <cell r="AG1107">
            <v>0</v>
          </cell>
          <cell r="AH1107">
            <v>0</v>
          </cell>
          <cell r="AI1107">
            <v>0</v>
          </cell>
          <cell r="AJ1107">
            <v>0</v>
          </cell>
          <cell r="AK1107">
            <v>0</v>
          </cell>
          <cell r="AL1107">
            <v>0</v>
          </cell>
          <cell r="AM1107">
            <v>0</v>
          </cell>
          <cell r="AN1107">
            <v>0</v>
          </cell>
        </row>
        <row r="1108">
          <cell r="A1108">
            <v>35</v>
          </cell>
          <cell r="B1108" t="str">
            <v>RR</v>
          </cell>
          <cell r="C1108" t="str">
            <v>rm</v>
          </cell>
          <cell r="D1108">
            <v>4.0244730576033376</v>
          </cell>
          <cell r="E1108">
            <v>4.0244730576033376</v>
          </cell>
          <cell r="F1108">
            <v>4.0244730576033376</v>
          </cell>
          <cell r="G1108">
            <v>4.0244730576033376</v>
          </cell>
          <cell r="H1108">
            <v>4.0244730576033376</v>
          </cell>
          <cell r="I1108">
            <v>4.0244730576033376</v>
          </cell>
          <cell r="J1108">
            <v>4.0244730576033376</v>
          </cell>
          <cell r="K1108">
            <v>4.0244730576033376</v>
          </cell>
          <cell r="L1108">
            <v>4.0244730576033376</v>
          </cell>
          <cell r="M1108">
            <v>4.0244730576033376</v>
          </cell>
          <cell r="N1108">
            <v>4.0244730576033376</v>
          </cell>
          <cell r="O1108">
            <v>4.0244730576033376</v>
          </cell>
          <cell r="P1108">
            <v>4.0244730576033376</v>
          </cell>
          <cell r="Q1108">
            <v>4.0244730576033376</v>
          </cell>
          <cell r="R1108">
            <v>3.6891003028030593</v>
          </cell>
          <cell r="S1108">
            <v>3.3537275480027811</v>
          </cell>
          <cell r="T1108">
            <v>3.0183547932025028</v>
          </cell>
          <cell r="U1108">
            <v>2.6829820384022245</v>
          </cell>
          <cell r="V1108">
            <v>2.3476092836019462</v>
          </cell>
          <cell r="W1108">
            <v>2.0122365288016679</v>
          </cell>
          <cell r="X1108">
            <v>1.6768637740013899</v>
          </cell>
          <cell r="Y1108">
            <v>1.3414910192011118</v>
          </cell>
          <cell r="Z1108">
            <v>1.0061182644008337</v>
          </cell>
          <cell r="AA1108">
            <v>0.67074550960055568</v>
          </cell>
          <cell r="AB1108">
            <v>0.33537275480027756</v>
          </cell>
          <cell r="AC1108">
            <v>0</v>
          </cell>
          <cell r="AD1108">
            <v>0</v>
          </cell>
          <cell r="AE1108">
            <v>0</v>
          </cell>
          <cell r="AF1108">
            <v>0</v>
          </cell>
          <cell r="AG1108">
            <v>0</v>
          </cell>
          <cell r="AH1108">
            <v>0</v>
          </cell>
          <cell r="AI1108">
            <v>0</v>
          </cell>
          <cell r="AJ1108">
            <v>0</v>
          </cell>
          <cell r="AK1108">
            <v>0</v>
          </cell>
          <cell r="AL1108">
            <v>0</v>
          </cell>
          <cell r="AM1108">
            <v>0</v>
          </cell>
          <cell r="AN1108">
            <v>0</v>
          </cell>
        </row>
        <row r="1109">
          <cell r="A1109">
            <v>35</v>
          </cell>
          <cell r="B1109" t="str">
            <v>SD</v>
          </cell>
          <cell r="C1109" t="str">
            <v>ld</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row>
        <row r="1110">
          <cell r="A1110">
            <v>35</v>
          </cell>
          <cell r="B1110" t="str">
            <v>SD</v>
          </cell>
          <cell r="C1110" t="str">
            <v>lf</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row>
        <row r="1111">
          <cell r="A1111">
            <v>35</v>
          </cell>
          <cell r="B1111" t="str">
            <v>SD</v>
          </cell>
          <cell r="C1111" t="str">
            <v>mn</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row>
        <row r="1112">
          <cell r="A1112">
            <v>35</v>
          </cell>
          <cell r="B1112" t="str">
            <v>SD</v>
          </cell>
          <cell r="C1112" t="str">
            <v>os</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row>
        <row r="1113">
          <cell r="A1113">
            <v>35</v>
          </cell>
          <cell r="B1113" t="str">
            <v>SD</v>
          </cell>
          <cell r="C1113" t="str">
            <v>pm</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row>
        <row r="1114">
          <cell r="A1114">
            <v>35</v>
          </cell>
          <cell r="B1114" t="str">
            <v>SD</v>
          </cell>
          <cell r="C1114" t="str">
            <v>pq</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0.65993253518381356</v>
          </cell>
          <cell r="S1114">
            <v>1.3198650703676271</v>
          </cell>
          <cell r="T1114">
            <v>1.9797976055514406</v>
          </cell>
          <cell r="U1114">
            <v>2.6397301407352542</v>
          </cell>
          <cell r="V1114">
            <v>3.2996626759190679</v>
          </cell>
          <cell r="W1114">
            <v>3.9595952111028816</v>
          </cell>
          <cell r="X1114">
            <v>4.6195277462866953</v>
          </cell>
          <cell r="Y1114">
            <v>5.2794602814705085</v>
          </cell>
          <cell r="Z1114">
            <v>5.9393928166543217</v>
          </cell>
          <cell r="AA1114">
            <v>6.599325351838135</v>
          </cell>
          <cell r="AB1114">
            <v>7.2592578870219482</v>
          </cell>
          <cell r="AC1114">
            <v>7.9191904222057623</v>
          </cell>
          <cell r="AD1114">
            <v>7.9191904222057623</v>
          </cell>
          <cell r="AE1114">
            <v>7.9191904222057623</v>
          </cell>
          <cell r="AF1114">
            <v>7.9191904222057623</v>
          </cell>
          <cell r="AG1114">
            <v>7.9191904222057623</v>
          </cell>
          <cell r="AH1114">
            <v>7.9191904222057623</v>
          </cell>
          <cell r="AI1114">
            <v>7.9191904222057623</v>
          </cell>
          <cell r="AJ1114">
            <v>7.9191904222057623</v>
          </cell>
          <cell r="AK1114">
            <v>7.9191904222057623</v>
          </cell>
          <cell r="AL1114">
            <v>7.9191904222057623</v>
          </cell>
          <cell r="AM1114">
            <v>7.9191904222057623</v>
          </cell>
          <cell r="AN1114">
            <v>7.9191904222057623</v>
          </cell>
        </row>
        <row r="1115">
          <cell r="A1115">
            <v>35</v>
          </cell>
          <cell r="B1115" t="str">
            <v>SD</v>
          </cell>
          <cell r="C1115" t="str">
            <v>ss</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row>
        <row r="1116">
          <cell r="A1116">
            <v>35</v>
          </cell>
          <cell r="B1116" t="str">
            <v>UR</v>
          </cell>
          <cell r="C1116" t="str">
            <v>rf</v>
          </cell>
          <cell r="D1116">
            <v>209.18450340349114</v>
          </cell>
          <cell r="E1116">
            <v>209.18450340349114</v>
          </cell>
          <cell r="F1116">
            <v>209.18450340349114</v>
          </cell>
          <cell r="G1116">
            <v>209.18450340349114</v>
          </cell>
          <cell r="H1116">
            <v>209.18450340349114</v>
          </cell>
          <cell r="I1116">
            <v>209.18450340349114</v>
          </cell>
          <cell r="J1116">
            <v>209.18450340349114</v>
          </cell>
          <cell r="K1116">
            <v>209.18450340349114</v>
          </cell>
          <cell r="L1116">
            <v>209.18450340349114</v>
          </cell>
          <cell r="M1116">
            <v>209.18450340349114</v>
          </cell>
          <cell r="N1116">
            <v>209.18450340349114</v>
          </cell>
          <cell r="O1116">
            <v>209.18450340349114</v>
          </cell>
          <cell r="P1116">
            <v>209.18450340349114</v>
          </cell>
          <cell r="Q1116">
            <v>209.18450340349114</v>
          </cell>
          <cell r="R1116">
            <v>195.66818691952784</v>
          </cell>
          <cell r="S1116">
            <v>182.15187043556455</v>
          </cell>
          <cell r="T1116">
            <v>168.63555395160125</v>
          </cell>
          <cell r="U1116">
            <v>155.11923746763796</v>
          </cell>
          <cell r="V1116">
            <v>141.60292098367466</v>
          </cell>
          <cell r="W1116">
            <v>128.08660449971137</v>
          </cell>
          <cell r="X1116">
            <v>114.57028801574808</v>
          </cell>
          <cell r="Y1116">
            <v>101.05397153178478</v>
          </cell>
          <cell r="Z1116">
            <v>87.537655047821488</v>
          </cell>
          <cell r="AA1116">
            <v>74.021338563858194</v>
          </cell>
          <cell r="AB1116">
            <v>60.5050220798949</v>
          </cell>
          <cell r="AC1116">
            <v>46.98870559593162</v>
          </cell>
          <cell r="AD1116">
            <v>46.98870559593162</v>
          </cell>
          <cell r="AE1116">
            <v>46.98870559593162</v>
          </cell>
          <cell r="AF1116">
            <v>46.98870559593162</v>
          </cell>
          <cell r="AG1116">
            <v>46.98870559593162</v>
          </cell>
          <cell r="AH1116">
            <v>46.98870559593162</v>
          </cell>
          <cell r="AI1116">
            <v>46.98870559593162</v>
          </cell>
          <cell r="AJ1116">
            <v>46.98870559593162</v>
          </cell>
          <cell r="AK1116">
            <v>46.98870559593162</v>
          </cell>
          <cell r="AL1116">
            <v>46.98870559593162</v>
          </cell>
          <cell r="AM1116">
            <v>46.98870559593162</v>
          </cell>
          <cell r="AN1116">
            <v>46.98870559593162</v>
          </cell>
        </row>
        <row r="1117">
          <cell r="A1117">
            <v>35</v>
          </cell>
          <cell r="B1117" t="str">
            <v>UR</v>
          </cell>
          <cell r="C1117" t="str">
            <v>rm</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row>
        <row r="1118">
          <cell r="A1118">
            <v>36</v>
          </cell>
          <cell r="B1118" t="str">
            <v>AG</v>
          </cell>
          <cell r="C1118" t="str">
            <v>ab</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row>
        <row r="1119">
          <cell r="A1119">
            <v>36</v>
          </cell>
          <cell r="B1119" t="str">
            <v>AG</v>
          </cell>
          <cell r="C1119" t="str">
            <v>cp</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row>
        <row r="1120">
          <cell r="A1120">
            <v>36</v>
          </cell>
          <cell r="B1120" t="str">
            <v>AG</v>
          </cell>
          <cell r="C1120" t="str">
            <v>pa</v>
          </cell>
          <cell r="D1120">
            <v>11.1662</v>
          </cell>
          <cell r="E1120">
            <v>11.1662</v>
          </cell>
          <cell r="F1120">
            <v>11.1662</v>
          </cell>
          <cell r="G1120">
            <v>11.1662</v>
          </cell>
          <cell r="H1120">
            <v>11.1662</v>
          </cell>
          <cell r="I1120">
            <v>11.1662</v>
          </cell>
          <cell r="J1120">
            <v>11.1662</v>
          </cell>
          <cell r="K1120">
            <v>11.1662</v>
          </cell>
          <cell r="L1120">
            <v>11.1662</v>
          </cell>
          <cell r="M1120">
            <v>11.1662</v>
          </cell>
          <cell r="N1120">
            <v>11.1662</v>
          </cell>
          <cell r="O1120">
            <v>11.1662</v>
          </cell>
          <cell r="P1120">
            <v>11.1662</v>
          </cell>
          <cell r="Q1120">
            <v>11.1662</v>
          </cell>
          <cell r="R1120">
            <v>11.16620056683298</v>
          </cell>
          <cell r="S1120">
            <v>11.166201133665961</v>
          </cell>
          <cell r="T1120">
            <v>11.166201700498942</v>
          </cell>
          <cell r="U1120">
            <v>11.166202267331922</v>
          </cell>
          <cell r="V1120">
            <v>11.166202834164903</v>
          </cell>
          <cell r="W1120">
            <v>11.166203400997883</v>
          </cell>
          <cell r="X1120">
            <v>11.166203967830864</v>
          </cell>
          <cell r="Y1120">
            <v>11.166204534663844</v>
          </cell>
          <cell r="Z1120">
            <v>11.166205101496825</v>
          </cell>
          <cell r="AA1120">
            <v>11.166205668329805</v>
          </cell>
          <cell r="AB1120">
            <v>11.166206235162786</v>
          </cell>
          <cell r="AC1120">
            <v>11.16620680199577</v>
          </cell>
          <cell r="AD1120">
            <v>11.16620680199577</v>
          </cell>
          <cell r="AE1120">
            <v>11.16620680199577</v>
          </cell>
          <cell r="AF1120">
            <v>11.16620680199577</v>
          </cell>
          <cell r="AG1120">
            <v>11.16620680199577</v>
          </cell>
          <cell r="AH1120">
            <v>11.16620680199577</v>
          </cell>
          <cell r="AI1120">
            <v>11.16620680199577</v>
          </cell>
          <cell r="AJ1120">
            <v>11.16620680199577</v>
          </cell>
          <cell r="AK1120">
            <v>11.16620680199577</v>
          </cell>
          <cell r="AL1120">
            <v>11.16620680199577</v>
          </cell>
          <cell r="AM1120">
            <v>11.16620680199577</v>
          </cell>
          <cell r="AN1120">
            <v>11.16620680199577</v>
          </cell>
        </row>
        <row r="1121">
          <cell r="A1121">
            <v>36</v>
          </cell>
          <cell r="B1121" t="str">
            <v>AL</v>
          </cell>
          <cell r="C1121" t="str">
            <v>ep</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row>
        <row r="1122">
          <cell r="A1122">
            <v>36</v>
          </cell>
          <cell r="B1122" t="str">
            <v>AL</v>
          </cell>
          <cell r="C1122" t="str">
            <v>ff</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row>
        <row r="1123">
          <cell r="A1123">
            <v>36</v>
          </cell>
          <cell r="B1123" t="str">
            <v>AL</v>
          </cell>
          <cell r="C1123" t="str">
            <v>hr</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row>
        <row r="1124">
          <cell r="A1124">
            <v>36</v>
          </cell>
          <cell r="B1124" t="str">
            <v>AL</v>
          </cell>
          <cell r="C1124" t="str">
            <v>of</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row>
        <row r="1125">
          <cell r="A1125">
            <v>36</v>
          </cell>
          <cell r="B1125" t="str">
            <v>CR</v>
          </cell>
          <cell r="C1125" t="str">
            <v>as</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row>
        <row r="1126">
          <cell r="A1126">
            <v>36</v>
          </cell>
          <cell r="B1126" t="str">
            <v>CR</v>
          </cell>
          <cell r="C1126" t="str">
            <v>hy</v>
          </cell>
          <cell r="D1126">
            <v>14.3</v>
          </cell>
          <cell r="E1126">
            <v>3.1</v>
          </cell>
          <cell r="F1126">
            <v>0</v>
          </cell>
          <cell r="G1126">
            <v>0</v>
          </cell>
          <cell r="H1126">
            <v>0</v>
          </cell>
          <cell r="I1126">
            <v>0</v>
          </cell>
          <cell r="J1126">
            <v>1.4</v>
          </cell>
          <cell r="K1126">
            <v>0</v>
          </cell>
          <cell r="L1126">
            <v>0</v>
          </cell>
          <cell r="M1126">
            <v>1.1000000000000001</v>
          </cell>
          <cell r="N1126">
            <v>0</v>
          </cell>
          <cell r="O1126">
            <v>34.9</v>
          </cell>
          <cell r="P1126">
            <v>0</v>
          </cell>
          <cell r="Q1126">
            <v>65.8</v>
          </cell>
          <cell r="R1126">
            <v>44.6</v>
          </cell>
          <cell r="S1126">
            <v>20.5</v>
          </cell>
          <cell r="T1126">
            <v>2</v>
          </cell>
          <cell r="U1126">
            <v>0</v>
          </cell>
          <cell r="V1126">
            <v>22.1</v>
          </cell>
          <cell r="W1126">
            <v>0</v>
          </cell>
          <cell r="X1126">
            <v>0</v>
          </cell>
          <cell r="Y1126">
            <v>0</v>
          </cell>
          <cell r="Z1126">
            <v>0</v>
          </cell>
          <cell r="AA1126">
            <v>0</v>
          </cell>
          <cell r="AB1126">
            <v>0.7</v>
          </cell>
          <cell r="AC1126">
            <v>1.4</v>
          </cell>
          <cell r="AD1126">
            <v>0</v>
          </cell>
          <cell r="AE1126">
            <v>0</v>
          </cell>
          <cell r="AF1126">
            <v>0</v>
          </cell>
          <cell r="AG1126">
            <v>0</v>
          </cell>
          <cell r="AH1126">
            <v>0</v>
          </cell>
          <cell r="AI1126">
            <v>0</v>
          </cell>
          <cell r="AJ1126">
            <v>0</v>
          </cell>
          <cell r="AK1126">
            <v>1.6</v>
          </cell>
          <cell r="AL1126">
            <v>14.6</v>
          </cell>
          <cell r="AM1126">
            <v>3.2</v>
          </cell>
          <cell r="AN1126">
            <v>3.2</v>
          </cell>
        </row>
        <row r="1127">
          <cell r="A1127">
            <v>36</v>
          </cell>
          <cell r="B1127" t="str">
            <v>CR</v>
          </cell>
          <cell r="C1127" t="str">
            <v>pp</v>
          </cell>
          <cell r="D1127">
            <v>0.7</v>
          </cell>
          <cell r="E1127">
            <v>0.7</v>
          </cell>
          <cell r="F1127">
            <v>0.7</v>
          </cell>
          <cell r="G1127">
            <v>0.7</v>
          </cell>
          <cell r="H1127">
            <v>0.7</v>
          </cell>
          <cell r="I1127">
            <v>0.7</v>
          </cell>
          <cell r="J1127">
            <v>0.7</v>
          </cell>
          <cell r="K1127">
            <v>0.7</v>
          </cell>
          <cell r="L1127">
            <v>1.4</v>
          </cell>
          <cell r="M1127">
            <v>0.7</v>
          </cell>
          <cell r="N1127">
            <v>0.7</v>
          </cell>
          <cell r="O1127">
            <v>0.4</v>
          </cell>
          <cell r="P1127">
            <v>0.1</v>
          </cell>
          <cell r="Q1127">
            <v>1.5</v>
          </cell>
          <cell r="R1127">
            <v>0.7</v>
          </cell>
          <cell r="S1127">
            <v>0.7</v>
          </cell>
          <cell r="T1127">
            <v>0.3</v>
          </cell>
          <cell r="U1127">
            <v>2.2999999999999998</v>
          </cell>
          <cell r="V1127">
            <v>3.2</v>
          </cell>
          <cell r="W1127">
            <v>2.9</v>
          </cell>
          <cell r="X1127">
            <v>2.2000000000000002</v>
          </cell>
          <cell r="Y1127">
            <v>0.7</v>
          </cell>
          <cell r="Z1127">
            <v>0.8</v>
          </cell>
          <cell r="AA1127">
            <v>0.2</v>
          </cell>
          <cell r="AB1127">
            <v>0.7</v>
          </cell>
          <cell r="AC1127">
            <v>1.6</v>
          </cell>
          <cell r="AD1127">
            <v>0.3</v>
          </cell>
          <cell r="AE1127">
            <v>2.2000000000000002</v>
          </cell>
          <cell r="AF1127">
            <v>9.4</v>
          </cell>
          <cell r="AG1127">
            <v>2.5</v>
          </cell>
          <cell r="AH1127">
            <v>7.8</v>
          </cell>
          <cell r="AI1127">
            <v>8.3000000000000007</v>
          </cell>
          <cell r="AJ1127">
            <v>9.1</v>
          </cell>
          <cell r="AK1127">
            <v>5.7</v>
          </cell>
          <cell r="AL1127">
            <v>6.7</v>
          </cell>
          <cell r="AM1127">
            <v>6.7</v>
          </cell>
          <cell r="AN1127">
            <v>6.7</v>
          </cell>
        </row>
        <row r="1128">
          <cell r="A1128">
            <v>36</v>
          </cell>
          <cell r="B1128" t="str">
            <v>CR</v>
          </cell>
          <cell r="C1128" t="str">
            <v>ry</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row>
        <row r="1129">
          <cell r="A1129">
            <v>36</v>
          </cell>
          <cell r="B1129" t="str">
            <v>CR</v>
          </cell>
          <cell r="C1129" t="str">
            <v>sl</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row>
        <row r="1130">
          <cell r="A1130">
            <v>36</v>
          </cell>
          <cell r="B1130" t="str">
            <v>FO</v>
          </cell>
          <cell r="C1130" t="str">
            <v>uf</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row>
        <row r="1131">
          <cell r="A1131">
            <v>36</v>
          </cell>
          <cell r="B1131" t="str">
            <v>IN</v>
          </cell>
          <cell r="C1131" t="str">
            <v>hi</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row>
        <row r="1132">
          <cell r="A1132">
            <v>36</v>
          </cell>
          <cell r="B1132" t="str">
            <v>IN</v>
          </cell>
          <cell r="C1132" t="str">
            <v>ih</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row>
        <row r="1133">
          <cell r="A1133">
            <v>36</v>
          </cell>
          <cell r="B1133" t="str">
            <v>IN</v>
          </cell>
          <cell r="C1133" t="str">
            <v>li</v>
          </cell>
          <cell r="D1133">
            <v>5.5979799999999997</v>
          </cell>
          <cell r="E1133">
            <v>5.5979799999999997</v>
          </cell>
          <cell r="F1133">
            <v>5.5979799999999997</v>
          </cell>
          <cell r="G1133">
            <v>5.5979799999999997</v>
          </cell>
          <cell r="H1133">
            <v>5.5979799999999997</v>
          </cell>
          <cell r="I1133">
            <v>5.5979799999999997</v>
          </cell>
          <cell r="J1133">
            <v>5.5979799999999997</v>
          </cell>
          <cell r="K1133">
            <v>5.5979799999999997</v>
          </cell>
          <cell r="L1133">
            <v>5.5979799999999997</v>
          </cell>
          <cell r="M1133">
            <v>5.5979799999999997</v>
          </cell>
          <cell r="N1133">
            <v>5.5979799999999997</v>
          </cell>
          <cell r="O1133">
            <v>5.5979799999999997</v>
          </cell>
          <cell r="P1133">
            <v>5.5979799999999997</v>
          </cell>
          <cell r="Q1133">
            <v>5.5979799999999997</v>
          </cell>
          <cell r="R1133">
            <v>5.5979796075522179</v>
          </cell>
          <cell r="S1133">
            <v>5.5979792151044361</v>
          </cell>
          <cell r="T1133">
            <v>5.5979788226566543</v>
          </cell>
          <cell r="U1133">
            <v>5.5979784302088724</v>
          </cell>
          <cell r="V1133">
            <v>5.5979780377610906</v>
          </cell>
          <cell r="W1133">
            <v>5.5979776453133088</v>
          </cell>
          <cell r="X1133">
            <v>5.5979772528655269</v>
          </cell>
          <cell r="Y1133">
            <v>5.5979768604177451</v>
          </cell>
          <cell r="Z1133">
            <v>5.5979764679699633</v>
          </cell>
          <cell r="AA1133">
            <v>5.5979760755221815</v>
          </cell>
          <cell r="AB1133">
            <v>5.5979756830743996</v>
          </cell>
          <cell r="AC1133">
            <v>5.597975290626616</v>
          </cell>
          <cell r="AD1133">
            <v>5.597975290626616</v>
          </cell>
          <cell r="AE1133">
            <v>5.597975290626616</v>
          </cell>
          <cell r="AF1133">
            <v>5.597975290626616</v>
          </cell>
          <cell r="AG1133">
            <v>5.597975290626616</v>
          </cell>
          <cell r="AH1133">
            <v>5.597975290626616</v>
          </cell>
          <cell r="AI1133">
            <v>5.597975290626616</v>
          </cell>
          <cell r="AJ1133">
            <v>5.597975290626616</v>
          </cell>
          <cell r="AK1133">
            <v>5.597975290626616</v>
          </cell>
          <cell r="AL1133">
            <v>5.597975290626616</v>
          </cell>
          <cell r="AM1133">
            <v>5.597975290626616</v>
          </cell>
          <cell r="AN1133">
            <v>5.597975290626616</v>
          </cell>
        </row>
        <row r="1134">
          <cell r="A1134">
            <v>36</v>
          </cell>
          <cell r="B1134" t="str">
            <v>IN</v>
          </cell>
          <cell r="C1134" t="str">
            <v>oi</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row>
        <row r="1135">
          <cell r="A1135">
            <v>36</v>
          </cell>
          <cell r="B1135" t="str">
            <v>IN</v>
          </cell>
          <cell r="C1135" t="str">
            <v>wp</v>
          </cell>
          <cell r="D1135">
            <v>14.0794</v>
          </cell>
          <cell r="E1135">
            <v>14.0794</v>
          </cell>
          <cell r="F1135">
            <v>14.0794</v>
          </cell>
          <cell r="G1135">
            <v>14.0794</v>
          </cell>
          <cell r="H1135">
            <v>14.0794</v>
          </cell>
          <cell r="I1135">
            <v>14.0794</v>
          </cell>
          <cell r="J1135">
            <v>14.0794</v>
          </cell>
          <cell r="K1135">
            <v>14.0794</v>
          </cell>
          <cell r="L1135">
            <v>14.0794</v>
          </cell>
          <cell r="M1135">
            <v>14.0794</v>
          </cell>
          <cell r="N1135">
            <v>14.0794</v>
          </cell>
          <cell r="O1135">
            <v>14.0794</v>
          </cell>
          <cell r="P1135">
            <v>14.0794</v>
          </cell>
          <cell r="Q1135">
            <v>14.0794</v>
          </cell>
          <cell r="R1135">
            <v>14.079400367037767</v>
          </cell>
          <cell r="S1135">
            <v>14.079400734075534</v>
          </cell>
          <cell r="T1135">
            <v>14.079401101113302</v>
          </cell>
          <cell r="U1135">
            <v>14.079401468151069</v>
          </cell>
          <cell r="V1135">
            <v>14.079401835188836</v>
          </cell>
          <cell r="W1135">
            <v>14.079402202226603</v>
          </cell>
          <cell r="X1135">
            <v>14.079402569264371</v>
          </cell>
          <cell r="Y1135">
            <v>14.079402936302138</v>
          </cell>
          <cell r="Z1135">
            <v>14.079403303339905</v>
          </cell>
          <cell r="AA1135">
            <v>14.079403670377673</v>
          </cell>
          <cell r="AB1135">
            <v>14.07940403741544</v>
          </cell>
          <cell r="AC1135">
            <v>14.079404404453197</v>
          </cell>
          <cell r="AD1135">
            <v>14.079404404453197</v>
          </cell>
          <cell r="AE1135">
            <v>14.079404404453197</v>
          </cell>
          <cell r="AF1135">
            <v>14.079404404453197</v>
          </cell>
          <cell r="AG1135">
            <v>14.079404404453197</v>
          </cell>
          <cell r="AH1135">
            <v>14.079404404453197</v>
          </cell>
          <cell r="AI1135">
            <v>14.079404404453197</v>
          </cell>
          <cell r="AJ1135">
            <v>14.079404404453197</v>
          </cell>
          <cell r="AK1135">
            <v>14.079404404453197</v>
          </cell>
          <cell r="AL1135">
            <v>14.079404404453197</v>
          </cell>
          <cell r="AM1135">
            <v>14.079404404453197</v>
          </cell>
          <cell r="AN1135">
            <v>14.079404404453197</v>
          </cell>
        </row>
        <row r="1136">
          <cell r="A1136">
            <v>36</v>
          </cell>
          <cell r="B1136" t="str">
            <v>RC</v>
          </cell>
          <cell r="C1136" t="str">
            <v>ca</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row>
        <row r="1137">
          <cell r="A1137">
            <v>36</v>
          </cell>
          <cell r="B1137" t="str">
            <v>RC</v>
          </cell>
          <cell r="C1137" t="str">
            <v>go</v>
          </cell>
          <cell r="D1137">
            <v>3.5814400000000002</v>
          </cell>
          <cell r="E1137">
            <v>3.5814400000000002</v>
          </cell>
          <cell r="F1137">
            <v>3.5814400000000002</v>
          </cell>
          <cell r="G1137">
            <v>3.5814400000000002</v>
          </cell>
          <cell r="H1137">
            <v>3.5814400000000002</v>
          </cell>
          <cell r="I1137">
            <v>3.5814400000000002</v>
          </cell>
          <cell r="J1137">
            <v>3.5814400000000002</v>
          </cell>
          <cell r="K1137">
            <v>3.5814400000000002</v>
          </cell>
          <cell r="L1137">
            <v>3.5814400000000002</v>
          </cell>
          <cell r="M1137">
            <v>3.5814400000000002</v>
          </cell>
          <cell r="N1137">
            <v>3.5814400000000002</v>
          </cell>
          <cell r="O1137">
            <v>3.5814400000000002</v>
          </cell>
          <cell r="P1137">
            <v>3.5814400000000002</v>
          </cell>
          <cell r="Q1137">
            <v>3.5814400000000002</v>
          </cell>
          <cell r="R1137">
            <v>3.5814396125387713</v>
          </cell>
          <cell r="S1137">
            <v>3.5814392250775424</v>
          </cell>
          <cell r="T1137">
            <v>3.5814388376163135</v>
          </cell>
          <cell r="U1137">
            <v>3.5814384501550847</v>
          </cell>
          <cell r="V1137">
            <v>3.5814380626938558</v>
          </cell>
          <cell r="W1137">
            <v>3.5814376752326269</v>
          </cell>
          <cell r="X1137">
            <v>3.581437287771398</v>
          </cell>
          <cell r="Y1137">
            <v>3.5814369003101691</v>
          </cell>
          <cell r="Z1137">
            <v>3.5814365128489403</v>
          </cell>
          <cell r="AA1137">
            <v>3.5814361253877114</v>
          </cell>
          <cell r="AB1137">
            <v>3.5814357379264825</v>
          </cell>
          <cell r="AC1137">
            <v>3.5814353504652559</v>
          </cell>
          <cell r="AD1137">
            <v>3.5814353504652559</v>
          </cell>
          <cell r="AE1137">
            <v>3.5814353504652559</v>
          </cell>
          <cell r="AF1137">
            <v>3.5814353504652559</v>
          </cell>
          <cell r="AG1137">
            <v>3.5814353504652559</v>
          </cell>
          <cell r="AH1137">
            <v>3.5814353504652559</v>
          </cell>
          <cell r="AI1137">
            <v>3.5814353504652559</v>
          </cell>
          <cell r="AJ1137">
            <v>3.5814353504652559</v>
          </cell>
          <cell r="AK1137">
            <v>3.5814353504652559</v>
          </cell>
          <cell r="AL1137">
            <v>3.5814353504652559</v>
          </cell>
          <cell r="AM1137">
            <v>3.5814353504652559</v>
          </cell>
          <cell r="AN1137">
            <v>3.5814353504652559</v>
          </cell>
        </row>
        <row r="1138">
          <cell r="A1138">
            <v>36</v>
          </cell>
          <cell r="B1138" t="str">
            <v>RC</v>
          </cell>
          <cell r="C1138" t="str">
            <v>sk</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row>
        <row r="1139">
          <cell r="A1139">
            <v>36</v>
          </cell>
          <cell r="B1139" t="str">
            <v>RD</v>
          </cell>
          <cell r="C1139" t="str">
            <v>mf</v>
          </cell>
          <cell r="D1139">
            <v>0</v>
          </cell>
          <cell r="E1139">
            <v>27.8</v>
          </cell>
          <cell r="F1139">
            <v>0</v>
          </cell>
          <cell r="G1139">
            <v>0</v>
          </cell>
          <cell r="H1139">
            <v>0</v>
          </cell>
          <cell r="I1139">
            <v>0</v>
          </cell>
          <cell r="J1139">
            <v>10.199999999999999</v>
          </cell>
          <cell r="K1139">
            <v>0</v>
          </cell>
          <cell r="L1139">
            <v>0</v>
          </cell>
          <cell r="M1139">
            <v>18</v>
          </cell>
          <cell r="N1139">
            <v>50.7</v>
          </cell>
          <cell r="O1139">
            <v>0</v>
          </cell>
          <cell r="P1139">
            <v>0</v>
          </cell>
          <cell r="Q1139">
            <v>30</v>
          </cell>
          <cell r="R1139">
            <v>0</v>
          </cell>
          <cell r="S1139">
            <v>0</v>
          </cell>
          <cell r="T1139">
            <v>0</v>
          </cell>
          <cell r="U1139">
            <v>27.5</v>
          </cell>
          <cell r="V1139">
            <v>0</v>
          </cell>
          <cell r="W1139">
            <v>0</v>
          </cell>
          <cell r="X1139">
            <v>0</v>
          </cell>
          <cell r="Y1139">
            <v>0</v>
          </cell>
          <cell r="Z1139">
            <v>0</v>
          </cell>
          <cell r="AA1139">
            <v>43.3</v>
          </cell>
          <cell r="AB1139">
            <v>0</v>
          </cell>
          <cell r="AC1139">
            <v>264.39999999999998</v>
          </cell>
          <cell r="AD1139">
            <v>0</v>
          </cell>
          <cell r="AE1139">
            <v>121.6</v>
          </cell>
          <cell r="AF1139">
            <v>92.4</v>
          </cell>
          <cell r="AG1139">
            <v>96.7</v>
          </cell>
          <cell r="AH1139">
            <v>235.8</v>
          </cell>
          <cell r="AI1139">
            <v>211.1</v>
          </cell>
          <cell r="AJ1139">
            <v>52.3</v>
          </cell>
          <cell r="AK1139">
            <v>173.2</v>
          </cell>
          <cell r="AL1139">
            <v>0</v>
          </cell>
          <cell r="AM1139">
            <v>134.5</v>
          </cell>
          <cell r="AN1139">
            <v>134.5</v>
          </cell>
        </row>
        <row r="1140">
          <cell r="A1140">
            <v>36</v>
          </cell>
          <cell r="B1140" t="str">
            <v>RD</v>
          </cell>
          <cell r="C1140" t="str">
            <v>mr</v>
          </cell>
          <cell r="D1140">
            <v>0</v>
          </cell>
          <cell r="E1140">
            <v>0</v>
          </cell>
          <cell r="F1140">
            <v>0</v>
          </cell>
          <cell r="G1140">
            <v>6.9</v>
          </cell>
          <cell r="H1140">
            <v>14.3</v>
          </cell>
          <cell r="I1140">
            <v>0</v>
          </cell>
          <cell r="J1140">
            <v>0</v>
          </cell>
          <cell r="K1140">
            <v>0</v>
          </cell>
          <cell r="L1140">
            <v>0</v>
          </cell>
          <cell r="M1140">
            <v>0</v>
          </cell>
          <cell r="N1140">
            <v>0</v>
          </cell>
          <cell r="O1140">
            <v>0</v>
          </cell>
          <cell r="P1140">
            <v>0</v>
          </cell>
          <cell r="Q1140">
            <v>0</v>
          </cell>
          <cell r="R1140">
            <v>15.4</v>
          </cell>
          <cell r="S1140">
            <v>0</v>
          </cell>
          <cell r="T1140">
            <v>0</v>
          </cell>
          <cell r="U1140">
            <v>0</v>
          </cell>
          <cell r="V1140">
            <v>0</v>
          </cell>
          <cell r="W1140">
            <v>0</v>
          </cell>
          <cell r="X1140">
            <v>0</v>
          </cell>
          <cell r="Y1140">
            <v>0</v>
          </cell>
          <cell r="Z1140">
            <v>0</v>
          </cell>
          <cell r="AA1140">
            <v>0</v>
          </cell>
          <cell r="AB1140">
            <v>0.7</v>
          </cell>
          <cell r="AC1140">
            <v>0</v>
          </cell>
          <cell r="AD1140">
            <v>0</v>
          </cell>
          <cell r="AE1140">
            <v>0</v>
          </cell>
          <cell r="AF1140">
            <v>0</v>
          </cell>
          <cell r="AG1140">
            <v>0</v>
          </cell>
          <cell r="AH1140">
            <v>5.8</v>
          </cell>
          <cell r="AI1140">
            <v>28.3</v>
          </cell>
          <cell r="AJ1140">
            <v>0</v>
          </cell>
          <cell r="AK1140">
            <v>8.4</v>
          </cell>
          <cell r="AL1140">
            <v>2.2000000000000002</v>
          </cell>
          <cell r="AM1140">
            <v>8.9</v>
          </cell>
          <cell r="AN1140">
            <v>8.9</v>
          </cell>
        </row>
        <row r="1141">
          <cell r="A1141">
            <v>36</v>
          </cell>
          <cell r="B1141" t="str">
            <v>RD</v>
          </cell>
          <cell r="C1141" t="str">
            <v>sf</v>
          </cell>
          <cell r="D1141">
            <v>0</v>
          </cell>
          <cell r="E1141">
            <v>0</v>
          </cell>
          <cell r="F1141">
            <v>0</v>
          </cell>
          <cell r="G1141">
            <v>0</v>
          </cell>
          <cell r="H1141">
            <v>0</v>
          </cell>
          <cell r="I1141">
            <v>0</v>
          </cell>
          <cell r="J1141">
            <v>22.3</v>
          </cell>
          <cell r="K1141">
            <v>0</v>
          </cell>
          <cell r="L1141">
            <v>0</v>
          </cell>
          <cell r="M1141">
            <v>42.6</v>
          </cell>
          <cell r="N1141">
            <v>44.6</v>
          </cell>
          <cell r="O1141">
            <v>0.2</v>
          </cell>
          <cell r="P1141">
            <v>0</v>
          </cell>
          <cell r="Q1141">
            <v>0</v>
          </cell>
          <cell r="R1141">
            <v>0</v>
          </cell>
          <cell r="S1141">
            <v>0</v>
          </cell>
          <cell r="T1141">
            <v>0</v>
          </cell>
          <cell r="U1141">
            <v>4.8</v>
          </cell>
          <cell r="V1141">
            <v>20.2</v>
          </cell>
          <cell r="W1141">
            <v>1.4</v>
          </cell>
          <cell r="X1141">
            <v>34</v>
          </cell>
          <cell r="Y1141">
            <v>0</v>
          </cell>
          <cell r="Z1141">
            <v>0</v>
          </cell>
          <cell r="AA1141">
            <v>0</v>
          </cell>
          <cell r="AB1141">
            <v>0</v>
          </cell>
          <cell r="AC1141">
            <v>14.1</v>
          </cell>
          <cell r="AD1141">
            <v>22.2</v>
          </cell>
          <cell r="AE1141">
            <v>47.1</v>
          </cell>
          <cell r="AF1141">
            <v>24</v>
          </cell>
          <cell r="AG1141">
            <v>0</v>
          </cell>
          <cell r="AH1141">
            <v>27.8</v>
          </cell>
          <cell r="AI1141">
            <v>11.5</v>
          </cell>
          <cell r="AJ1141">
            <v>22.2</v>
          </cell>
          <cell r="AK1141">
            <v>45.1</v>
          </cell>
          <cell r="AL1141">
            <v>24.2</v>
          </cell>
          <cell r="AM1141">
            <v>26.2</v>
          </cell>
          <cell r="AN1141">
            <v>26.2</v>
          </cell>
        </row>
        <row r="1142">
          <cell r="A1142">
            <v>36</v>
          </cell>
          <cell r="B1142" t="str">
            <v>RD</v>
          </cell>
          <cell r="C1142" t="str">
            <v>sr</v>
          </cell>
          <cell r="D1142">
            <v>0</v>
          </cell>
          <cell r="E1142">
            <v>0</v>
          </cell>
          <cell r="F1142">
            <v>0</v>
          </cell>
          <cell r="G1142">
            <v>12.9</v>
          </cell>
          <cell r="H1142">
            <v>0</v>
          </cell>
          <cell r="I1142">
            <v>14.8</v>
          </cell>
          <cell r="J1142">
            <v>0</v>
          </cell>
          <cell r="K1142">
            <v>0</v>
          </cell>
          <cell r="L1142">
            <v>0</v>
          </cell>
          <cell r="M1142">
            <v>17.2</v>
          </cell>
          <cell r="N1142">
            <v>30.5</v>
          </cell>
          <cell r="O1142">
            <v>13.2</v>
          </cell>
          <cell r="P1142">
            <v>0.3</v>
          </cell>
          <cell r="Q1142">
            <v>7.7</v>
          </cell>
          <cell r="R1142">
            <v>0</v>
          </cell>
          <cell r="S1142">
            <v>13.6</v>
          </cell>
          <cell r="T1142">
            <v>9.1</v>
          </cell>
          <cell r="U1142">
            <v>3.2</v>
          </cell>
          <cell r="V1142">
            <v>2</v>
          </cell>
          <cell r="W1142">
            <v>0</v>
          </cell>
          <cell r="X1142">
            <v>22.1</v>
          </cell>
          <cell r="Y1142">
            <v>2.2999999999999998</v>
          </cell>
          <cell r="Z1142">
            <v>26.2</v>
          </cell>
          <cell r="AA1142">
            <v>2.8</v>
          </cell>
          <cell r="AB1142">
            <v>0.3</v>
          </cell>
          <cell r="AC1142">
            <v>11.4</v>
          </cell>
          <cell r="AD1142">
            <v>19.2</v>
          </cell>
          <cell r="AE1142">
            <v>15</v>
          </cell>
          <cell r="AF1142">
            <v>46</v>
          </cell>
          <cell r="AG1142">
            <v>33.700000000000003</v>
          </cell>
          <cell r="AH1142">
            <v>16.7</v>
          </cell>
          <cell r="AI1142">
            <v>50</v>
          </cell>
          <cell r="AJ1142">
            <v>66.5</v>
          </cell>
          <cell r="AK1142">
            <v>21</v>
          </cell>
          <cell r="AL1142">
            <v>64.5</v>
          </cell>
          <cell r="AM1142">
            <v>43.7</v>
          </cell>
          <cell r="AN1142">
            <v>43.7</v>
          </cell>
        </row>
        <row r="1143">
          <cell r="A1143">
            <v>36</v>
          </cell>
          <cell r="B1143" t="str">
            <v>RR</v>
          </cell>
          <cell r="C1143" t="str">
            <v>rf</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row>
        <row r="1144">
          <cell r="A1144">
            <v>36</v>
          </cell>
          <cell r="B1144" t="str">
            <v>RR</v>
          </cell>
          <cell r="C1144" t="str">
            <v>rm</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row>
        <row r="1145">
          <cell r="A1145">
            <v>36</v>
          </cell>
          <cell r="B1145" t="str">
            <v>SD</v>
          </cell>
          <cell r="C1145" t="str">
            <v>ld</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row>
        <row r="1146">
          <cell r="A1146">
            <v>36</v>
          </cell>
          <cell r="B1146" t="str">
            <v>SD</v>
          </cell>
          <cell r="C1146" t="str">
            <v>lf</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row>
        <row r="1147">
          <cell r="A1147">
            <v>36</v>
          </cell>
          <cell r="B1147" t="str">
            <v>SD</v>
          </cell>
          <cell r="C1147" t="str">
            <v>mn</v>
          </cell>
          <cell r="D1147">
            <v>176.97440800000001</v>
          </cell>
          <cell r="E1147">
            <v>176.97440800000001</v>
          </cell>
          <cell r="F1147">
            <v>176.97440800000001</v>
          </cell>
          <cell r="G1147">
            <v>176.97440800000001</v>
          </cell>
          <cell r="H1147">
            <v>176.97440800000001</v>
          </cell>
          <cell r="I1147">
            <v>176.97440800000001</v>
          </cell>
          <cell r="J1147">
            <v>176.97440800000001</v>
          </cell>
          <cell r="K1147">
            <v>176.97440800000001</v>
          </cell>
          <cell r="L1147">
            <v>176.97440800000001</v>
          </cell>
          <cell r="M1147">
            <v>176.97440800000001</v>
          </cell>
          <cell r="N1147">
            <v>176.97440800000001</v>
          </cell>
          <cell r="O1147">
            <v>176.97440800000001</v>
          </cell>
          <cell r="P1147">
            <v>176.97440800000001</v>
          </cell>
          <cell r="Q1147">
            <v>176.97440800000001</v>
          </cell>
          <cell r="R1147">
            <v>179.44542000000001</v>
          </cell>
          <cell r="S1147">
            <v>181.91642999999999</v>
          </cell>
          <cell r="T1147">
            <v>184.38742999999999</v>
          </cell>
          <cell r="U1147">
            <v>186.85844</v>
          </cell>
          <cell r="V1147">
            <v>189.32945000000001</v>
          </cell>
          <cell r="W1147">
            <v>191.80045999999999</v>
          </cell>
          <cell r="X1147">
            <v>194.27146999999999</v>
          </cell>
          <cell r="Y1147">
            <v>196.74248</v>
          </cell>
          <cell r="Z1147">
            <v>199.21348</v>
          </cell>
          <cell r="AA1147">
            <v>201.68449000000001</v>
          </cell>
          <cell r="AB1147">
            <v>204.15549999999999</v>
          </cell>
          <cell r="AC1147">
            <v>206.6265104</v>
          </cell>
          <cell r="AD1147">
            <v>206.6265104</v>
          </cell>
          <cell r="AE1147">
            <v>206.6265104</v>
          </cell>
          <cell r="AF1147">
            <v>206.6265104</v>
          </cell>
          <cell r="AG1147">
            <v>206.6265104</v>
          </cell>
          <cell r="AH1147">
            <v>206.6265104</v>
          </cell>
          <cell r="AI1147">
            <v>177.5289961</v>
          </cell>
          <cell r="AJ1147">
            <v>148.43148170000001</v>
          </cell>
          <cell r="AK1147">
            <v>119.3339673</v>
          </cell>
          <cell r="AL1147">
            <v>90.236452979999996</v>
          </cell>
          <cell r="AM1147">
            <v>90.236452979999996</v>
          </cell>
          <cell r="AN1147">
            <v>90.236452979999996</v>
          </cell>
        </row>
        <row r="1148">
          <cell r="A1148">
            <v>36</v>
          </cell>
          <cell r="B1148" t="str">
            <v>SD</v>
          </cell>
          <cell r="C1148" t="str">
            <v>os</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row>
        <row r="1149">
          <cell r="A1149">
            <v>36</v>
          </cell>
          <cell r="B1149" t="str">
            <v>SD</v>
          </cell>
          <cell r="C1149" t="str">
            <v>pm</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row>
        <row r="1150">
          <cell r="A1150">
            <v>36</v>
          </cell>
          <cell r="B1150" t="str">
            <v>SD</v>
          </cell>
          <cell r="C1150" t="str">
            <v>pq</v>
          </cell>
          <cell r="D1150">
            <v>1.6849099999999999</v>
          </cell>
          <cell r="E1150">
            <v>1.6849099999999999</v>
          </cell>
          <cell r="F1150">
            <v>1.6849099999999999</v>
          </cell>
          <cell r="G1150">
            <v>1.6849099999999999</v>
          </cell>
          <cell r="H1150">
            <v>1.6849099999999999</v>
          </cell>
          <cell r="I1150">
            <v>1.6849099999999999</v>
          </cell>
          <cell r="J1150">
            <v>1.6849099999999999</v>
          </cell>
          <cell r="K1150">
            <v>1.6849099999999999</v>
          </cell>
          <cell r="L1150">
            <v>1.6849099999999999</v>
          </cell>
          <cell r="M1150">
            <v>1.6849099999999999</v>
          </cell>
          <cell r="N1150">
            <v>1.6849099999999999</v>
          </cell>
          <cell r="O1150">
            <v>1.6849099999999999</v>
          </cell>
          <cell r="P1150">
            <v>1.6849099999999999</v>
          </cell>
          <cell r="Q1150">
            <v>1.6849099999999999</v>
          </cell>
          <cell r="R1150">
            <v>1.6849097386069527</v>
          </cell>
          <cell r="S1150">
            <v>1.6849094772139055</v>
          </cell>
          <cell r="T1150">
            <v>1.6849092158208583</v>
          </cell>
          <cell r="U1150">
            <v>1.6849089544278111</v>
          </cell>
          <cell r="V1150">
            <v>1.6849086930347639</v>
          </cell>
          <cell r="W1150">
            <v>1.6849084316417167</v>
          </cell>
          <cell r="X1150">
            <v>1.6849081702486695</v>
          </cell>
          <cell r="Y1150">
            <v>1.6849079088556222</v>
          </cell>
          <cell r="Z1150">
            <v>1.684907647462575</v>
          </cell>
          <cell r="AA1150">
            <v>1.6849073860695278</v>
          </cell>
          <cell r="AB1150">
            <v>1.6849071246764806</v>
          </cell>
          <cell r="AC1150">
            <v>1.6849068632834341</v>
          </cell>
          <cell r="AD1150">
            <v>1.6849068632834341</v>
          </cell>
          <cell r="AE1150">
            <v>1.6849068632834341</v>
          </cell>
          <cell r="AF1150">
            <v>1.6849068632834341</v>
          </cell>
          <cell r="AG1150">
            <v>1.6849068632834341</v>
          </cell>
          <cell r="AH1150">
            <v>1.6849068632834341</v>
          </cell>
          <cell r="AI1150">
            <v>1.6849068632834341</v>
          </cell>
          <cell r="AJ1150">
            <v>1.6849068632834341</v>
          </cell>
          <cell r="AK1150">
            <v>1.6849068632834341</v>
          </cell>
          <cell r="AL1150">
            <v>1.6849068632834341</v>
          </cell>
          <cell r="AM1150">
            <v>1.6849068632834341</v>
          </cell>
          <cell r="AN1150">
            <v>1.6849068632834341</v>
          </cell>
        </row>
        <row r="1151">
          <cell r="A1151">
            <v>36</v>
          </cell>
          <cell r="B1151" t="str">
            <v>SD</v>
          </cell>
          <cell r="C1151" t="str">
            <v>ss</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row>
        <row r="1152">
          <cell r="A1152">
            <v>36</v>
          </cell>
          <cell r="B1152" t="str">
            <v>UR</v>
          </cell>
          <cell r="C1152" t="str">
            <v>rf</v>
          </cell>
          <cell r="D1152">
            <v>1.1635599999999999</v>
          </cell>
          <cell r="E1152">
            <v>1.1635599999999999</v>
          </cell>
          <cell r="F1152">
            <v>1.1635599999999999</v>
          </cell>
          <cell r="G1152">
            <v>1.1635599999999999</v>
          </cell>
          <cell r="H1152">
            <v>1.1635599999999999</v>
          </cell>
          <cell r="I1152">
            <v>1.1635599999999999</v>
          </cell>
          <cell r="J1152">
            <v>1.1635599999999999</v>
          </cell>
          <cell r="K1152">
            <v>1.1635599999999999</v>
          </cell>
          <cell r="L1152">
            <v>1.1635599999999999</v>
          </cell>
          <cell r="M1152">
            <v>1.1635599999999999</v>
          </cell>
          <cell r="N1152">
            <v>1.1635599999999999</v>
          </cell>
          <cell r="O1152">
            <v>1.1635599999999999</v>
          </cell>
          <cell r="P1152">
            <v>1.1635599999999999</v>
          </cell>
          <cell r="Q1152">
            <v>1.1635599999999999</v>
          </cell>
          <cell r="R1152">
            <v>1.1635601170144427</v>
          </cell>
          <cell r="S1152">
            <v>1.1635602340288855</v>
          </cell>
          <cell r="T1152">
            <v>1.1635603510433283</v>
          </cell>
          <cell r="U1152">
            <v>1.1635604680577711</v>
          </cell>
          <cell r="V1152">
            <v>1.1635605850722139</v>
          </cell>
          <cell r="W1152">
            <v>1.1635607020866567</v>
          </cell>
          <cell r="X1152">
            <v>1.1635608191010995</v>
          </cell>
          <cell r="Y1152">
            <v>1.1635609361155423</v>
          </cell>
          <cell r="Z1152">
            <v>1.1635610531299851</v>
          </cell>
          <cell r="AA1152">
            <v>1.1635611701444279</v>
          </cell>
          <cell r="AB1152">
            <v>1.1635612871588707</v>
          </cell>
          <cell r="AC1152">
            <v>1.1635614041733144</v>
          </cell>
          <cell r="AD1152">
            <v>1.1635614041733144</v>
          </cell>
          <cell r="AE1152">
            <v>1.1635614041733144</v>
          </cell>
          <cell r="AF1152">
            <v>1.1635614041733144</v>
          </cell>
          <cell r="AG1152">
            <v>1.1635614041733144</v>
          </cell>
          <cell r="AH1152">
            <v>1.1635614041733144</v>
          </cell>
          <cell r="AI1152">
            <v>1.1635614041733144</v>
          </cell>
          <cell r="AJ1152">
            <v>1.1635614041733144</v>
          </cell>
          <cell r="AK1152">
            <v>1.1635614041733144</v>
          </cell>
          <cell r="AL1152">
            <v>1.1635614041733144</v>
          </cell>
          <cell r="AM1152">
            <v>1.1635614041733144</v>
          </cell>
          <cell r="AN1152">
            <v>1.1635614041733144</v>
          </cell>
        </row>
        <row r="1153">
          <cell r="A1153">
            <v>36</v>
          </cell>
          <cell r="B1153" t="str">
            <v>UR</v>
          </cell>
          <cell r="C1153" t="str">
            <v>rm</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row>
        <row r="1154">
          <cell r="A1154">
            <v>37</v>
          </cell>
          <cell r="B1154" t="str">
            <v>AG</v>
          </cell>
          <cell r="C1154" t="str">
            <v>ab</v>
          </cell>
          <cell r="D1154">
            <v>388.12289033241586</v>
          </cell>
          <cell r="E1154">
            <v>388.12289033241586</v>
          </cell>
          <cell r="F1154">
            <v>388.12289033241586</v>
          </cell>
          <cell r="G1154">
            <v>388.12289033241586</v>
          </cell>
          <cell r="H1154">
            <v>388.12289033241586</v>
          </cell>
          <cell r="I1154">
            <v>388.12289033241586</v>
          </cell>
          <cell r="J1154">
            <v>388.12289033241586</v>
          </cell>
          <cell r="K1154">
            <v>388.12289033241586</v>
          </cell>
          <cell r="L1154">
            <v>388.12289033241586</v>
          </cell>
          <cell r="M1154">
            <v>388.12289033241586</v>
          </cell>
          <cell r="N1154">
            <v>388.12289033241586</v>
          </cell>
          <cell r="O1154">
            <v>388.12289033241586</v>
          </cell>
          <cell r="P1154">
            <v>388.12289033241586</v>
          </cell>
          <cell r="Q1154">
            <v>388.12289033241586</v>
          </cell>
          <cell r="R1154">
            <v>358.30372245823196</v>
          </cell>
          <cell r="S1154">
            <v>328.48455458404806</v>
          </cell>
          <cell r="T1154">
            <v>298.66538670986415</v>
          </cell>
          <cell r="U1154">
            <v>268.84621883568025</v>
          </cell>
          <cell r="V1154">
            <v>239.02705096149637</v>
          </cell>
          <cell r="W1154">
            <v>209.2078830873125</v>
          </cell>
          <cell r="X1154">
            <v>179.38871521312862</v>
          </cell>
          <cell r="Y1154">
            <v>149.56954733894474</v>
          </cell>
          <cell r="Z1154">
            <v>119.75037946476087</v>
          </cell>
          <cell r="AA1154">
            <v>89.931211590576993</v>
          </cell>
          <cell r="AB1154">
            <v>60.112043716393117</v>
          </cell>
          <cell r="AC1154">
            <v>30.292875842209369</v>
          </cell>
          <cell r="AD1154">
            <v>30.292875842209369</v>
          </cell>
          <cell r="AE1154">
            <v>30.292875842209369</v>
          </cell>
          <cell r="AF1154">
            <v>30.292875842209369</v>
          </cell>
          <cell r="AG1154">
            <v>30.292875842209369</v>
          </cell>
          <cell r="AH1154">
            <v>30.292875842209369</v>
          </cell>
          <cell r="AI1154">
            <v>30.292875842209369</v>
          </cell>
          <cell r="AJ1154">
            <v>30.292875842209369</v>
          </cell>
          <cell r="AK1154">
            <v>30.292875842209369</v>
          </cell>
          <cell r="AL1154">
            <v>30.292875842209369</v>
          </cell>
          <cell r="AM1154">
            <v>30.292875842209369</v>
          </cell>
          <cell r="AN1154">
            <v>30.292875842209369</v>
          </cell>
        </row>
        <row r="1155">
          <cell r="A1155">
            <v>37</v>
          </cell>
          <cell r="B1155" t="str">
            <v>AG</v>
          </cell>
          <cell r="C1155" t="str">
            <v>cp</v>
          </cell>
          <cell r="D1155">
            <v>40.636289531477246</v>
          </cell>
          <cell r="E1155">
            <v>40.636289531477246</v>
          </cell>
          <cell r="F1155">
            <v>40.636289531477246</v>
          </cell>
          <cell r="G1155">
            <v>40.636289531477246</v>
          </cell>
          <cell r="H1155">
            <v>40.636289531477246</v>
          </cell>
          <cell r="I1155">
            <v>40.636289531477246</v>
          </cell>
          <cell r="J1155">
            <v>40.636289531477246</v>
          </cell>
          <cell r="K1155">
            <v>40.636289531477246</v>
          </cell>
          <cell r="L1155">
            <v>40.636289531477246</v>
          </cell>
          <cell r="M1155">
            <v>40.636289531477246</v>
          </cell>
          <cell r="N1155">
            <v>40.636289531477246</v>
          </cell>
          <cell r="O1155">
            <v>40.636289531477246</v>
          </cell>
          <cell r="P1155">
            <v>40.636289531477246</v>
          </cell>
          <cell r="Q1155">
            <v>40.636289531477246</v>
          </cell>
          <cell r="R1155">
            <v>37.249932070520806</v>
          </cell>
          <cell r="S1155">
            <v>33.863574609564367</v>
          </cell>
          <cell r="T1155">
            <v>30.477217148607931</v>
          </cell>
          <cell r="U1155">
            <v>27.090859687651495</v>
          </cell>
          <cell r="V1155">
            <v>23.704502226695059</v>
          </cell>
          <cell r="W1155">
            <v>20.318144765738623</v>
          </cell>
          <cell r="X1155">
            <v>16.931787304782187</v>
          </cell>
          <cell r="Y1155">
            <v>13.545429843825749</v>
          </cell>
          <cell r="Z1155">
            <v>10.159072382869311</v>
          </cell>
          <cell r="AA1155">
            <v>6.7727149219128737</v>
          </cell>
          <cell r="AB1155">
            <v>3.3863574609564364</v>
          </cell>
          <cell r="AC1155">
            <v>0</v>
          </cell>
          <cell r="AD1155">
            <v>0</v>
          </cell>
          <cell r="AE1155">
            <v>0</v>
          </cell>
          <cell r="AF1155">
            <v>0</v>
          </cell>
          <cell r="AG1155">
            <v>0</v>
          </cell>
          <cell r="AH1155">
            <v>0</v>
          </cell>
          <cell r="AI1155">
            <v>0</v>
          </cell>
          <cell r="AJ1155">
            <v>0</v>
          </cell>
          <cell r="AK1155">
            <v>0</v>
          </cell>
          <cell r="AL1155">
            <v>0</v>
          </cell>
          <cell r="AM1155">
            <v>0</v>
          </cell>
          <cell r="AN1155">
            <v>0</v>
          </cell>
        </row>
        <row r="1156">
          <cell r="A1156">
            <v>37</v>
          </cell>
          <cell r="B1156" t="str">
            <v>AG</v>
          </cell>
          <cell r="C1156" t="str">
            <v>pa</v>
          </cell>
          <cell r="D1156">
            <v>84.43717271400719</v>
          </cell>
          <cell r="E1156">
            <v>84.43717271400719</v>
          </cell>
          <cell r="F1156">
            <v>84.43717271400719</v>
          </cell>
          <cell r="G1156">
            <v>84.43717271400719</v>
          </cell>
          <cell r="H1156">
            <v>84.43717271400719</v>
          </cell>
          <cell r="I1156">
            <v>84.43717271400719</v>
          </cell>
          <cell r="J1156">
            <v>84.43717271400719</v>
          </cell>
          <cell r="K1156">
            <v>84.43717271400719</v>
          </cell>
          <cell r="L1156">
            <v>84.43717271400719</v>
          </cell>
          <cell r="M1156">
            <v>84.43717271400719</v>
          </cell>
          <cell r="N1156">
            <v>84.43717271400719</v>
          </cell>
          <cell r="O1156">
            <v>84.43717271400719</v>
          </cell>
          <cell r="P1156">
            <v>84.43717271400719</v>
          </cell>
          <cell r="Q1156">
            <v>84.43717271400719</v>
          </cell>
          <cell r="R1156">
            <v>77.898708094892825</v>
          </cell>
          <cell r="S1156">
            <v>71.360243475778461</v>
          </cell>
          <cell r="T1156">
            <v>64.821778856664096</v>
          </cell>
          <cell r="U1156">
            <v>58.283314237549732</v>
          </cell>
          <cell r="V1156">
            <v>51.744849618435367</v>
          </cell>
          <cell r="W1156">
            <v>45.206384999321003</v>
          </cell>
          <cell r="X1156">
            <v>38.667920380206638</v>
          </cell>
          <cell r="Y1156">
            <v>32.129455761092274</v>
          </cell>
          <cell r="Z1156">
            <v>25.590991141977909</v>
          </cell>
          <cell r="AA1156">
            <v>19.052526522863545</v>
          </cell>
          <cell r="AB1156">
            <v>12.51406190374918</v>
          </cell>
          <cell r="AC1156">
            <v>5.9755972846348193</v>
          </cell>
          <cell r="AD1156">
            <v>5.9755972846348193</v>
          </cell>
          <cell r="AE1156">
            <v>5.9755972846348193</v>
          </cell>
          <cell r="AF1156">
            <v>5.9755972846348193</v>
          </cell>
          <cell r="AG1156">
            <v>5.9755972846348193</v>
          </cell>
          <cell r="AH1156">
            <v>5.9755972846348193</v>
          </cell>
          <cell r="AI1156">
            <v>5.9755972846348193</v>
          </cell>
          <cell r="AJ1156">
            <v>5.9755972846348193</v>
          </cell>
          <cell r="AK1156">
            <v>5.9755972846348193</v>
          </cell>
          <cell r="AL1156">
            <v>5.9755972846348193</v>
          </cell>
          <cell r="AM1156">
            <v>5.9755972846348193</v>
          </cell>
          <cell r="AN1156">
            <v>5.9755972846348193</v>
          </cell>
        </row>
        <row r="1157">
          <cell r="A1157">
            <v>37</v>
          </cell>
          <cell r="B1157" t="str">
            <v>AL</v>
          </cell>
          <cell r="C1157" t="str">
            <v>ep</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row>
        <row r="1158">
          <cell r="A1158">
            <v>37</v>
          </cell>
          <cell r="B1158" t="str">
            <v>AL</v>
          </cell>
          <cell r="C1158" t="str">
            <v>ff</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row>
        <row r="1159">
          <cell r="A1159">
            <v>37</v>
          </cell>
          <cell r="B1159" t="str">
            <v>AL</v>
          </cell>
          <cell r="C1159" t="str">
            <v>hr</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row>
        <row r="1160">
          <cell r="A1160">
            <v>37</v>
          </cell>
          <cell r="B1160" t="str">
            <v>AL</v>
          </cell>
          <cell r="C1160" t="str">
            <v>of</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row>
        <row r="1161">
          <cell r="A1161">
            <v>37</v>
          </cell>
          <cell r="B1161" t="str">
            <v>CR</v>
          </cell>
          <cell r="C1161" t="str">
            <v>as</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row>
        <row r="1162">
          <cell r="A1162">
            <v>37</v>
          </cell>
          <cell r="B1162" t="str">
            <v>CR</v>
          </cell>
          <cell r="C1162" t="str">
            <v>hy</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row>
        <row r="1163">
          <cell r="A1163">
            <v>37</v>
          </cell>
          <cell r="B1163" t="str">
            <v>CR</v>
          </cell>
          <cell r="C1163" t="str">
            <v>pp</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row>
        <row r="1164">
          <cell r="A1164">
            <v>37</v>
          </cell>
          <cell r="B1164" t="str">
            <v>CR</v>
          </cell>
          <cell r="C1164" t="str">
            <v>ry</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row>
        <row r="1165">
          <cell r="A1165">
            <v>37</v>
          </cell>
          <cell r="B1165" t="str">
            <v>CR</v>
          </cell>
          <cell r="C1165" t="str">
            <v>sl</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row>
        <row r="1166">
          <cell r="A1166">
            <v>37</v>
          </cell>
          <cell r="B1166" t="str">
            <v>FO</v>
          </cell>
          <cell r="C1166" t="str">
            <v>uf</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row>
        <row r="1167">
          <cell r="A1167">
            <v>37</v>
          </cell>
          <cell r="B1167" t="str">
            <v>IN</v>
          </cell>
          <cell r="C1167" t="str">
            <v>hi</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row>
        <row r="1168">
          <cell r="A1168">
            <v>37</v>
          </cell>
          <cell r="B1168" t="str">
            <v>IN</v>
          </cell>
          <cell r="C1168" t="str">
            <v>ih</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row>
        <row r="1169">
          <cell r="A1169">
            <v>37</v>
          </cell>
          <cell r="B1169" t="str">
            <v>IN</v>
          </cell>
          <cell r="C1169" t="str">
            <v>li</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row>
        <row r="1170">
          <cell r="A1170">
            <v>37</v>
          </cell>
          <cell r="B1170" t="str">
            <v>IN</v>
          </cell>
          <cell r="C1170" t="str">
            <v>oi</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row>
        <row r="1171">
          <cell r="A1171">
            <v>37</v>
          </cell>
          <cell r="B1171" t="str">
            <v>IN</v>
          </cell>
          <cell r="C1171" t="str">
            <v>wp</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row>
        <row r="1172">
          <cell r="A1172">
            <v>37</v>
          </cell>
          <cell r="B1172" t="str">
            <v>RC</v>
          </cell>
          <cell r="C1172" t="str">
            <v>ca</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row>
        <row r="1173">
          <cell r="A1173">
            <v>37</v>
          </cell>
          <cell r="B1173" t="str">
            <v>RC</v>
          </cell>
          <cell r="C1173" t="str">
            <v>go</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row>
        <row r="1174">
          <cell r="A1174">
            <v>37</v>
          </cell>
          <cell r="B1174" t="str">
            <v>RC</v>
          </cell>
          <cell r="C1174" t="str">
            <v>sk</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row>
        <row r="1175">
          <cell r="A1175">
            <v>37</v>
          </cell>
          <cell r="B1175" t="str">
            <v>RD</v>
          </cell>
          <cell r="C1175" t="str">
            <v>mf</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row>
        <row r="1176">
          <cell r="A1176">
            <v>37</v>
          </cell>
          <cell r="B1176" t="str">
            <v>RD</v>
          </cell>
          <cell r="C1176" t="str">
            <v>mr</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row>
        <row r="1177">
          <cell r="A1177">
            <v>37</v>
          </cell>
          <cell r="B1177" t="str">
            <v>RD</v>
          </cell>
          <cell r="C1177" t="str">
            <v>sf</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row>
        <row r="1178">
          <cell r="A1178">
            <v>37</v>
          </cell>
          <cell r="B1178" t="str">
            <v>RD</v>
          </cell>
          <cell r="C1178" t="str">
            <v>sr</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0.2</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row>
        <row r="1179">
          <cell r="A1179">
            <v>37</v>
          </cell>
          <cell r="B1179" t="str">
            <v>RR</v>
          </cell>
          <cell r="C1179" t="str">
            <v>rf</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row>
        <row r="1180">
          <cell r="A1180">
            <v>37</v>
          </cell>
          <cell r="B1180" t="str">
            <v>RR</v>
          </cell>
          <cell r="C1180" t="str">
            <v>rm</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row>
        <row r="1181">
          <cell r="A1181">
            <v>37</v>
          </cell>
          <cell r="B1181" t="str">
            <v>SD</v>
          </cell>
          <cell r="C1181" t="str">
            <v>ld</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row>
        <row r="1182">
          <cell r="A1182">
            <v>37</v>
          </cell>
          <cell r="B1182" t="str">
            <v>SD</v>
          </cell>
          <cell r="C1182" t="str">
            <v>lf</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row>
        <row r="1183">
          <cell r="A1183">
            <v>37</v>
          </cell>
          <cell r="B1183" t="str">
            <v>SD</v>
          </cell>
          <cell r="C1183" t="str">
            <v>mn</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row>
        <row r="1184">
          <cell r="A1184">
            <v>37</v>
          </cell>
          <cell r="B1184" t="str">
            <v>SD</v>
          </cell>
          <cell r="C1184" t="str">
            <v>os</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row>
        <row r="1185">
          <cell r="A1185">
            <v>37</v>
          </cell>
          <cell r="B1185" t="str">
            <v>SD</v>
          </cell>
          <cell r="C1185" t="str">
            <v>pm</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row>
        <row r="1186">
          <cell r="A1186">
            <v>37</v>
          </cell>
          <cell r="B1186" t="str">
            <v>SD</v>
          </cell>
          <cell r="C1186" t="str">
            <v>pq</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row>
        <row r="1187">
          <cell r="A1187">
            <v>37</v>
          </cell>
          <cell r="B1187" t="str">
            <v>SD</v>
          </cell>
          <cell r="C1187" t="str">
            <v>ss</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row>
        <row r="1188">
          <cell r="A1188">
            <v>37</v>
          </cell>
          <cell r="B1188" t="str">
            <v>UR</v>
          </cell>
          <cell r="C1188" t="str">
            <v>rf</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row>
        <row r="1189">
          <cell r="A1189">
            <v>37</v>
          </cell>
          <cell r="B1189" t="str">
            <v>UR</v>
          </cell>
          <cell r="C1189" t="str">
            <v>rm</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row>
        <row r="1190">
          <cell r="A1190">
            <v>38</v>
          </cell>
          <cell r="B1190" t="str">
            <v>AG</v>
          </cell>
          <cell r="C1190" t="str">
            <v>ab</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row>
        <row r="1191">
          <cell r="A1191">
            <v>38</v>
          </cell>
          <cell r="B1191" t="str">
            <v>AG</v>
          </cell>
          <cell r="C1191" t="str">
            <v>cp</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row>
        <row r="1192">
          <cell r="A1192">
            <v>38</v>
          </cell>
          <cell r="B1192" t="str">
            <v>AG</v>
          </cell>
          <cell r="C1192" t="str">
            <v>pa</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row>
        <row r="1193">
          <cell r="A1193">
            <v>38</v>
          </cell>
          <cell r="B1193" t="str">
            <v>AL</v>
          </cell>
          <cell r="C1193" t="str">
            <v>ep</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row>
        <row r="1194">
          <cell r="A1194">
            <v>38</v>
          </cell>
          <cell r="B1194" t="str">
            <v>AL</v>
          </cell>
          <cell r="C1194" t="str">
            <v>ff</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row>
        <row r="1195">
          <cell r="A1195">
            <v>38</v>
          </cell>
          <cell r="B1195" t="str">
            <v>AL</v>
          </cell>
          <cell r="C1195" t="str">
            <v>hr</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row>
        <row r="1196">
          <cell r="A1196">
            <v>38</v>
          </cell>
          <cell r="B1196" t="str">
            <v>AL</v>
          </cell>
          <cell r="C1196" t="str">
            <v>of</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row>
        <row r="1197">
          <cell r="A1197">
            <v>38</v>
          </cell>
          <cell r="B1197" t="str">
            <v>CR</v>
          </cell>
          <cell r="C1197" t="str">
            <v>as</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row>
        <row r="1198">
          <cell r="A1198">
            <v>38</v>
          </cell>
          <cell r="B1198" t="str">
            <v>CR</v>
          </cell>
          <cell r="C1198" t="str">
            <v>hy</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492</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row>
        <row r="1199">
          <cell r="A1199">
            <v>38</v>
          </cell>
          <cell r="B1199" t="str">
            <v>CR</v>
          </cell>
          <cell r="C1199" t="str">
            <v>pp</v>
          </cell>
          <cell r="D1199">
            <v>3.9</v>
          </cell>
          <cell r="E1199">
            <v>3.6</v>
          </cell>
          <cell r="F1199">
            <v>3.1</v>
          </cell>
          <cell r="G1199">
            <v>3.7</v>
          </cell>
          <cell r="H1199">
            <v>3.7</v>
          </cell>
          <cell r="I1199">
            <v>6.5</v>
          </cell>
          <cell r="J1199">
            <v>6.8</v>
          </cell>
          <cell r="K1199">
            <v>6.7</v>
          </cell>
          <cell r="L1199">
            <v>3.9</v>
          </cell>
          <cell r="M1199">
            <v>4.9000000000000004</v>
          </cell>
          <cell r="N1199">
            <v>4.7</v>
          </cell>
          <cell r="O1199">
            <v>5.2</v>
          </cell>
          <cell r="P1199">
            <v>8.6</v>
          </cell>
          <cell r="Q1199">
            <v>4.9000000000000004</v>
          </cell>
          <cell r="R1199">
            <v>4.3</v>
          </cell>
          <cell r="S1199">
            <v>3.5</v>
          </cell>
          <cell r="T1199">
            <v>4.2</v>
          </cell>
          <cell r="U1199">
            <v>3.1</v>
          </cell>
          <cell r="V1199">
            <v>3.4</v>
          </cell>
          <cell r="W1199">
            <v>5.8</v>
          </cell>
          <cell r="X1199">
            <v>11</v>
          </cell>
          <cell r="Y1199">
            <v>7.5</v>
          </cell>
          <cell r="Z1199">
            <v>5.3</v>
          </cell>
          <cell r="AA1199">
            <v>6.1</v>
          </cell>
          <cell r="AB1199">
            <v>12.4</v>
          </cell>
          <cell r="AC1199">
            <v>28.1</v>
          </cell>
          <cell r="AD1199">
            <v>17.7</v>
          </cell>
          <cell r="AE1199">
            <v>25</v>
          </cell>
          <cell r="AF1199">
            <v>29.5</v>
          </cell>
          <cell r="AG1199">
            <v>32.4</v>
          </cell>
          <cell r="AH1199">
            <v>58.3</v>
          </cell>
          <cell r="AI1199">
            <v>80.900000000000006</v>
          </cell>
          <cell r="AJ1199">
            <v>61.7</v>
          </cell>
          <cell r="AK1199">
            <v>63</v>
          </cell>
          <cell r="AL1199">
            <v>85.3</v>
          </cell>
          <cell r="AM1199">
            <v>69.900000000000006</v>
          </cell>
          <cell r="AN1199">
            <v>69.900000000000006</v>
          </cell>
        </row>
        <row r="1200">
          <cell r="A1200">
            <v>38</v>
          </cell>
          <cell r="B1200" t="str">
            <v>CR</v>
          </cell>
          <cell r="C1200" t="str">
            <v>ry</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row>
        <row r="1201">
          <cell r="A1201">
            <v>38</v>
          </cell>
          <cell r="B1201" t="str">
            <v>CR</v>
          </cell>
          <cell r="C1201" t="str">
            <v>sl</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row>
        <row r="1202">
          <cell r="A1202">
            <v>38</v>
          </cell>
          <cell r="B1202" t="str">
            <v>FO</v>
          </cell>
          <cell r="C1202" t="str">
            <v>uf</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row>
        <row r="1203">
          <cell r="A1203">
            <v>38</v>
          </cell>
          <cell r="B1203" t="str">
            <v>IN</v>
          </cell>
          <cell r="C1203" t="str">
            <v>hi</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row>
        <row r="1204">
          <cell r="A1204">
            <v>38</v>
          </cell>
          <cell r="B1204" t="str">
            <v>IN</v>
          </cell>
          <cell r="C1204" t="str">
            <v>ih</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row>
        <row r="1205">
          <cell r="A1205">
            <v>38</v>
          </cell>
          <cell r="B1205" t="str">
            <v>IN</v>
          </cell>
          <cell r="C1205" t="str">
            <v>li</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row>
        <row r="1206">
          <cell r="A1206">
            <v>38</v>
          </cell>
          <cell r="B1206" t="str">
            <v>IN</v>
          </cell>
          <cell r="C1206" t="str">
            <v>oi</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row>
        <row r="1207">
          <cell r="A1207">
            <v>38</v>
          </cell>
          <cell r="B1207" t="str">
            <v>IN</v>
          </cell>
          <cell r="C1207" t="str">
            <v>wp</v>
          </cell>
          <cell r="D1207">
            <v>154.94659999999999</v>
          </cell>
          <cell r="E1207">
            <v>154.94659999999999</v>
          </cell>
          <cell r="F1207">
            <v>154.94659999999999</v>
          </cell>
          <cell r="G1207">
            <v>154.94659999999999</v>
          </cell>
          <cell r="H1207">
            <v>154.94659999999999</v>
          </cell>
          <cell r="I1207">
            <v>154.94659999999999</v>
          </cell>
          <cell r="J1207">
            <v>154.94659999999999</v>
          </cell>
          <cell r="K1207">
            <v>154.94659999999999</v>
          </cell>
          <cell r="L1207">
            <v>154.94659999999999</v>
          </cell>
          <cell r="M1207">
            <v>154.94659999999999</v>
          </cell>
          <cell r="N1207">
            <v>154.94659999999999</v>
          </cell>
          <cell r="O1207">
            <v>154.94659999999999</v>
          </cell>
          <cell r="P1207">
            <v>154.94659999999999</v>
          </cell>
          <cell r="Q1207">
            <v>154.94659999999999</v>
          </cell>
          <cell r="R1207">
            <v>154.94659999999999</v>
          </cell>
          <cell r="S1207">
            <v>154.94659999999999</v>
          </cell>
          <cell r="T1207">
            <v>154.94659999999999</v>
          </cell>
          <cell r="U1207">
            <v>154.94659999999999</v>
          </cell>
          <cell r="V1207">
            <v>154.94659999999999</v>
          </cell>
          <cell r="W1207">
            <v>154.94659999999999</v>
          </cell>
          <cell r="X1207">
            <v>154.94659999999999</v>
          </cell>
          <cell r="Y1207">
            <v>154.94659999999999</v>
          </cell>
          <cell r="Z1207">
            <v>154.94659999999999</v>
          </cell>
          <cell r="AA1207">
            <v>154.94659999999999</v>
          </cell>
          <cell r="AB1207">
            <v>154.94659999999999</v>
          </cell>
          <cell r="AC1207">
            <v>154.94659999999999</v>
          </cell>
          <cell r="AD1207">
            <v>154.94659999999999</v>
          </cell>
          <cell r="AE1207">
            <v>154.94659999999999</v>
          </cell>
          <cell r="AF1207">
            <v>154.94659999999999</v>
          </cell>
          <cell r="AG1207">
            <v>154.94659999999999</v>
          </cell>
          <cell r="AH1207">
            <v>154.94659999999999</v>
          </cell>
          <cell r="AI1207">
            <v>154.94659999999999</v>
          </cell>
          <cell r="AJ1207">
            <v>154.94659999999999</v>
          </cell>
          <cell r="AK1207">
            <v>154.94659999999999</v>
          </cell>
          <cell r="AL1207">
            <v>154.94659999999999</v>
          </cell>
          <cell r="AM1207">
            <v>154.94659999999999</v>
          </cell>
          <cell r="AN1207">
            <v>154.94659999999999</v>
          </cell>
        </row>
        <row r="1208">
          <cell r="A1208">
            <v>38</v>
          </cell>
          <cell r="B1208" t="str">
            <v>RC</v>
          </cell>
          <cell r="C1208" t="str">
            <v>ca</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row>
        <row r="1209">
          <cell r="A1209">
            <v>38</v>
          </cell>
          <cell r="B1209" t="str">
            <v>RC</v>
          </cell>
          <cell r="C1209" t="str">
            <v>go</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row>
        <row r="1210">
          <cell r="A1210">
            <v>38</v>
          </cell>
          <cell r="B1210" t="str">
            <v>RC</v>
          </cell>
          <cell r="C1210" t="str">
            <v>sk</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row>
        <row r="1211">
          <cell r="A1211">
            <v>38</v>
          </cell>
          <cell r="B1211" t="str">
            <v>RD</v>
          </cell>
          <cell r="C1211" t="str">
            <v>mf</v>
          </cell>
          <cell r="D1211">
            <v>82.37</v>
          </cell>
          <cell r="E1211">
            <v>82.37</v>
          </cell>
          <cell r="F1211">
            <v>82.37</v>
          </cell>
          <cell r="G1211">
            <v>82.37</v>
          </cell>
          <cell r="H1211">
            <v>82.37</v>
          </cell>
          <cell r="I1211">
            <v>82.37</v>
          </cell>
          <cell r="J1211">
            <v>82.37</v>
          </cell>
          <cell r="K1211">
            <v>82.37</v>
          </cell>
          <cell r="L1211">
            <v>82.37</v>
          </cell>
          <cell r="M1211">
            <v>82.37</v>
          </cell>
          <cell r="N1211">
            <v>82.37</v>
          </cell>
          <cell r="O1211">
            <v>82.37</v>
          </cell>
          <cell r="P1211">
            <v>82.37</v>
          </cell>
          <cell r="Q1211">
            <v>103.28</v>
          </cell>
          <cell r="R1211">
            <v>43.56</v>
          </cell>
          <cell r="S1211">
            <v>68.709999999999994</v>
          </cell>
          <cell r="T1211">
            <v>95.44</v>
          </cell>
          <cell r="U1211">
            <v>95.04</v>
          </cell>
          <cell r="V1211">
            <v>109.1</v>
          </cell>
          <cell r="W1211">
            <v>110.09</v>
          </cell>
          <cell r="X1211">
            <v>93.46</v>
          </cell>
          <cell r="Y1211">
            <v>67.91</v>
          </cell>
          <cell r="Z1211">
            <v>63.36</v>
          </cell>
          <cell r="AA1211">
            <v>47.92</v>
          </cell>
          <cell r="AB1211">
            <v>56.03</v>
          </cell>
          <cell r="AC1211">
            <v>110.29</v>
          </cell>
          <cell r="AD1211">
            <v>68.510000000000005</v>
          </cell>
          <cell r="AE1211">
            <v>36.83</v>
          </cell>
          <cell r="AF1211">
            <v>39.4</v>
          </cell>
          <cell r="AG1211">
            <v>66.92</v>
          </cell>
          <cell r="AH1211">
            <v>64.94</v>
          </cell>
          <cell r="AI1211">
            <v>55.32</v>
          </cell>
          <cell r="AJ1211">
            <v>55.321199999999997</v>
          </cell>
          <cell r="AK1211">
            <v>55.321199999999997</v>
          </cell>
          <cell r="AL1211">
            <v>55.321199999999997</v>
          </cell>
          <cell r="AM1211">
            <v>57.2</v>
          </cell>
          <cell r="AN1211">
            <v>57.2</v>
          </cell>
        </row>
        <row r="1212">
          <cell r="A1212">
            <v>38</v>
          </cell>
          <cell r="B1212" t="str">
            <v>RD</v>
          </cell>
          <cell r="C1212" t="str">
            <v>mr</v>
          </cell>
          <cell r="D1212">
            <v>16.015999999999998</v>
          </cell>
          <cell r="E1212">
            <v>16.015999999999998</v>
          </cell>
          <cell r="F1212">
            <v>16.015999999999998</v>
          </cell>
          <cell r="G1212">
            <v>16.015999999999998</v>
          </cell>
          <cell r="H1212">
            <v>16.015999999999998</v>
          </cell>
          <cell r="I1212">
            <v>16.015999999999998</v>
          </cell>
          <cell r="J1212">
            <v>16.015999999999998</v>
          </cell>
          <cell r="K1212">
            <v>16.015999999999998</v>
          </cell>
          <cell r="L1212">
            <v>16.015999999999998</v>
          </cell>
          <cell r="M1212">
            <v>16.015999999999998</v>
          </cell>
          <cell r="N1212">
            <v>16.015999999999998</v>
          </cell>
          <cell r="O1212">
            <v>16.015999999999998</v>
          </cell>
          <cell r="P1212">
            <v>16.015999999999998</v>
          </cell>
          <cell r="Q1212">
            <v>16.015999999999998</v>
          </cell>
          <cell r="R1212">
            <v>16.015999999999998</v>
          </cell>
          <cell r="S1212">
            <v>16.015999999999998</v>
          </cell>
          <cell r="T1212">
            <v>16.015999999999998</v>
          </cell>
          <cell r="U1212">
            <v>16.015999999999998</v>
          </cell>
          <cell r="V1212">
            <v>16.015999999999998</v>
          </cell>
          <cell r="W1212">
            <v>16.015999999999998</v>
          </cell>
          <cell r="X1212">
            <v>16.015999999999998</v>
          </cell>
          <cell r="Y1212">
            <v>16.015999999999998</v>
          </cell>
          <cell r="Z1212">
            <v>16.015999999999998</v>
          </cell>
          <cell r="AA1212">
            <v>16.015999999999998</v>
          </cell>
          <cell r="AB1212">
            <v>16.015999999999998</v>
          </cell>
          <cell r="AC1212">
            <v>16.015999999999998</v>
          </cell>
          <cell r="AD1212">
            <v>16.015999999999998</v>
          </cell>
          <cell r="AE1212">
            <v>16.015999999999998</v>
          </cell>
          <cell r="AF1212">
            <v>16.015999999999998</v>
          </cell>
          <cell r="AG1212">
            <v>16.015999999999998</v>
          </cell>
          <cell r="AH1212">
            <v>16.015999999999998</v>
          </cell>
          <cell r="AI1212">
            <v>16.015999999999998</v>
          </cell>
          <cell r="AJ1212">
            <v>16.015999999999998</v>
          </cell>
          <cell r="AK1212">
            <v>16.015999999999998</v>
          </cell>
          <cell r="AL1212">
            <v>16.015999999999998</v>
          </cell>
          <cell r="AM1212">
            <v>16.015999999999998</v>
          </cell>
          <cell r="AN1212">
            <v>16.015999999999998</v>
          </cell>
        </row>
        <row r="1213">
          <cell r="A1213">
            <v>38</v>
          </cell>
          <cell r="B1213" t="str">
            <v>RD</v>
          </cell>
          <cell r="C1213" t="str">
            <v>sf</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row>
        <row r="1214">
          <cell r="A1214">
            <v>38</v>
          </cell>
          <cell r="B1214" t="str">
            <v>RD</v>
          </cell>
          <cell r="C1214" t="str">
            <v>sr</v>
          </cell>
          <cell r="D1214">
            <v>26.605799999999999</v>
          </cell>
          <cell r="E1214">
            <v>26.605799999999999</v>
          </cell>
          <cell r="F1214">
            <v>26.605799999999999</v>
          </cell>
          <cell r="G1214">
            <v>26.605799999999999</v>
          </cell>
          <cell r="H1214">
            <v>26.605799999999999</v>
          </cell>
          <cell r="I1214">
            <v>26.605799999999999</v>
          </cell>
          <cell r="J1214">
            <v>26.605799999999999</v>
          </cell>
          <cell r="K1214">
            <v>26.605799999999999</v>
          </cell>
          <cell r="L1214">
            <v>26.605799999999999</v>
          </cell>
          <cell r="M1214">
            <v>26.605799999999999</v>
          </cell>
          <cell r="N1214">
            <v>26.605799999999999</v>
          </cell>
          <cell r="O1214">
            <v>26.605799999999999</v>
          </cell>
          <cell r="P1214">
            <v>26.605799999999999</v>
          </cell>
          <cell r="Q1214">
            <v>26.605799999999999</v>
          </cell>
          <cell r="R1214">
            <v>26.605799999999999</v>
          </cell>
          <cell r="S1214">
            <v>26.605799999999999</v>
          </cell>
          <cell r="T1214">
            <v>26.605799999999999</v>
          </cell>
          <cell r="U1214">
            <v>26.605799999999999</v>
          </cell>
          <cell r="V1214">
            <v>26.605799999999999</v>
          </cell>
          <cell r="W1214">
            <v>26.605799999999999</v>
          </cell>
          <cell r="X1214">
            <v>26.605799999999999</v>
          </cell>
          <cell r="Y1214">
            <v>26.605799999999999</v>
          </cell>
          <cell r="Z1214">
            <v>26.605799999999999</v>
          </cell>
          <cell r="AA1214">
            <v>26.605799999999999</v>
          </cell>
          <cell r="AB1214">
            <v>26.605799999999999</v>
          </cell>
          <cell r="AC1214">
            <v>26.605799999999999</v>
          </cell>
          <cell r="AD1214">
            <v>26.605799999999999</v>
          </cell>
          <cell r="AE1214">
            <v>26.605799999999999</v>
          </cell>
          <cell r="AF1214">
            <v>26.605799999999999</v>
          </cell>
          <cell r="AG1214">
            <v>26.605799999999999</v>
          </cell>
          <cell r="AH1214">
            <v>26.605799999999999</v>
          </cell>
          <cell r="AI1214">
            <v>26.605799999999999</v>
          </cell>
          <cell r="AJ1214">
            <v>26.605799999999999</v>
          </cell>
          <cell r="AK1214">
            <v>26.605799999999999</v>
          </cell>
          <cell r="AL1214">
            <v>26.605799999999999</v>
          </cell>
          <cell r="AM1214">
            <v>26.605799999999999</v>
          </cell>
          <cell r="AN1214">
            <v>26.605799999999999</v>
          </cell>
        </row>
        <row r="1215">
          <cell r="A1215">
            <v>38</v>
          </cell>
          <cell r="B1215" t="str">
            <v>RR</v>
          </cell>
          <cell r="C1215" t="str">
            <v>rf</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row>
        <row r="1216">
          <cell r="A1216">
            <v>38</v>
          </cell>
          <cell r="B1216" t="str">
            <v>RR</v>
          </cell>
          <cell r="C1216" t="str">
            <v>rm</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row>
        <row r="1217">
          <cell r="A1217">
            <v>38</v>
          </cell>
          <cell r="B1217" t="str">
            <v>SD</v>
          </cell>
          <cell r="C1217" t="str">
            <v>ld</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row>
        <row r="1218">
          <cell r="A1218">
            <v>38</v>
          </cell>
          <cell r="B1218" t="str">
            <v>SD</v>
          </cell>
          <cell r="C1218" t="str">
            <v>lf</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row>
        <row r="1219">
          <cell r="A1219">
            <v>38</v>
          </cell>
          <cell r="B1219" t="str">
            <v>SD</v>
          </cell>
          <cell r="C1219" t="str">
            <v>mn</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row>
        <row r="1220">
          <cell r="A1220">
            <v>38</v>
          </cell>
          <cell r="B1220" t="str">
            <v>SD</v>
          </cell>
          <cell r="C1220" t="str">
            <v>os</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row>
        <row r="1221">
          <cell r="A1221">
            <v>38</v>
          </cell>
          <cell r="B1221" t="str">
            <v>SD</v>
          </cell>
          <cell r="C1221" t="str">
            <v>pm</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row>
        <row r="1222">
          <cell r="A1222">
            <v>38</v>
          </cell>
          <cell r="B1222" t="str">
            <v>SD</v>
          </cell>
          <cell r="C1222" t="str">
            <v>pq</v>
          </cell>
          <cell r="D1222">
            <v>15.6661</v>
          </cell>
          <cell r="E1222">
            <v>15.6661</v>
          </cell>
          <cell r="F1222">
            <v>15.6661</v>
          </cell>
          <cell r="G1222">
            <v>15.6661</v>
          </cell>
          <cell r="H1222">
            <v>15.6661</v>
          </cell>
          <cell r="I1222">
            <v>15.6661</v>
          </cell>
          <cell r="J1222">
            <v>15.6661</v>
          </cell>
          <cell r="K1222">
            <v>15.6661</v>
          </cell>
          <cell r="L1222">
            <v>15.6661</v>
          </cell>
          <cell r="M1222">
            <v>15.6661</v>
          </cell>
          <cell r="N1222">
            <v>15.6661</v>
          </cell>
          <cell r="O1222">
            <v>15.6661</v>
          </cell>
          <cell r="P1222">
            <v>15.6661</v>
          </cell>
          <cell r="Q1222">
            <v>15.6661</v>
          </cell>
          <cell r="R1222">
            <v>15.6661</v>
          </cell>
          <cell r="S1222">
            <v>15.6661</v>
          </cell>
          <cell r="T1222">
            <v>15.6661</v>
          </cell>
          <cell r="U1222">
            <v>15.6661</v>
          </cell>
          <cell r="V1222">
            <v>15.6661</v>
          </cell>
          <cell r="W1222">
            <v>15.6661</v>
          </cell>
          <cell r="X1222">
            <v>15.6661</v>
          </cell>
          <cell r="Y1222">
            <v>15.6661</v>
          </cell>
          <cell r="Z1222">
            <v>15.6661</v>
          </cell>
          <cell r="AA1222">
            <v>15.6661</v>
          </cell>
          <cell r="AB1222">
            <v>15.6661</v>
          </cell>
          <cell r="AC1222">
            <v>15.6661</v>
          </cell>
          <cell r="AD1222">
            <v>15.6661</v>
          </cell>
          <cell r="AE1222">
            <v>15.6661</v>
          </cell>
          <cell r="AF1222">
            <v>15.6661</v>
          </cell>
          <cell r="AG1222">
            <v>15.6661</v>
          </cell>
          <cell r="AH1222">
            <v>15.6661</v>
          </cell>
          <cell r="AI1222">
            <v>15.6661</v>
          </cell>
          <cell r="AJ1222">
            <v>15.6661</v>
          </cell>
          <cell r="AK1222">
            <v>15.6661</v>
          </cell>
          <cell r="AL1222">
            <v>15.6661</v>
          </cell>
          <cell r="AM1222">
            <v>15.6661</v>
          </cell>
          <cell r="AN1222">
            <v>15.6661</v>
          </cell>
        </row>
        <row r="1223">
          <cell r="A1223">
            <v>38</v>
          </cell>
          <cell r="B1223" t="str">
            <v>SD</v>
          </cell>
          <cell r="C1223" t="str">
            <v>ss</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row>
        <row r="1224">
          <cell r="A1224">
            <v>38</v>
          </cell>
          <cell r="B1224" t="str">
            <v>UR</v>
          </cell>
          <cell r="C1224" t="str">
            <v>rf</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row>
        <row r="1225">
          <cell r="A1225">
            <v>38</v>
          </cell>
          <cell r="B1225" t="str">
            <v>UR</v>
          </cell>
          <cell r="C1225" t="str">
            <v>rm</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row>
        <row r="1226">
          <cell r="A1226">
            <v>39</v>
          </cell>
          <cell r="B1226" t="str">
            <v>AG</v>
          </cell>
          <cell r="C1226" t="str">
            <v>ab</v>
          </cell>
          <cell r="D1226">
            <v>261.64673275947183</v>
          </cell>
          <cell r="E1226">
            <v>261.64673275947183</v>
          </cell>
          <cell r="F1226">
            <v>261.64673275947183</v>
          </cell>
          <cell r="G1226">
            <v>261.64673275947183</v>
          </cell>
          <cell r="H1226">
            <v>261.64673275947183</v>
          </cell>
          <cell r="I1226">
            <v>261.64673275947183</v>
          </cell>
          <cell r="J1226">
            <v>261.64673275947183</v>
          </cell>
          <cell r="K1226">
            <v>261.64673275947183</v>
          </cell>
          <cell r="L1226">
            <v>261.64673275947183</v>
          </cell>
          <cell r="M1226">
            <v>261.64673275947183</v>
          </cell>
          <cell r="N1226">
            <v>261.64673275947183</v>
          </cell>
          <cell r="O1226">
            <v>261.64673275947183</v>
          </cell>
          <cell r="P1226">
            <v>261.64673275947183</v>
          </cell>
          <cell r="Q1226">
            <v>261.64673275947183</v>
          </cell>
          <cell r="R1226">
            <v>278.75088991058635</v>
          </cell>
          <cell r="S1226">
            <v>295.85504706170082</v>
          </cell>
          <cell r="T1226">
            <v>312.95920421281528</v>
          </cell>
          <cell r="U1226">
            <v>330.06336136392974</v>
          </cell>
          <cell r="V1226">
            <v>347.16751851504421</v>
          </cell>
          <cell r="W1226">
            <v>364.27167566615867</v>
          </cell>
          <cell r="X1226">
            <v>381.37583281727314</v>
          </cell>
          <cell r="Y1226">
            <v>398.4799899683876</v>
          </cell>
          <cell r="Z1226">
            <v>415.58414711950206</v>
          </cell>
          <cell r="AA1226">
            <v>432.68830427061653</v>
          </cell>
          <cell r="AB1226">
            <v>449.79246142173099</v>
          </cell>
          <cell r="AC1226">
            <v>466.89661857284574</v>
          </cell>
          <cell r="AD1226">
            <v>466.89661857284574</v>
          </cell>
          <cell r="AE1226">
            <v>466.89661857284574</v>
          </cell>
          <cell r="AF1226">
            <v>466.89661857284574</v>
          </cell>
          <cell r="AG1226">
            <v>466.89661857284574</v>
          </cell>
          <cell r="AH1226">
            <v>466.89661857284574</v>
          </cell>
          <cell r="AI1226">
            <v>466.89661857284574</v>
          </cell>
          <cell r="AJ1226">
            <v>466.89661857284574</v>
          </cell>
          <cell r="AK1226">
            <v>466.89661857284574</v>
          </cell>
          <cell r="AL1226">
            <v>466.89661857284574</v>
          </cell>
          <cell r="AM1226">
            <v>466.89661857284574</v>
          </cell>
          <cell r="AN1226">
            <v>466.89661857284574</v>
          </cell>
        </row>
        <row r="1227">
          <cell r="A1227">
            <v>39</v>
          </cell>
          <cell r="B1227" t="str">
            <v>AG</v>
          </cell>
          <cell r="C1227" t="str">
            <v>cp</v>
          </cell>
          <cell r="D1227">
            <v>2889.0852698227591</v>
          </cell>
          <cell r="E1227">
            <v>2889.0852698227591</v>
          </cell>
          <cell r="F1227">
            <v>2889.0852698227591</v>
          </cell>
          <cell r="G1227">
            <v>2889.0852698227591</v>
          </cell>
          <cell r="H1227">
            <v>2889.0852698227591</v>
          </cell>
          <cell r="I1227">
            <v>2889.0852698227591</v>
          </cell>
          <cell r="J1227">
            <v>2889.0852698227591</v>
          </cell>
          <cell r="K1227">
            <v>2889.0852698227591</v>
          </cell>
          <cell r="L1227">
            <v>2889.0852698227591</v>
          </cell>
          <cell r="M1227">
            <v>2889.0852698227591</v>
          </cell>
          <cell r="N1227">
            <v>2889.0852698227591</v>
          </cell>
          <cell r="O1227">
            <v>2889.0852698227591</v>
          </cell>
          <cell r="P1227">
            <v>2889.0852698227591</v>
          </cell>
          <cell r="Q1227">
            <v>2889.0852698227591</v>
          </cell>
          <cell r="R1227">
            <v>2743.1647807165145</v>
          </cell>
          <cell r="S1227">
            <v>2597.24429161027</v>
          </cell>
          <cell r="T1227">
            <v>2451.3238025040255</v>
          </cell>
          <cell r="U1227">
            <v>2305.4033133977809</v>
          </cell>
          <cell r="V1227">
            <v>2159.4828242915364</v>
          </cell>
          <cell r="W1227">
            <v>2013.5623351852919</v>
          </cell>
          <cell r="X1227">
            <v>1867.6418460790474</v>
          </cell>
          <cell r="Y1227">
            <v>1721.7213569728028</v>
          </cell>
          <cell r="Z1227">
            <v>1575.8008678665583</v>
          </cell>
          <cell r="AA1227">
            <v>1429.8803787603138</v>
          </cell>
          <cell r="AB1227">
            <v>1283.9598896540692</v>
          </cell>
          <cell r="AC1227">
            <v>1138.0394005478245</v>
          </cell>
          <cell r="AD1227">
            <v>1138.0394005478245</v>
          </cell>
          <cell r="AE1227">
            <v>1138.0394005478245</v>
          </cell>
          <cell r="AF1227">
            <v>1138.0394005478245</v>
          </cell>
          <cell r="AG1227">
            <v>1138.0394005478245</v>
          </cell>
          <cell r="AH1227">
            <v>1138.0394005478245</v>
          </cell>
          <cell r="AI1227">
            <v>1138.0394005478245</v>
          </cell>
          <cell r="AJ1227">
            <v>1138.0394005478245</v>
          </cell>
          <cell r="AK1227">
            <v>1138.0394005478245</v>
          </cell>
          <cell r="AL1227">
            <v>1138.0394005478245</v>
          </cell>
          <cell r="AM1227">
            <v>1138.0394005478245</v>
          </cell>
          <cell r="AN1227">
            <v>1138.0394005478245</v>
          </cell>
        </row>
        <row r="1228">
          <cell r="A1228">
            <v>39</v>
          </cell>
          <cell r="B1228" t="str">
            <v>AG</v>
          </cell>
          <cell r="C1228" t="str">
            <v>pa</v>
          </cell>
          <cell r="D1228">
            <v>525.17520962560172</v>
          </cell>
          <cell r="E1228">
            <v>525.17520962560172</v>
          </cell>
          <cell r="F1228">
            <v>525.17520962560172</v>
          </cell>
          <cell r="G1228">
            <v>525.17520962560172</v>
          </cell>
          <cell r="H1228">
            <v>525.17520962560172</v>
          </cell>
          <cell r="I1228">
            <v>525.17520962560172</v>
          </cell>
          <cell r="J1228">
            <v>525.17520962560172</v>
          </cell>
          <cell r="K1228">
            <v>525.17520962560172</v>
          </cell>
          <cell r="L1228">
            <v>525.17520962560172</v>
          </cell>
          <cell r="M1228">
            <v>525.17520962560172</v>
          </cell>
          <cell r="N1228">
            <v>525.17520962560172</v>
          </cell>
          <cell r="O1228">
            <v>525.17520962560172</v>
          </cell>
          <cell r="P1228">
            <v>525.17520962560172</v>
          </cell>
          <cell r="Q1228">
            <v>525.17520962560172</v>
          </cell>
          <cell r="R1228">
            <v>506.79247657863482</v>
          </cell>
          <cell r="S1228">
            <v>488.40974353166791</v>
          </cell>
          <cell r="T1228">
            <v>470.02701048470101</v>
          </cell>
          <cell r="U1228">
            <v>451.6442774377341</v>
          </cell>
          <cell r="V1228">
            <v>433.2615443907672</v>
          </cell>
          <cell r="W1228">
            <v>414.87881134380029</v>
          </cell>
          <cell r="X1228">
            <v>396.49607829683339</v>
          </cell>
          <cell r="Y1228">
            <v>378.11334524986648</v>
          </cell>
          <cell r="Z1228">
            <v>359.73061220289958</v>
          </cell>
          <cell r="AA1228">
            <v>341.34787915593267</v>
          </cell>
          <cell r="AB1228">
            <v>322.96514610896577</v>
          </cell>
          <cell r="AC1228">
            <v>304.58241306199892</v>
          </cell>
          <cell r="AD1228">
            <v>304.58241306199892</v>
          </cell>
          <cell r="AE1228">
            <v>304.58241306199892</v>
          </cell>
          <cell r="AF1228">
            <v>304.58241306199892</v>
          </cell>
          <cell r="AG1228">
            <v>304.58241306199892</v>
          </cell>
          <cell r="AH1228">
            <v>304.58241306199892</v>
          </cell>
          <cell r="AI1228">
            <v>304.58241306199892</v>
          </cell>
          <cell r="AJ1228">
            <v>304.58241306199892</v>
          </cell>
          <cell r="AK1228">
            <v>304.58241306199892</v>
          </cell>
          <cell r="AL1228">
            <v>304.58241306199892</v>
          </cell>
          <cell r="AM1228">
            <v>304.58241306199892</v>
          </cell>
          <cell r="AN1228">
            <v>304.58241306199892</v>
          </cell>
        </row>
        <row r="1229">
          <cell r="A1229">
            <v>39</v>
          </cell>
          <cell r="B1229" t="str">
            <v>AL</v>
          </cell>
          <cell r="C1229" t="str">
            <v>ep</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row>
        <row r="1230">
          <cell r="A1230">
            <v>39</v>
          </cell>
          <cell r="B1230" t="str">
            <v>AL</v>
          </cell>
          <cell r="C1230" t="str">
            <v>ff</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row>
        <row r="1231">
          <cell r="A1231">
            <v>39</v>
          </cell>
          <cell r="B1231" t="str">
            <v>AL</v>
          </cell>
          <cell r="C1231" t="str">
            <v>hr</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row>
        <row r="1232">
          <cell r="A1232">
            <v>39</v>
          </cell>
          <cell r="B1232" t="str">
            <v>AL</v>
          </cell>
          <cell r="C1232" t="str">
            <v>of</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4.5677854509878726E-4</v>
          </cell>
          <cell r="S1232">
            <v>9.1355709019757452E-4</v>
          </cell>
          <cell r="T1232">
            <v>1.3703356352963618E-3</v>
          </cell>
          <cell r="U1232">
            <v>1.827114180395149E-3</v>
          </cell>
          <cell r="V1232">
            <v>2.2838927254939362E-3</v>
          </cell>
          <cell r="W1232">
            <v>2.7406712705927237E-3</v>
          </cell>
          <cell r="X1232">
            <v>3.1974498156915111E-3</v>
          </cell>
          <cell r="Y1232">
            <v>3.6542283607902985E-3</v>
          </cell>
          <cell r="Z1232">
            <v>4.1110069058890855E-3</v>
          </cell>
          <cell r="AA1232">
            <v>4.5677854509878725E-3</v>
          </cell>
          <cell r="AB1232">
            <v>5.0245639960866595E-3</v>
          </cell>
          <cell r="AC1232">
            <v>5.4813425411854473E-3</v>
          </cell>
          <cell r="AD1232">
            <v>5.4813425411854473E-3</v>
          </cell>
          <cell r="AE1232">
            <v>5.4813425411854473E-3</v>
          </cell>
          <cell r="AF1232">
            <v>5.4813425411854473E-3</v>
          </cell>
          <cell r="AG1232">
            <v>5.4813425411854473E-3</v>
          </cell>
          <cell r="AH1232">
            <v>5.4813425411854473E-3</v>
          </cell>
          <cell r="AI1232">
            <v>5.4813425411854473E-3</v>
          </cell>
          <cell r="AJ1232">
            <v>5.4813425411854473E-3</v>
          </cell>
          <cell r="AK1232">
            <v>5.4813425411854473E-3</v>
          </cell>
          <cell r="AL1232">
            <v>5.4813425411854473E-3</v>
          </cell>
          <cell r="AM1232">
            <v>5.4813425411854473E-3</v>
          </cell>
          <cell r="AN1232">
            <v>5.4813425411854473E-3</v>
          </cell>
        </row>
        <row r="1233">
          <cell r="A1233">
            <v>39</v>
          </cell>
          <cell r="B1233" t="str">
            <v>CR</v>
          </cell>
          <cell r="C1233" t="str">
            <v>as</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row>
        <row r="1234">
          <cell r="A1234">
            <v>39</v>
          </cell>
          <cell r="B1234" t="str">
            <v>CR</v>
          </cell>
          <cell r="C1234" t="str">
            <v>hy</v>
          </cell>
          <cell r="D1234">
            <v>0</v>
          </cell>
          <cell r="E1234">
            <v>66</v>
          </cell>
          <cell r="F1234">
            <v>227.3</v>
          </cell>
          <cell r="G1234">
            <v>0</v>
          </cell>
          <cell r="H1234">
            <v>0</v>
          </cell>
          <cell r="I1234">
            <v>0</v>
          </cell>
          <cell r="J1234">
            <v>0</v>
          </cell>
          <cell r="K1234">
            <v>0</v>
          </cell>
          <cell r="L1234">
            <v>0</v>
          </cell>
          <cell r="M1234">
            <v>82.3</v>
          </cell>
          <cell r="N1234">
            <v>0</v>
          </cell>
          <cell r="O1234">
            <v>408.9</v>
          </cell>
          <cell r="P1234">
            <v>0</v>
          </cell>
          <cell r="Q1234">
            <v>0</v>
          </cell>
          <cell r="R1234">
            <v>0</v>
          </cell>
          <cell r="S1234">
            <v>0</v>
          </cell>
          <cell r="T1234">
            <v>0</v>
          </cell>
          <cell r="U1234">
            <v>0</v>
          </cell>
          <cell r="V1234">
            <v>142.30000000000001</v>
          </cell>
          <cell r="W1234">
            <v>0</v>
          </cell>
          <cell r="X1234">
            <v>98.2</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row>
        <row r="1235">
          <cell r="A1235">
            <v>39</v>
          </cell>
          <cell r="B1235" t="str">
            <v>CR</v>
          </cell>
          <cell r="C1235" t="str">
            <v>pp</v>
          </cell>
          <cell r="D1235">
            <v>7.7</v>
          </cell>
          <cell r="E1235">
            <v>16.100000000000001</v>
          </cell>
          <cell r="F1235">
            <v>3.6</v>
          </cell>
          <cell r="G1235">
            <v>5.4</v>
          </cell>
          <cell r="H1235">
            <v>5.6</v>
          </cell>
          <cell r="I1235">
            <v>5.6</v>
          </cell>
          <cell r="J1235">
            <v>7.5</v>
          </cell>
          <cell r="K1235">
            <v>9.1999999999999993</v>
          </cell>
          <cell r="L1235">
            <v>18</v>
          </cell>
          <cell r="M1235">
            <v>8.6999999999999993</v>
          </cell>
          <cell r="N1235">
            <v>13.9</v>
          </cell>
          <cell r="O1235">
            <v>10.8</v>
          </cell>
          <cell r="P1235">
            <v>13.2</v>
          </cell>
          <cell r="Q1235">
            <v>10</v>
          </cell>
          <cell r="R1235">
            <v>8.8000000000000007</v>
          </cell>
          <cell r="S1235">
            <v>6.8</v>
          </cell>
          <cell r="T1235">
            <v>9.1999999999999993</v>
          </cell>
          <cell r="U1235">
            <v>10.4</v>
          </cell>
          <cell r="V1235">
            <v>21.1</v>
          </cell>
          <cell r="W1235">
            <v>12.5</v>
          </cell>
          <cell r="X1235">
            <v>22.6</v>
          </cell>
          <cell r="Y1235">
            <v>34.299999999999997</v>
          </cell>
          <cell r="Z1235">
            <v>13</v>
          </cell>
          <cell r="AA1235">
            <v>12.3</v>
          </cell>
          <cell r="AB1235">
            <v>25.2</v>
          </cell>
          <cell r="AC1235">
            <v>28.3</v>
          </cell>
          <cell r="AD1235">
            <v>17.7</v>
          </cell>
          <cell r="AE1235">
            <v>40.1</v>
          </cell>
          <cell r="AF1235">
            <v>31.1</v>
          </cell>
          <cell r="AG1235">
            <v>83</v>
          </cell>
          <cell r="AH1235">
            <v>60.4</v>
          </cell>
          <cell r="AI1235">
            <v>62.8</v>
          </cell>
          <cell r="AJ1235">
            <v>55</v>
          </cell>
          <cell r="AK1235">
            <v>74.5</v>
          </cell>
          <cell r="AL1235">
            <v>88.4</v>
          </cell>
          <cell r="AM1235">
            <v>68.2</v>
          </cell>
          <cell r="AN1235">
            <v>68.2</v>
          </cell>
        </row>
        <row r="1236">
          <cell r="A1236">
            <v>39</v>
          </cell>
          <cell r="B1236" t="str">
            <v>CR</v>
          </cell>
          <cell r="C1236" t="str">
            <v>ry</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row>
        <row r="1237">
          <cell r="A1237">
            <v>39</v>
          </cell>
          <cell r="B1237" t="str">
            <v>CR</v>
          </cell>
          <cell r="C1237" t="str">
            <v>sl</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row>
        <row r="1238">
          <cell r="A1238">
            <v>39</v>
          </cell>
          <cell r="B1238" t="str">
            <v>FO</v>
          </cell>
          <cell r="C1238" t="str">
            <v>uf</v>
          </cell>
          <cell r="D1238">
            <v>26.125592429306128</v>
          </cell>
          <cell r="E1238">
            <v>26.125592429306128</v>
          </cell>
          <cell r="F1238">
            <v>26.125592429306128</v>
          </cell>
          <cell r="G1238">
            <v>26.125592429306128</v>
          </cell>
          <cell r="H1238">
            <v>26.125592429306128</v>
          </cell>
          <cell r="I1238">
            <v>26.125592429306128</v>
          </cell>
          <cell r="J1238">
            <v>26.125592429306128</v>
          </cell>
          <cell r="K1238">
            <v>26.125592429306128</v>
          </cell>
          <cell r="L1238">
            <v>26.125592429306128</v>
          </cell>
          <cell r="M1238">
            <v>26.125592429306128</v>
          </cell>
          <cell r="N1238">
            <v>26.125592429306128</v>
          </cell>
          <cell r="O1238">
            <v>26.125592429306128</v>
          </cell>
          <cell r="P1238">
            <v>26.125592429306128</v>
          </cell>
          <cell r="Q1238">
            <v>26.125592429306128</v>
          </cell>
          <cell r="R1238">
            <v>24.797777632911512</v>
          </cell>
          <cell r="S1238">
            <v>23.469962836516896</v>
          </cell>
          <cell r="T1238">
            <v>22.142148040122279</v>
          </cell>
          <cell r="U1238">
            <v>20.814333243727663</v>
          </cell>
          <cell r="V1238">
            <v>19.486518447333047</v>
          </cell>
          <cell r="W1238">
            <v>18.158703650938431</v>
          </cell>
          <cell r="X1238">
            <v>16.830888854543815</v>
          </cell>
          <cell r="Y1238">
            <v>15.503074058149199</v>
          </cell>
          <cell r="Z1238">
            <v>14.175259261754583</v>
          </cell>
          <cell r="AA1238">
            <v>12.847444465359967</v>
          </cell>
          <cell r="AB1238">
            <v>11.519629668965351</v>
          </cell>
          <cell r="AC1238">
            <v>10.191814872570724</v>
          </cell>
          <cell r="AD1238">
            <v>10.191814872570724</v>
          </cell>
          <cell r="AE1238">
            <v>10.191814872570724</v>
          </cell>
          <cell r="AF1238">
            <v>10.191814872570724</v>
          </cell>
          <cell r="AG1238">
            <v>10.191814872570724</v>
          </cell>
          <cell r="AH1238">
            <v>10.191814872570724</v>
          </cell>
          <cell r="AI1238">
            <v>10.191814872570724</v>
          </cell>
          <cell r="AJ1238">
            <v>10.191814872570724</v>
          </cell>
          <cell r="AK1238">
            <v>10.191814872570724</v>
          </cell>
          <cell r="AL1238">
            <v>10.191814872570724</v>
          </cell>
          <cell r="AM1238">
            <v>10.191814872570724</v>
          </cell>
          <cell r="AN1238">
            <v>10.191814872570724</v>
          </cell>
        </row>
        <row r="1239">
          <cell r="A1239">
            <v>39</v>
          </cell>
          <cell r="B1239" t="str">
            <v>IN</v>
          </cell>
          <cell r="C1239" t="str">
            <v>hi</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3.8954136725617212E-2</v>
          </cell>
          <cell r="S1239">
            <v>7.7908273451234425E-2</v>
          </cell>
          <cell r="T1239">
            <v>0.11686241017685164</v>
          </cell>
          <cell r="U1239">
            <v>0.15581654690246885</v>
          </cell>
          <cell r="V1239">
            <v>0.19477068362808606</v>
          </cell>
          <cell r="W1239">
            <v>0.23372482035370326</v>
          </cell>
          <cell r="X1239">
            <v>0.27267895707932049</v>
          </cell>
          <cell r="Y1239">
            <v>0.3116330938049377</v>
          </cell>
          <cell r="Z1239">
            <v>0.35058723053055491</v>
          </cell>
          <cell r="AA1239">
            <v>0.38954136725617211</v>
          </cell>
          <cell r="AB1239">
            <v>0.42849550398178932</v>
          </cell>
          <cell r="AC1239">
            <v>0.46744964070740658</v>
          </cell>
          <cell r="AD1239">
            <v>0.46744964070740658</v>
          </cell>
          <cell r="AE1239">
            <v>0.46744964070740658</v>
          </cell>
          <cell r="AF1239">
            <v>0.46744964070740658</v>
          </cell>
          <cell r="AG1239">
            <v>0.46744964070740658</v>
          </cell>
          <cell r="AH1239">
            <v>0.46744964070740658</v>
          </cell>
          <cell r="AI1239">
            <v>0.46744964070740658</v>
          </cell>
          <cell r="AJ1239">
            <v>0.46744964070740658</v>
          </cell>
          <cell r="AK1239">
            <v>0.46744964070740658</v>
          </cell>
          <cell r="AL1239">
            <v>0.46744964070740658</v>
          </cell>
          <cell r="AM1239">
            <v>0.46744964070740658</v>
          </cell>
          <cell r="AN1239">
            <v>0.46744964070740658</v>
          </cell>
        </row>
        <row r="1240">
          <cell r="A1240">
            <v>39</v>
          </cell>
          <cell r="B1240" t="str">
            <v>IN</v>
          </cell>
          <cell r="C1240" t="str">
            <v>ih</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row>
        <row r="1241">
          <cell r="A1241">
            <v>39</v>
          </cell>
          <cell r="B1241" t="str">
            <v>IN</v>
          </cell>
          <cell r="C1241" t="str">
            <v>li</v>
          </cell>
          <cell r="D1241">
            <v>13.845699020767473</v>
          </cell>
          <cell r="E1241">
            <v>13.845699020767473</v>
          </cell>
          <cell r="F1241">
            <v>13.845699020767473</v>
          </cell>
          <cell r="G1241">
            <v>13.845699020767473</v>
          </cell>
          <cell r="H1241">
            <v>13.845699020767473</v>
          </cell>
          <cell r="I1241">
            <v>13.845699020767473</v>
          </cell>
          <cell r="J1241">
            <v>13.845699020767473</v>
          </cell>
          <cell r="K1241">
            <v>13.845699020767473</v>
          </cell>
          <cell r="L1241">
            <v>13.845699020767473</v>
          </cell>
          <cell r="M1241">
            <v>13.845699020767473</v>
          </cell>
          <cell r="N1241">
            <v>13.845699020767473</v>
          </cell>
          <cell r="O1241">
            <v>13.845699020767473</v>
          </cell>
          <cell r="P1241">
            <v>13.845699020767473</v>
          </cell>
          <cell r="Q1241">
            <v>13.845699020767473</v>
          </cell>
          <cell r="R1241">
            <v>12.857481477962452</v>
          </cell>
          <cell r="S1241">
            <v>11.869263935157431</v>
          </cell>
          <cell r="T1241">
            <v>10.88104639235241</v>
          </cell>
          <cell r="U1241">
            <v>9.8928288495473886</v>
          </cell>
          <cell r="V1241">
            <v>8.9046113067423676</v>
          </cell>
          <cell r="W1241">
            <v>7.9163937639373465</v>
          </cell>
          <cell r="X1241">
            <v>6.9281762211323255</v>
          </cell>
          <cell r="Y1241">
            <v>5.9399586783273044</v>
          </cell>
          <cell r="Z1241">
            <v>4.9517411355222833</v>
          </cell>
          <cell r="AA1241">
            <v>3.9635235927172623</v>
          </cell>
          <cell r="AB1241">
            <v>2.9753060499122412</v>
          </cell>
          <cell r="AC1241">
            <v>1.9870885071072186</v>
          </cell>
          <cell r="AD1241">
            <v>1.9870885071072186</v>
          </cell>
          <cell r="AE1241">
            <v>1.9870885071072186</v>
          </cell>
          <cell r="AF1241">
            <v>1.9870885071072186</v>
          </cell>
          <cell r="AG1241">
            <v>1.9870885071072186</v>
          </cell>
          <cell r="AH1241">
            <v>1.9870885071072186</v>
          </cell>
          <cell r="AI1241">
            <v>1.9870885071072186</v>
          </cell>
          <cell r="AJ1241">
            <v>1.9870885071072186</v>
          </cell>
          <cell r="AK1241">
            <v>1.9870885071072186</v>
          </cell>
          <cell r="AL1241">
            <v>1.9870885071072186</v>
          </cell>
          <cell r="AM1241">
            <v>1.9870885071072186</v>
          </cell>
          <cell r="AN1241">
            <v>1.9870885071072186</v>
          </cell>
        </row>
        <row r="1242">
          <cell r="A1242">
            <v>39</v>
          </cell>
          <cell r="B1242" t="str">
            <v>IN</v>
          </cell>
          <cell r="C1242" t="str">
            <v>oi</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row>
        <row r="1243">
          <cell r="A1243">
            <v>39</v>
          </cell>
          <cell r="B1243" t="str">
            <v>IN</v>
          </cell>
          <cell r="C1243" t="str">
            <v>wp</v>
          </cell>
          <cell r="D1243">
            <v>29.426712366220666</v>
          </cell>
          <cell r="E1243">
            <v>29.426712366220666</v>
          </cell>
          <cell r="F1243">
            <v>29.426712366220666</v>
          </cell>
          <cell r="G1243">
            <v>29.426712366220666</v>
          </cell>
          <cell r="H1243">
            <v>29.426712366220666</v>
          </cell>
          <cell r="I1243">
            <v>29.426712366220666</v>
          </cell>
          <cell r="J1243">
            <v>29.426712366220666</v>
          </cell>
          <cell r="K1243">
            <v>29.426712366220666</v>
          </cell>
          <cell r="L1243">
            <v>29.426712366220666</v>
          </cell>
          <cell r="M1243">
            <v>29.426712366220666</v>
          </cell>
          <cell r="N1243">
            <v>29.426712366220666</v>
          </cell>
          <cell r="O1243">
            <v>29.426712366220666</v>
          </cell>
          <cell r="P1243">
            <v>29.426712366220666</v>
          </cell>
          <cell r="Q1243">
            <v>29.426712366220666</v>
          </cell>
          <cell r="R1243">
            <v>33.537080583379627</v>
          </cell>
          <cell r="S1243">
            <v>37.647448800538591</v>
          </cell>
          <cell r="T1243">
            <v>41.757817017697555</v>
          </cell>
          <cell r="U1243">
            <v>45.868185234856519</v>
          </cell>
          <cell r="V1243">
            <v>49.978553452015483</v>
          </cell>
          <cell r="W1243">
            <v>54.088921669174447</v>
          </cell>
          <cell r="X1243">
            <v>58.19928988633341</v>
          </cell>
          <cell r="Y1243">
            <v>62.309658103492374</v>
          </cell>
          <cell r="Z1243">
            <v>66.420026320651331</v>
          </cell>
          <cell r="AA1243">
            <v>70.530394537810295</v>
          </cell>
          <cell r="AB1243">
            <v>74.640762754969259</v>
          </cell>
          <cell r="AC1243">
            <v>78.751130972128223</v>
          </cell>
          <cell r="AD1243">
            <v>78.751130972128223</v>
          </cell>
          <cell r="AE1243">
            <v>78.751130972128223</v>
          </cell>
          <cell r="AF1243">
            <v>78.751130972128223</v>
          </cell>
          <cell r="AG1243">
            <v>78.751130972128223</v>
          </cell>
          <cell r="AH1243">
            <v>78.751130972128223</v>
          </cell>
          <cell r="AI1243">
            <v>78.751130972128223</v>
          </cell>
          <cell r="AJ1243">
            <v>78.751130972128223</v>
          </cell>
          <cell r="AK1243">
            <v>78.751130972128223</v>
          </cell>
          <cell r="AL1243">
            <v>78.751130972128223</v>
          </cell>
          <cell r="AM1243">
            <v>78.751130972128223</v>
          </cell>
          <cell r="AN1243">
            <v>78.751130972128223</v>
          </cell>
        </row>
        <row r="1244">
          <cell r="A1244">
            <v>39</v>
          </cell>
          <cell r="B1244" t="str">
            <v>RC</v>
          </cell>
          <cell r="C1244" t="str">
            <v>ca</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row>
        <row r="1245">
          <cell r="A1245">
            <v>39</v>
          </cell>
          <cell r="B1245" t="str">
            <v>RC</v>
          </cell>
          <cell r="C1245" t="str">
            <v>go</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7.8373692527248882E-3</v>
          </cell>
          <cell r="S1245">
            <v>1.5674738505449776E-2</v>
          </cell>
          <cell r="T1245">
            <v>2.3512107758174666E-2</v>
          </cell>
          <cell r="U1245">
            <v>3.1349477010899553E-2</v>
          </cell>
          <cell r="V1245">
            <v>3.9186846263624439E-2</v>
          </cell>
          <cell r="W1245">
            <v>4.7024215516349326E-2</v>
          </cell>
          <cell r="X1245">
            <v>5.4861584769074212E-2</v>
          </cell>
          <cell r="Y1245">
            <v>6.2698954021799105E-2</v>
          </cell>
          <cell r="Z1245">
            <v>7.0536323274523999E-2</v>
          </cell>
          <cell r="AA1245">
            <v>7.8373692527248892E-2</v>
          </cell>
          <cell r="AB1245">
            <v>8.6211061779973786E-2</v>
          </cell>
          <cell r="AC1245">
            <v>9.4048431032698651E-2</v>
          </cell>
          <cell r="AD1245">
            <v>9.4048431032698651E-2</v>
          </cell>
          <cell r="AE1245">
            <v>9.4048431032698651E-2</v>
          </cell>
          <cell r="AF1245">
            <v>9.4048431032698651E-2</v>
          </cell>
          <cell r="AG1245">
            <v>9.4048431032698651E-2</v>
          </cell>
          <cell r="AH1245">
            <v>9.4048431032698651E-2</v>
          </cell>
          <cell r="AI1245">
            <v>9.4048431032698651E-2</v>
          </cell>
          <cell r="AJ1245">
            <v>9.4048431032698651E-2</v>
          </cell>
          <cell r="AK1245">
            <v>9.4048431032698651E-2</v>
          </cell>
          <cell r="AL1245">
            <v>9.4048431032698651E-2</v>
          </cell>
          <cell r="AM1245">
            <v>9.4048431032698651E-2</v>
          </cell>
          <cell r="AN1245">
            <v>9.4048431032698651E-2</v>
          </cell>
        </row>
        <row r="1246">
          <cell r="A1246">
            <v>39</v>
          </cell>
          <cell r="B1246" t="str">
            <v>RC</v>
          </cell>
          <cell r="C1246" t="str">
            <v>sk</v>
          </cell>
          <cell r="D1246">
            <v>1.8618967994354321</v>
          </cell>
          <cell r="E1246">
            <v>1.8618967994354321</v>
          </cell>
          <cell r="F1246">
            <v>1.8618967994354321</v>
          </cell>
          <cell r="G1246">
            <v>1.8618967994354321</v>
          </cell>
          <cell r="H1246">
            <v>1.8618967994354321</v>
          </cell>
          <cell r="I1246">
            <v>1.8618967994354321</v>
          </cell>
          <cell r="J1246">
            <v>1.8618967994354321</v>
          </cell>
          <cell r="K1246">
            <v>1.8618967994354321</v>
          </cell>
          <cell r="L1246">
            <v>1.8618967994354321</v>
          </cell>
          <cell r="M1246">
            <v>1.8618967994354321</v>
          </cell>
          <cell r="N1246">
            <v>1.8618967994354321</v>
          </cell>
          <cell r="O1246">
            <v>1.8618967994354321</v>
          </cell>
          <cell r="P1246">
            <v>1.8618967994354321</v>
          </cell>
          <cell r="Q1246">
            <v>1.8618967994354321</v>
          </cell>
          <cell r="R1246">
            <v>1.8618968093060704</v>
          </cell>
          <cell r="S1246">
            <v>1.8618968191767087</v>
          </cell>
          <cell r="T1246">
            <v>1.861896829047347</v>
          </cell>
          <cell r="U1246">
            <v>1.8618968389179853</v>
          </cell>
          <cell r="V1246">
            <v>1.8618968487886236</v>
          </cell>
          <cell r="W1246">
            <v>1.8618968586592619</v>
          </cell>
          <cell r="X1246">
            <v>1.8618968685299002</v>
          </cell>
          <cell r="Y1246">
            <v>1.8618968784005385</v>
          </cell>
          <cell r="Z1246">
            <v>1.8618968882711768</v>
          </cell>
          <cell r="AA1246">
            <v>1.8618968981418151</v>
          </cell>
          <cell r="AB1246">
            <v>1.8618969080124534</v>
          </cell>
          <cell r="AC1246">
            <v>1.8618969178830924</v>
          </cell>
          <cell r="AD1246">
            <v>1.8618969178830924</v>
          </cell>
          <cell r="AE1246">
            <v>1.8618969178830924</v>
          </cell>
          <cell r="AF1246">
            <v>1.8618969178830924</v>
          </cell>
          <cell r="AG1246">
            <v>1.8618969178830924</v>
          </cell>
          <cell r="AH1246">
            <v>1.8618969178830924</v>
          </cell>
          <cell r="AI1246">
            <v>1.8618969178830924</v>
          </cell>
          <cell r="AJ1246">
            <v>1.8618969178830924</v>
          </cell>
          <cell r="AK1246">
            <v>1.8618969178830924</v>
          </cell>
          <cell r="AL1246">
            <v>1.8618969178830924</v>
          </cell>
          <cell r="AM1246">
            <v>1.8618969178830924</v>
          </cell>
          <cell r="AN1246">
            <v>1.8618969178830924</v>
          </cell>
        </row>
        <row r="1247">
          <cell r="A1247">
            <v>39</v>
          </cell>
          <cell r="B1247" t="str">
            <v>RD</v>
          </cell>
          <cell r="C1247" t="str">
            <v>mf</v>
          </cell>
          <cell r="D1247">
            <v>33.700000000000003</v>
          </cell>
          <cell r="E1247">
            <v>33.700000000000003</v>
          </cell>
          <cell r="F1247">
            <v>33.700000000000003</v>
          </cell>
          <cell r="G1247">
            <v>33.700000000000003</v>
          </cell>
          <cell r="H1247">
            <v>33.700000000000003</v>
          </cell>
          <cell r="I1247">
            <v>33.700000000000003</v>
          </cell>
          <cell r="J1247">
            <v>33.700000000000003</v>
          </cell>
          <cell r="K1247">
            <v>33.700000000000003</v>
          </cell>
          <cell r="L1247">
            <v>33.700000000000003</v>
          </cell>
          <cell r="M1247">
            <v>33.700000000000003</v>
          </cell>
          <cell r="N1247">
            <v>33.700000000000003</v>
          </cell>
          <cell r="O1247">
            <v>33.700000000000003</v>
          </cell>
          <cell r="P1247">
            <v>33.700000000000003</v>
          </cell>
          <cell r="Q1247">
            <v>42.25</v>
          </cell>
          <cell r="R1247">
            <v>17.82</v>
          </cell>
          <cell r="S1247">
            <v>28.11</v>
          </cell>
          <cell r="T1247">
            <v>39.04</v>
          </cell>
          <cell r="U1247">
            <v>38.880000000000003</v>
          </cell>
          <cell r="V1247">
            <v>44.63</v>
          </cell>
          <cell r="W1247">
            <v>45.04</v>
          </cell>
          <cell r="X1247">
            <v>38.229999999999997</v>
          </cell>
          <cell r="Y1247">
            <v>27.78</v>
          </cell>
          <cell r="Z1247">
            <v>25.92</v>
          </cell>
          <cell r="AA1247">
            <v>19.600000000000001</v>
          </cell>
          <cell r="AB1247">
            <v>22.92</v>
          </cell>
          <cell r="AC1247">
            <v>45.12</v>
          </cell>
          <cell r="AD1247">
            <v>28.03</v>
          </cell>
          <cell r="AE1247">
            <v>15.07</v>
          </cell>
          <cell r="AF1247">
            <v>16.12</v>
          </cell>
          <cell r="AG1247">
            <v>27.38</v>
          </cell>
          <cell r="AH1247">
            <v>26.57</v>
          </cell>
          <cell r="AI1247">
            <v>22.63</v>
          </cell>
          <cell r="AJ1247">
            <v>22.631399999999999</v>
          </cell>
          <cell r="AK1247">
            <v>22.631399999999999</v>
          </cell>
          <cell r="AL1247">
            <v>22.631399999999999</v>
          </cell>
          <cell r="AM1247">
            <v>23.4</v>
          </cell>
          <cell r="AN1247">
            <v>23.4</v>
          </cell>
        </row>
        <row r="1248">
          <cell r="A1248">
            <v>39</v>
          </cell>
          <cell r="B1248" t="str">
            <v>RD</v>
          </cell>
          <cell r="C1248" t="str">
            <v>mr</v>
          </cell>
          <cell r="D1248">
            <v>6.4526361455770687</v>
          </cell>
          <cell r="E1248">
            <v>6.4526361455770687</v>
          </cell>
          <cell r="F1248">
            <v>6.4526361455770687</v>
          </cell>
          <cell r="G1248">
            <v>6.4526361455770687</v>
          </cell>
          <cell r="H1248">
            <v>6.4526361455770687</v>
          </cell>
          <cell r="I1248">
            <v>6.4526361455770687</v>
          </cell>
          <cell r="J1248">
            <v>6.4526361455770687</v>
          </cell>
          <cell r="K1248">
            <v>6.4526361455770687</v>
          </cell>
          <cell r="L1248">
            <v>6.4526361455770687</v>
          </cell>
          <cell r="M1248">
            <v>6.4526361455770687</v>
          </cell>
          <cell r="N1248">
            <v>6.4526361455770687</v>
          </cell>
          <cell r="O1248">
            <v>6.4526361455770687</v>
          </cell>
          <cell r="P1248">
            <v>6.4526361455770687</v>
          </cell>
          <cell r="Q1248">
            <v>6.4526361455770687</v>
          </cell>
          <cell r="R1248">
            <v>5.9419247212246633</v>
          </cell>
          <cell r="S1248">
            <v>5.431213296872258</v>
          </cell>
          <cell r="T1248">
            <v>4.9205018725198526</v>
          </cell>
          <cell r="U1248">
            <v>4.4097904481674473</v>
          </cell>
          <cell r="V1248">
            <v>3.8990790238150415</v>
          </cell>
          <cell r="W1248">
            <v>3.3883675994626357</v>
          </cell>
          <cell r="X1248">
            <v>2.8776561751102299</v>
          </cell>
          <cell r="Y1248">
            <v>2.3669447507578241</v>
          </cell>
          <cell r="Z1248">
            <v>1.8562333264054183</v>
          </cell>
          <cell r="AA1248">
            <v>1.3455219020530125</v>
          </cell>
          <cell r="AB1248">
            <v>0.83481047770060679</v>
          </cell>
          <cell r="AC1248">
            <v>0.32409905334819977</v>
          </cell>
          <cell r="AD1248">
            <v>0.32409905334819977</v>
          </cell>
          <cell r="AE1248">
            <v>0.32409905334819977</v>
          </cell>
          <cell r="AF1248">
            <v>0.32409905334819977</v>
          </cell>
          <cell r="AG1248">
            <v>0.32409905334819977</v>
          </cell>
          <cell r="AH1248">
            <v>0.32409905334819977</v>
          </cell>
          <cell r="AI1248">
            <v>0.32409905334819977</v>
          </cell>
          <cell r="AJ1248">
            <v>0.32409905334819977</v>
          </cell>
          <cell r="AK1248">
            <v>0.32409905334819977</v>
          </cell>
          <cell r="AL1248">
            <v>0.32409905334819977</v>
          </cell>
          <cell r="AM1248">
            <v>0.32409905334819977</v>
          </cell>
          <cell r="AN1248">
            <v>0.32409905334819977</v>
          </cell>
        </row>
        <row r="1249">
          <cell r="A1249">
            <v>39</v>
          </cell>
          <cell r="B1249" t="str">
            <v>RD</v>
          </cell>
          <cell r="C1249" t="str">
            <v>sf</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row>
        <row r="1250">
          <cell r="A1250">
            <v>39</v>
          </cell>
          <cell r="B1250" t="str">
            <v>RD</v>
          </cell>
          <cell r="C1250" t="str">
            <v>sr</v>
          </cell>
          <cell r="D1250">
            <v>13.025535810942749</v>
          </cell>
          <cell r="E1250">
            <v>13.025535810942749</v>
          </cell>
          <cell r="F1250">
            <v>13.025535810942749</v>
          </cell>
          <cell r="G1250">
            <v>13.025535810942749</v>
          </cell>
          <cell r="H1250">
            <v>13.025535810942749</v>
          </cell>
          <cell r="I1250">
            <v>13.025535810942749</v>
          </cell>
          <cell r="J1250">
            <v>13.025535810942749</v>
          </cell>
          <cell r="K1250">
            <v>13.025535810942749</v>
          </cell>
          <cell r="L1250">
            <v>13.025535810942749</v>
          </cell>
          <cell r="M1250">
            <v>13.025535810942749</v>
          </cell>
          <cell r="N1250">
            <v>13.025535810942749</v>
          </cell>
          <cell r="O1250">
            <v>13.025535810942749</v>
          </cell>
          <cell r="P1250">
            <v>13.025535810942749</v>
          </cell>
          <cell r="Q1250">
            <v>13.025535810942749</v>
          </cell>
          <cell r="R1250">
            <v>12.042543257287393</v>
          </cell>
          <cell r="S1250">
            <v>11.059550703632038</v>
          </cell>
          <cell r="T1250">
            <v>10.076558149976682</v>
          </cell>
          <cell r="U1250">
            <v>9.0935655963213264</v>
          </cell>
          <cell r="V1250">
            <v>8.1105730426659708</v>
          </cell>
          <cell r="W1250">
            <v>7.127580489010616</v>
          </cell>
          <cell r="X1250">
            <v>6.1445879353552613</v>
          </cell>
          <cell r="Y1250">
            <v>5.1615953816999065</v>
          </cell>
          <cell r="Z1250">
            <v>4.1786028280445517</v>
          </cell>
          <cell r="AA1250">
            <v>3.195610274389197</v>
          </cell>
          <cell r="AB1250">
            <v>2.2126177207338422</v>
          </cell>
          <cell r="AC1250">
            <v>1.2296251670784903</v>
          </cell>
          <cell r="AD1250">
            <v>1.2296251670784903</v>
          </cell>
          <cell r="AE1250">
            <v>1.2296251670784903</v>
          </cell>
          <cell r="AF1250">
            <v>1.2296251670784903</v>
          </cell>
          <cell r="AG1250">
            <v>1.2296251670784903</v>
          </cell>
          <cell r="AH1250">
            <v>1.2296251670784903</v>
          </cell>
          <cell r="AI1250">
            <v>1.2296251670784903</v>
          </cell>
          <cell r="AJ1250">
            <v>1.2296251670784903</v>
          </cell>
          <cell r="AK1250">
            <v>1.2296251670784903</v>
          </cell>
          <cell r="AL1250">
            <v>1.2296251670784903</v>
          </cell>
          <cell r="AM1250">
            <v>1.2296251670784903</v>
          </cell>
          <cell r="AN1250">
            <v>1.2296251670784903</v>
          </cell>
        </row>
        <row r="1251">
          <cell r="A1251">
            <v>39</v>
          </cell>
          <cell r="B1251" t="str">
            <v>RR</v>
          </cell>
          <cell r="C1251" t="str">
            <v>rf</v>
          </cell>
          <cell r="D1251">
            <v>1.5253370532982637</v>
          </cell>
          <cell r="E1251">
            <v>1.5253370532982637</v>
          </cell>
          <cell r="F1251">
            <v>1.5253370532982637</v>
          </cell>
          <cell r="G1251">
            <v>1.5253370532982637</v>
          </cell>
          <cell r="H1251">
            <v>1.5253370532982637</v>
          </cell>
          <cell r="I1251">
            <v>1.5253370532982637</v>
          </cell>
          <cell r="J1251">
            <v>1.5253370532982637</v>
          </cell>
          <cell r="K1251">
            <v>1.5253370532982637</v>
          </cell>
          <cell r="L1251">
            <v>1.5253370532982637</v>
          </cell>
          <cell r="M1251">
            <v>1.5253370532982637</v>
          </cell>
          <cell r="N1251">
            <v>1.5253370532982637</v>
          </cell>
          <cell r="O1251">
            <v>1.5253370532982637</v>
          </cell>
          <cell r="P1251">
            <v>1.5253370532982637</v>
          </cell>
          <cell r="Q1251">
            <v>1.5253370532982637</v>
          </cell>
          <cell r="R1251">
            <v>2.0462921205656288</v>
          </cell>
          <cell r="S1251">
            <v>2.5672471878329937</v>
          </cell>
          <cell r="T1251">
            <v>3.0882022551003585</v>
          </cell>
          <cell r="U1251">
            <v>3.6091573223677234</v>
          </cell>
          <cell r="V1251">
            <v>4.1301123896350882</v>
          </cell>
          <cell r="W1251">
            <v>4.651067456902453</v>
          </cell>
          <cell r="X1251">
            <v>5.1720225241698179</v>
          </cell>
          <cell r="Y1251">
            <v>5.6929775914371827</v>
          </cell>
          <cell r="Z1251">
            <v>6.2139326587045476</v>
          </cell>
          <cell r="AA1251">
            <v>6.7348877259719124</v>
          </cell>
          <cell r="AB1251">
            <v>7.2558427932392773</v>
          </cell>
          <cell r="AC1251">
            <v>7.776797860506643</v>
          </cell>
          <cell r="AD1251">
            <v>7.776797860506643</v>
          </cell>
          <cell r="AE1251">
            <v>7.776797860506643</v>
          </cell>
          <cell r="AF1251">
            <v>7.776797860506643</v>
          </cell>
          <cell r="AG1251">
            <v>7.776797860506643</v>
          </cell>
          <cell r="AH1251">
            <v>7.776797860506643</v>
          </cell>
          <cell r="AI1251">
            <v>7.776797860506643</v>
          </cell>
          <cell r="AJ1251">
            <v>7.776797860506643</v>
          </cell>
          <cell r="AK1251">
            <v>7.776797860506643</v>
          </cell>
          <cell r="AL1251">
            <v>7.776797860506643</v>
          </cell>
          <cell r="AM1251">
            <v>7.776797860506643</v>
          </cell>
          <cell r="AN1251">
            <v>7.776797860506643</v>
          </cell>
        </row>
        <row r="1252">
          <cell r="A1252">
            <v>39</v>
          </cell>
          <cell r="B1252" t="str">
            <v>RR</v>
          </cell>
          <cell r="C1252" t="str">
            <v>rm</v>
          </cell>
          <cell r="D1252">
            <v>35.335568202723067</v>
          </cell>
          <cell r="E1252">
            <v>35.335568202723067</v>
          </cell>
          <cell r="F1252">
            <v>35.335568202723067</v>
          </cell>
          <cell r="G1252">
            <v>35.335568202723067</v>
          </cell>
          <cell r="H1252">
            <v>35.335568202723067</v>
          </cell>
          <cell r="I1252">
            <v>35.335568202723067</v>
          </cell>
          <cell r="J1252">
            <v>35.335568202723067</v>
          </cell>
          <cell r="K1252">
            <v>35.335568202723067</v>
          </cell>
          <cell r="L1252">
            <v>35.335568202723067</v>
          </cell>
          <cell r="M1252">
            <v>35.335568202723067</v>
          </cell>
          <cell r="N1252">
            <v>35.335568202723067</v>
          </cell>
          <cell r="O1252">
            <v>35.335568202723067</v>
          </cell>
          <cell r="P1252">
            <v>35.335568202723067</v>
          </cell>
          <cell r="Q1252">
            <v>35.335568202723067</v>
          </cell>
          <cell r="R1252">
            <v>36.598891339699449</v>
          </cell>
          <cell r="S1252">
            <v>37.862214476675831</v>
          </cell>
          <cell r="T1252">
            <v>39.125537613652213</v>
          </cell>
          <cell r="U1252">
            <v>40.388860750628595</v>
          </cell>
          <cell r="V1252">
            <v>41.652183887604977</v>
          </cell>
          <cell r="W1252">
            <v>42.915507024581359</v>
          </cell>
          <cell r="X1252">
            <v>44.178830161557741</v>
          </cell>
          <cell r="Y1252">
            <v>45.442153298534123</v>
          </cell>
          <cell r="Z1252">
            <v>46.705476435510505</v>
          </cell>
          <cell r="AA1252">
            <v>47.968799572486887</v>
          </cell>
          <cell r="AB1252">
            <v>49.232122709463269</v>
          </cell>
          <cell r="AC1252">
            <v>50.495445846439608</v>
          </cell>
          <cell r="AD1252">
            <v>50.495445846439608</v>
          </cell>
          <cell r="AE1252">
            <v>50.495445846439608</v>
          </cell>
          <cell r="AF1252">
            <v>50.495445846439608</v>
          </cell>
          <cell r="AG1252">
            <v>50.495445846439608</v>
          </cell>
          <cell r="AH1252">
            <v>50.495445846439608</v>
          </cell>
          <cell r="AI1252">
            <v>50.495445846439608</v>
          </cell>
          <cell r="AJ1252">
            <v>50.495445846439608</v>
          </cell>
          <cell r="AK1252">
            <v>50.495445846439608</v>
          </cell>
          <cell r="AL1252">
            <v>50.495445846439608</v>
          </cell>
          <cell r="AM1252">
            <v>50.495445846439608</v>
          </cell>
          <cell r="AN1252">
            <v>50.495445846439608</v>
          </cell>
        </row>
        <row r="1253">
          <cell r="A1253">
            <v>39</v>
          </cell>
          <cell r="B1253" t="str">
            <v>SD</v>
          </cell>
          <cell r="C1253" t="str">
            <v>ld</v>
          </cell>
          <cell r="D1253">
            <v>0.43209928391431368</v>
          </cell>
          <cell r="E1253">
            <v>0.43209928391431368</v>
          </cell>
          <cell r="F1253">
            <v>0.43209928391431368</v>
          </cell>
          <cell r="G1253">
            <v>0.43209928391431368</v>
          </cell>
          <cell r="H1253">
            <v>0.43209928391431368</v>
          </cell>
          <cell r="I1253">
            <v>0.43209928391431368</v>
          </cell>
          <cell r="J1253">
            <v>0.43209928391431368</v>
          </cell>
          <cell r="K1253">
            <v>0.43209928391431368</v>
          </cell>
          <cell r="L1253">
            <v>0.43209928391431368</v>
          </cell>
          <cell r="M1253">
            <v>0.43209928391431368</v>
          </cell>
          <cell r="N1253">
            <v>0.43209928391431368</v>
          </cell>
          <cell r="O1253">
            <v>0.43209928391431368</v>
          </cell>
          <cell r="P1253">
            <v>0.43209928391431368</v>
          </cell>
          <cell r="Q1253">
            <v>0.43209928391431368</v>
          </cell>
          <cell r="R1253">
            <v>1.1440721772049562</v>
          </cell>
          <cell r="S1253">
            <v>1.8560450704955989</v>
          </cell>
          <cell r="T1253">
            <v>2.5680179637862413</v>
          </cell>
          <cell r="U1253">
            <v>3.2799908570768839</v>
          </cell>
          <cell r="V1253">
            <v>3.9919637503675265</v>
          </cell>
          <cell r="W1253">
            <v>4.7039366436581691</v>
          </cell>
          <cell r="X1253">
            <v>5.4159095369488117</v>
          </cell>
          <cell r="Y1253">
            <v>6.1278824302394543</v>
          </cell>
          <cell r="Z1253">
            <v>6.839855323530097</v>
          </cell>
          <cell r="AA1253">
            <v>7.5518282168207396</v>
          </cell>
          <cell r="AB1253">
            <v>8.2638011101113822</v>
          </cell>
          <cell r="AC1253">
            <v>8.9757740034020248</v>
          </cell>
          <cell r="AD1253">
            <v>8.9757740034020248</v>
          </cell>
          <cell r="AE1253">
            <v>8.9757740034020248</v>
          </cell>
          <cell r="AF1253">
            <v>8.9757740034020248</v>
          </cell>
          <cell r="AG1253">
            <v>8.9757740034020248</v>
          </cell>
          <cell r="AH1253">
            <v>8.9757740034020248</v>
          </cell>
          <cell r="AI1253">
            <v>8.9757740034020248</v>
          </cell>
          <cell r="AJ1253">
            <v>8.9757740034020248</v>
          </cell>
          <cell r="AK1253">
            <v>8.9757740034020248</v>
          </cell>
          <cell r="AL1253">
            <v>8.9757740034020248</v>
          </cell>
          <cell r="AM1253">
            <v>8.9757740034020248</v>
          </cell>
          <cell r="AN1253">
            <v>8.9757740034020248</v>
          </cell>
        </row>
        <row r="1254">
          <cell r="A1254">
            <v>39</v>
          </cell>
          <cell r="B1254" t="str">
            <v>SD</v>
          </cell>
          <cell r="C1254" t="str">
            <v>lf</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2.1620493922893363E-2</v>
          </cell>
          <cell r="S1254">
            <v>4.3240987845786727E-2</v>
          </cell>
          <cell r="T1254">
            <v>6.486148176868009E-2</v>
          </cell>
          <cell r="U1254">
            <v>8.6481975691573454E-2</v>
          </cell>
          <cell r="V1254">
            <v>0.10810246961446682</v>
          </cell>
          <cell r="W1254">
            <v>0.12972296353736018</v>
          </cell>
          <cell r="X1254">
            <v>0.15134345746025354</v>
          </cell>
          <cell r="Y1254">
            <v>0.17296395138314691</v>
          </cell>
          <cell r="Z1254">
            <v>0.19458444530604027</v>
          </cell>
          <cell r="AA1254">
            <v>0.21620493922893363</v>
          </cell>
          <cell r="AB1254">
            <v>0.237825433151827</v>
          </cell>
          <cell r="AC1254">
            <v>0.25944592707472036</v>
          </cell>
          <cell r="AD1254">
            <v>0.25944592707472036</v>
          </cell>
          <cell r="AE1254">
            <v>0.25944592707472036</v>
          </cell>
          <cell r="AF1254">
            <v>0.25944592707472036</v>
          </cell>
          <cell r="AG1254">
            <v>0.25944592707472036</v>
          </cell>
          <cell r="AH1254">
            <v>0.25944592707472036</v>
          </cell>
          <cell r="AI1254">
            <v>0.25944592707472036</v>
          </cell>
          <cell r="AJ1254">
            <v>0.25944592707472036</v>
          </cell>
          <cell r="AK1254">
            <v>0.25944592707472036</v>
          </cell>
          <cell r="AL1254">
            <v>0.25944592707472036</v>
          </cell>
          <cell r="AM1254">
            <v>0.25944592707472036</v>
          </cell>
          <cell r="AN1254">
            <v>0.25944592707472036</v>
          </cell>
        </row>
        <row r="1255">
          <cell r="A1255">
            <v>39</v>
          </cell>
          <cell r="B1255" t="str">
            <v>SD</v>
          </cell>
          <cell r="C1255" t="str">
            <v>mn</v>
          </cell>
          <cell r="D1255">
            <v>22.571345811417167</v>
          </cell>
          <cell r="E1255">
            <v>22.571345811417167</v>
          </cell>
          <cell r="F1255">
            <v>22.571345811417167</v>
          </cell>
          <cell r="G1255">
            <v>22.571345811417167</v>
          </cell>
          <cell r="H1255">
            <v>22.571345811417167</v>
          </cell>
          <cell r="I1255">
            <v>22.571345811417167</v>
          </cell>
          <cell r="J1255">
            <v>22.571345811417167</v>
          </cell>
          <cell r="K1255">
            <v>22.571345811417167</v>
          </cell>
          <cell r="L1255">
            <v>22.571345811417167</v>
          </cell>
          <cell r="M1255">
            <v>22.571345811417167</v>
          </cell>
          <cell r="N1255">
            <v>22.571345811417167</v>
          </cell>
          <cell r="O1255">
            <v>22.571345811417167</v>
          </cell>
          <cell r="P1255">
            <v>22.571345811417167</v>
          </cell>
          <cell r="Q1255">
            <v>22.571345811417167</v>
          </cell>
          <cell r="R1255">
            <v>21.998548923700032</v>
          </cell>
          <cell r="S1255">
            <v>21.425752035982896</v>
          </cell>
          <cell r="T1255">
            <v>20.85295514826576</v>
          </cell>
          <cell r="U1255">
            <v>20.280158260548625</v>
          </cell>
          <cell r="V1255">
            <v>19.707361372831489</v>
          </cell>
          <cell r="W1255">
            <v>19.134564485114353</v>
          </cell>
          <cell r="X1255">
            <v>18.561767597397218</v>
          </cell>
          <cell r="Y1255">
            <v>17.988970709680082</v>
          </cell>
          <cell r="Z1255">
            <v>17.416173821962946</v>
          </cell>
          <cell r="AA1255">
            <v>16.843376934245811</v>
          </cell>
          <cell r="AB1255">
            <v>16.270580046528675</v>
          </cell>
          <cell r="AC1255">
            <v>15.697783158811559</v>
          </cell>
          <cell r="AD1255">
            <v>15.697783158811559</v>
          </cell>
          <cell r="AE1255">
            <v>15.697783158811559</v>
          </cell>
          <cell r="AF1255">
            <v>15.697783158811559</v>
          </cell>
          <cell r="AG1255">
            <v>15.697783158811559</v>
          </cell>
          <cell r="AH1255">
            <v>15.697783158811559</v>
          </cell>
          <cell r="AI1255">
            <v>15.697783158811559</v>
          </cell>
          <cell r="AJ1255">
            <v>15.697783158811559</v>
          </cell>
          <cell r="AK1255">
            <v>15.697783158811559</v>
          </cell>
          <cell r="AL1255">
            <v>15.697783158811559</v>
          </cell>
          <cell r="AM1255">
            <v>15.697783158811559</v>
          </cell>
          <cell r="AN1255">
            <v>15.697783158811559</v>
          </cell>
        </row>
        <row r="1256">
          <cell r="A1256">
            <v>39</v>
          </cell>
          <cell r="B1256" t="str">
            <v>SD</v>
          </cell>
          <cell r="C1256" t="str">
            <v>os</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row>
        <row r="1257">
          <cell r="A1257">
            <v>39</v>
          </cell>
          <cell r="B1257" t="str">
            <v>SD</v>
          </cell>
          <cell r="C1257" t="str">
            <v>pm</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row>
        <row r="1258">
          <cell r="A1258">
            <v>39</v>
          </cell>
          <cell r="B1258" t="str">
            <v>SD</v>
          </cell>
          <cell r="C1258" t="str">
            <v>pq</v>
          </cell>
          <cell r="D1258">
            <v>5.4185091969144565</v>
          </cell>
          <cell r="E1258">
            <v>5.4185091969144565</v>
          </cell>
          <cell r="F1258">
            <v>5.4185091969144565</v>
          </cell>
          <cell r="G1258">
            <v>5.4185091969144565</v>
          </cell>
          <cell r="H1258">
            <v>5.4185091969144565</v>
          </cell>
          <cell r="I1258">
            <v>5.4185091969144565</v>
          </cell>
          <cell r="J1258">
            <v>5.4185091969144565</v>
          </cell>
          <cell r="K1258">
            <v>5.4185091969144565</v>
          </cell>
          <cell r="L1258">
            <v>5.4185091969144565</v>
          </cell>
          <cell r="M1258">
            <v>5.4185091969144565</v>
          </cell>
          <cell r="N1258">
            <v>5.4185091969144565</v>
          </cell>
          <cell r="O1258">
            <v>5.4185091969144565</v>
          </cell>
          <cell r="P1258">
            <v>5.4185091969144565</v>
          </cell>
          <cell r="Q1258">
            <v>5.4185091969144565</v>
          </cell>
          <cell r="R1258">
            <v>10.394514428768922</v>
          </cell>
          <cell r="S1258">
            <v>15.370519660623387</v>
          </cell>
          <cell r="T1258">
            <v>20.346524892477852</v>
          </cell>
          <cell r="U1258">
            <v>25.322530124332317</v>
          </cell>
          <cell r="V1258">
            <v>30.298535356186783</v>
          </cell>
          <cell r="W1258">
            <v>35.274540588041248</v>
          </cell>
          <cell r="X1258">
            <v>40.250545819895713</v>
          </cell>
          <cell r="Y1258">
            <v>45.226551051750178</v>
          </cell>
          <cell r="Z1258">
            <v>50.202556283604643</v>
          </cell>
          <cell r="AA1258">
            <v>55.178561515459108</v>
          </cell>
          <cell r="AB1258">
            <v>60.154566747313574</v>
          </cell>
          <cell r="AC1258">
            <v>65.130571979168025</v>
          </cell>
          <cell r="AD1258">
            <v>65.130571979168025</v>
          </cell>
          <cell r="AE1258">
            <v>65.130571979168025</v>
          </cell>
          <cell r="AF1258">
            <v>65.130571979168025</v>
          </cell>
          <cell r="AG1258">
            <v>65.130571979168025</v>
          </cell>
          <cell r="AH1258">
            <v>65.130571979168025</v>
          </cell>
          <cell r="AI1258">
            <v>65.130571979168025</v>
          </cell>
          <cell r="AJ1258">
            <v>65.130571979168025</v>
          </cell>
          <cell r="AK1258">
            <v>65.130571979168025</v>
          </cell>
          <cell r="AL1258">
            <v>65.130571979168025</v>
          </cell>
          <cell r="AM1258">
            <v>65.130571979168025</v>
          </cell>
          <cell r="AN1258">
            <v>65.130571979168025</v>
          </cell>
        </row>
        <row r="1259">
          <cell r="A1259">
            <v>39</v>
          </cell>
          <cell r="B1259" t="str">
            <v>SD</v>
          </cell>
          <cell r="C1259" t="str">
            <v>ss</v>
          </cell>
          <cell r="D1259">
            <v>0.30375634187007983</v>
          </cell>
          <cell r="E1259">
            <v>0.30375634187007983</v>
          </cell>
          <cell r="F1259">
            <v>0.30375634187007983</v>
          </cell>
          <cell r="G1259">
            <v>0.30375634187007983</v>
          </cell>
          <cell r="H1259">
            <v>0.30375634187007983</v>
          </cell>
          <cell r="I1259">
            <v>0.30375634187007983</v>
          </cell>
          <cell r="J1259">
            <v>0.30375634187007983</v>
          </cell>
          <cell r="K1259">
            <v>0.30375634187007983</v>
          </cell>
          <cell r="L1259">
            <v>0.30375634187007983</v>
          </cell>
          <cell r="M1259">
            <v>0.30375634187007983</v>
          </cell>
          <cell r="N1259">
            <v>0.30375634187007983</v>
          </cell>
          <cell r="O1259">
            <v>0.30375634187007983</v>
          </cell>
          <cell r="P1259">
            <v>0.30375634187007983</v>
          </cell>
          <cell r="Q1259">
            <v>0.30375634187007983</v>
          </cell>
          <cell r="R1259">
            <v>0.2784433133809065</v>
          </cell>
          <cell r="S1259">
            <v>0.25313028489173317</v>
          </cell>
          <cell r="T1259">
            <v>0.22781725640255984</v>
          </cell>
          <cell r="U1259">
            <v>0.20250422791338651</v>
          </cell>
          <cell r="V1259">
            <v>0.17719119942421319</v>
          </cell>
          <cell r="W1259">
            <v>0.15187817093503986</v>
          </cell>
          <cell r="X1259">
            <v>0.12656514244586653</v>
          </cell>
          <cell r="Y1259">
            <v>0.10125211395669322</v>
          </cell>
          <cell r="Z1259">
            <v>7.5939085467519901E-2</v>
          </cell>
          <cell r="AA1259">
            <v>5.0626056978346587E-2</v>
          </cell>
          <cell r="AB1259">
            <v>2.5313028489173269E-2</v>
          </cell>
          <cell r="AC1259">
            <v>0</v>
          </cell>
          <cell r="AD1259">
            <v>0</v>
          </cell>
          <cell r="AE1259">
            <v>0</v>
          </cell>
          <cell r="AF1259">
            <v>0</v>
          </cell>
          <cell r="AG1259">
            <v>0</v>
          </cell>
          <cell r="AH1259">
            <v>0</v>
          </cell>
          <cell r="AI1259">
            <v>0</v>
          </cell>
          <cell r="AJ1259">
            <v>0</v>
          </cell>
          <cell r="AK1259">
            <v>0</v>
          </cell>
          <cell r="AL1259">
            <v>0</v>
          </cell>
          <cell r="AM1259">
            <v>0</v>
          </cell>
          <cell r="AN1259">
            <v>0</v>
          </cell>
        </row>
        <row r="1260">
          <cell r="A1260">
            <v>39</v>
          </cell>
          <cell r="B1260" t="str">
            <v>UR</v>
          </cell>
          <cell r="C1260" t="str">
            <v>rf</v>
          </cell>
          <cell r="D1260">
            <v>24.933546010323504</v>
          </cell>
          <cell r="E1260">
            <v>24.933546010323504</v>
          </cell>
          <cell r="F1260">
            <v>24.933546010323504</v>
          </cell>
          <cell r="G1260">
            <v>24.933546010323504</v>
          </cell>
          <cell r="H1260">
            <v>24.933546010323504</v>
          </cell>
          <cell r="I1260">
            <v>24.933546010323504</v>
          </cell>
          <cell r="J1260">
            <v>24.933546010323504</v>
          </cell>
          <cell r="K1260">
            <v>24.933546010323504</v>
          </cell>
          <cell r="L1260">
            <v>24.933546010323504</v>
          </cell>
          <cell r="M1260">
            <v>24.933546010323504</v>
          </cell>
          <cell r="N1260">
            <v>24.933546010323504</v>
          </cell>
          <cell r="O1260">
            <v>24.933546010323504</v>
          </cell>
          <cell r="P1260">
            <v>24.933546010323504</v>
          </cell>
          <cell r="Q1260">
            <v>24.933546010323504</v>
          </cell>
          <cell r="R1260">
            <v>23.256597523190418</v>
          </cell>
          <cell r="S1260">
            <v>21.579649036057333</v>
          </cell>
          <cell r="T1260">
            <v>19.902700548924248</v>
          </cell>
          <cell r="U1260">
            <v>18.225752061791162</v>
          </cell>
          <cell r="V1260">
            <v>16.548803574658077</v>
          </cell>
          <cell r="W1260">
            <v>14.871855087524992</v>
          </cell>
          <cell r="X1260">
            <v>13.194906600391906</v>
          </cell>
          <cell r="Y1260">
            <v>11.517958113258821</v>
          </cell>
          <cell r="Z1260">
            <v>9.8410096261257358</v>
          </cell>
          <cell r="AA1260">
            <v>8.1640611389926505</v>
          </cell>
          <cell r="AB1260">
            <v>6.4871126518595652</v>
          </cell>
          <cell r="AC1260">
            <v>4.8101641647264817</v>
          </cell>
          <cell r="AD1260">
            <v>4.8101641647264817</v>
          </cell>
          <cell r="AE1260">
            <v>4.8101641647264817</v>
          </cell>
          <cell r="AF1260">
            <v>4.8101641647264817</v>
          </cell>
          <cell r="AG1260">
            <v>4.8101641647264817</v>
          </cell>
          <cell r="AH1260">
            <v>4.8101641647264817</v>
          </cell>
          <cell r="AI1260">
            <v>4.8101641647264817</v>
          </cell>
          <cell r="AJ1260">
            <v>4.8101641647264817</v>
          </cell>
          <cell r="AK1260">
            <v>4.8101641647264817</v>
          </cell>
          <cell r="AL1260">
            <v>4.8101641647264817</v>
          </cell>
          <cell r="AM1260">
            <v>4.8101641647264817</v>
          </cell>
          <cell r="AN1260">
            <v>4.8101641647264817</v>
          </cell>
        </row>
        <row r="1261">
          <cell r="A1261">
            <v>39</v>
          </cell>
          <cell r="B1261" t="str">
            <v>UR</v>
          </cell>
          <cell r="C1261" t="str">
            <v>rm</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0.12319799744193276</v>
          </cell>
          <cell r="S1261">
            <v>0.24639599488386552</v>
          </cell>
          <cell r="T1261">
            <v>0.36959399232579826</v>
          </cell>
          <cell r="U1261">
            <v>0.49279198976773103</v>
          </cell>
          <cell r="V1261">
            <v>0.6159899872096638</v>
          </cell>
          <cell r="W1261">
            <v>0.73918798465159652</v>
          </cell>
          <cell r="X1261">
            <v>0.86238598209352924</v>
          </cell>
          <cell r="Y1261">
            <v>0.98558397953546195</v>
          </cell>
          <cell r="Z1261">
            <v>1.1087819769773948</v>
          </cell>
          <cell r="AA1261">
            <v>1.2319799744193276</v>
          </cell>
          <cell r="AB1261">
            <v>1.3551779718612604</v>
          </cell>
          <cell r="AC1261">
            <v>1.478375969303193</v>
          </cell>
          <cell r="AD1261">
            <v>1.478375969303193</v>
          </cell>
          <cell r="AE1261">
            <v>1.478375969303193</v>
          </cell>
          <cell r="AF1261">
            <v>1.478375969303193</v>
          </cell>
          <cell r="AG1261">
            <v>1.478375969303193</v>
          </cell>
          <cell r="AH1261">
            <v>1.478375969303193</v>
          </cell>
          <cell r="AI1261">
            <v>1.478375969303193</v>
          </cell>
          <cell r="AJ1261">
            <v>1.478375969303193</v>
          </cell>
          <cell r="AK1261">
            <v>1.478375969303193</v>
          </cell>
          <cell r="AL1261">
            <v>1.478375969303193</v>
          </cell>
          <cell r="AM1261">
            <v>1.478375969303193</v>
          </cell>
          <cell r="AN1261">
            <v>1.478375969303193</v>
          </cell>
        </row>
        <row r="1262">
          <cell r="A1262">
            <v>40</v>
          </cell>
          <cell r="B1262" t="str">
            <v>AG</v>
          </cell>
          <cell r="C1262" t="str">
            <v>ab</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row>
        <row r="1263">
          <cell r="A1263">
            <v>40</v>
          </cell>
          <cell r="B1263" t="str">
            <v>AG</v>
          </cell>
          <cell r="C1263" t="str">
            <v>cp</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row>
        <row r="1264">
          <cell r="A1264">
            <v>40</v>
          </cell>
          <cell r="B1264" t="str">
            <v>AG</v>
          </cell>
          <cell r="C1264" t="str">
            <v>pa</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row>
        <row r="1265">
          <cell r="A1265">
            <v>40</v>
          </cell>
          <cell r="B1265" t="str">
            <v>AL</v>
          </cell>
          <cell r="C1265" t="str">
            <v>ep</v>
          </cell>
          <cell r="D1265">
            <v>0.68130000000000002</v>
          </cell>
          <cell r="E1265">
            <v>0.68130000000000002</v>
          </cell>
          <cell r="F1265">
            <v>0.68130000000000002</v>
          </cell>
          <cell r="G1265">
            <v>0.68130000000000002</v>
          </cell>
          <cell r="H1265">
            <v>0.68130000000000002</v>
          </cell>
          <cell r="I1265">
            <v>0.68130000000000002</v>
          </cell>
          <cell r="J1265">
            <v>0.68130000000000002</v>
          </cell>
          <cell r="K1265">
            <v>0.68130000000000002</v>
          </cell>
          <cell r="L1265">
            <v>0.68130000000000002</v>
          </cell>
          <cell r="M1265">
            <v>0.68130000000000002</v>
          </cell>
          <cell r="N1265">
            <v>0.68130000000000002</v>
          </cell>
          <cell r="O1265">
            <v>0.68130000000000002</v>
          </cell>
          <cell r="P1265">
            <v>0.68130000000000002</v>
          </cell>
          <cell r="Q1265">
            <v>0.68130000000000002</v>
          </cell>
          <cell r="R1265">
            <v>0.68130000000000002</v>
          </cell>
          <cell r="S1265">
            <v>0.68130000000000002</v>
          </cell>
          <cell r="T1265">
            <v>0.68130000000000002</v>
          </cell>
          <cell r="U1265">
            <v>0.68130000000000002</v>
          </cell>
          <cell r="V1265">
            <v>0.68130000000000002</v>
          </cell>
          <cell r="W1265">
            <v>0.68130000000000002</v>
          </cell>
          <cell r="X1265">
            <v>0.68130000000000002</v>
          </cell>
          <cell r="Y1265">
            <v>0.68130000000000002</v>
          </cell>
          <cell r="Z1265">
            <v>0.68130000000000002</v>
          </cell>
          <cell r="AA1265">
            <v>0.68130000000000002</v>
          </cell>
          <cell r="AB1265">
            <v>0.68130000000000002</v>
          </cell>
          <cell r="AC1265">
            <v>0.68130000000000002</v>
          </cell>
          <cell r="AD1265">
            <v>0.68130000000000002</v>
          </cell>
          <cell r="AE1265">
            <v>0.68130000000000002</v>
          </cell>
          <cell r="AF1265">
            <v>0.68130000000000002</v>
          </cell>
          <cell r="AG1265">
            <v>0.68130000000000002</v>
          </cell>
          <cell r="AH1265">
            <v>0.68130000000000002</v>
          </cell>
          <cell r="AI1265">
            <v>0.68130000000000002</v>
          </cell>
          <cell r="AJ1265">
            <v>0.68130000000000002</v>
          </cell>
          <cell r="AK1265">
            <v>0.68130000000000002</v>
          </cell>
          <cell r="AL1265">
            <v>0.68130000000000002</v>
          </cell>
          <cell r="AM1265">
            <v>0.68130000000000002</v>
          </cell>
          <cell r="AN1265">
            <v>0.68130000000000002</v>
          </cell>
        </row>
        <row r="1266">
          <cell r="A1266">
            <v>40</v>
          </cell>
          <cell r="B1266" t="str">
            <v>AL</v>
          </cell>
          <cell r="C1266" t="str">
            <v>ff</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row>
        <row r="1267">
          <cell r="A1267">
            <v>40</v>
          </cell>
          <cell r="B1267" t="str">
            <v>AL</v>
          </cell>
          <cell r="C1267" t="str">
            <v>hr</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row>
        <row r="1268">
          <cell r="A1268">
            <v>40</v>
          </cell>
          <cell r="B1268" t="str">
            <v>AL</v>
          </cell>
          <cell r="C1268" t="str">
            <v>of</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row>
        <row r="1269">
          <cell r="A1269">
            <v>40</v>
          </cell>
          <cell r="B1269" t="str">
            <v>CR</v>
          </cell>
          <cell r="C1269" t="str">
            <v>as</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row>
        <row r="1270">
          <cell r="A1270">
            <v>40</v>
          </cell>
          <cell r="B1270" t="str">
            <v>CR</v>
          </cell>
          <cell r="C1270" t="str">
            <v>hy</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row>
        <row r="1271">
          <cell r="A1271">
            <v>40</v>
          </cell>
          <cell r="B1271" t="str">
            <v>CR</v>
          </cell>
          <cell r="C1271" t="str">
            <v>pp</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row>
        <row r="1272">
          <cell r="A1272">
            <v>40</v>
          </cell>
          <cell r="B1272" t="str">
            <v>CR</v>
          </cell>
          <cell r="C1272" t="str">
            <v>ry</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row>
        <row r="1273">
          <cell r="A1273">
            <v>40</v>
          </cell>
          <cell r="B1273" t="str">
            <v>CR</v>
          </cell>
          <cell r="C1273" t="str">
            <v>sl</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row>
        <row r="1274">
          <cell r="A1274">
            <v>40</v>
          </cell>
          <cell r="B1274" t="str">
            <v>FO</v>
          </cell>
          <cell r="C1274" t="str">
            <v>uf</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row>
        <row r="1275">
          <cell r="A1275">
            <v>40</v>
          </cell>
          <cell r="B1275" t="str">
            <v>IN</v>
          </cell>
          <cell r="C1275" t="str">
            <v>hi</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row>
        <row r="1276">
          <cell r="A1276">
            <v>40</v>
          </cell>
          <cell r="B1276" t="str">
            <v>IN</v>
          </cell>
          <cell r="C1276" t="str">
            <v>ih</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row>
        <row r="1277">
          <cell r="A1277">
            <v>40</v>
          </cell>
          <cell r="B1277" t="str">
            <v>IN</v>
          </cell>
          <cell r="C1277" t="str">
            <v>li</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row>
        <row r="1278">
          <cell r="A1278">
            <v>40</v>
          </cell>
          <cell r="B1278" t="str">
            <v>IN</v>
          </cell>
          <cell r="C1278" t="str">
            <v>oi</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row>
        <row r="1279">
          <cell r="A1279">
            <v>40</v>
          </cell>
          <cell r="B1279" t="str">
            <v>IN</v>
          </cell>
          <cell r="C1279" t="str">
            <v>wp</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row>
        <row r="1280">
          <cell r="A1280">
            <v>40</v>
          </cell>
          <cell r="B1280" t="str">
            <v>RC</v>
          </cell>
          <cell r="C1280" t="str">
            <v>ca</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row>
        <row r="1281">
          <cell r="A1281">
            <v>40</v>
          </cell>
          <cell r="B1281" t="str">
            <v>RC</v>
          </cell>
          <cell r="C1281" t="str">
            <v>go</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row>
        <row r="1282">
          <cell r="A1282">
            <v>40</v>
          </cell>
          <cell r="B1282" t="str">
            <v>RC</v>
          </cell>
          <cell r="C1282" t="str">
            <v>sk</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row>
        <row r="1283">
          <cell r="A1283">
            <v>40</v>
          </cell>
          <cell r="B1283" t="str">
            <v>RD</v>
          </cell>
          <cell r="C1283" t="str">
            <v>mf</v>
          </cell>
          <cell r="D1283">
            <v>168.67</v>
          </cell>
          <cell r="E1283">
            <v>168.67</v>
          </cell>
          <cell r="F1283">
            <v>168.67</v>
          </cell>
          <cell r="G1283">
            <v>168.67</v>
          </cell>
          <cell r="H1283">
            <v>168.67</v>
          </cell>
          <cell r="I1283">
            <v>168.67</v>
          </cell>
          <cell r="J1283">
            <v>168.67</v>
          </cell>
          <cell r="K1283">
            <v>168.67</v>
          </cell>
          <cell r="L1283">
            <v>168.67</v>
          </cell>
          <cell r="M1283">
            <v>168.67</v>
          </cell>
          <cell r="N1283">
            <v>168.67</v>
          </cell>
          <cell r="O1283">
            <v>168.67</v>
          </cell>
          <cell r="P1283">
            <v>168.67</v>
          </cell>
          <cell r="Q1283">
            <v>197.8</v>
          </cell>
          <cell r="R1283">
            <v>89.39</v>
          </cell>
          <cell r="S1283">
            <v>119.81</v>
          </cell>
          <cell r="T1283">
            <v>170.35</v>
          </cell>
          <cell r="U1283">
            <v>203.58</v>
          </cell>
          <cell r="V1283">
            <v>260.20999999999998</v>
          </cell>
          <cell r="W1283">
            <v>232.6</v>
          </cell>
          <cell r="X1283">
            <v>214.7</v>
          </cell>
          <cell r="Y1283">
            <v>184.86</v>
          </cell>
          <cell r="Z1283">
            <v>178.78</v>
          </cell>
          <cell r="AA1283">
            <v>190.01</v>
          </cell>
          <cell r="AB1283">
            <v>213.64</v>
          </cell>
          <cell r="AC1283">
            <v>305.83999999999997</v>
          </cell>
          <cell r="AD1283">
            <v>238.21</v>
          </cell>
          <cell r="AE1283">
            <v>169.18</v>
          </cell>
          <cell r="AF1283">
            <v>175.03</v>
          </cell>
          <cell r="AG1283">
            <v>192.82</v>
          </cell>
          <cell r="AH1283">
            <v>146.25</v>
          </cell>
          <cell r="AI1283">
            <v>184.3</v>
          </cell>
          <cell r="AJ1283">
            <v>184.29839999999999</v>
          </cell>
          <cell r="AK1283">
            <v>184.29839999999999</v>
          </cell>
          <cell r="AL1283">
            <v>184.29839999999999</v>
          </cell>
          <cell r="AM1283">
            <v>176.7</v>
          </cell>
          <cell r="AN1283">
            <v>176.7</v>
          </cell>
        </row>
        <row r="1284">
          <cell r="A1284">
            <v>40</v>
          </cell>
          <cell r="B1284" t="str">
            <v>RD</v>
          </cell>
          <cell r="C1284" t="str">
            <v>mr</v>
          </cell>
          <cell r="D1284">
            <v>28.911000000000001</v>
          </cell>
          <cell r="E1284">
            <v>28.911000000000001</v>
          </cell>
          <cell r="F1284">
            <v>28.911000000000001</v>
          </cell>
          <cell r="G1284">
            <v>28.911000000000001</v>
          </cell>
          <cell r="H1284">
            <v>28.911000000000001</v>
          </cell>
          <cell r="I1284">
            <v>28.911000000000001</v>
          </cell>
          <cell r="J1284">
            <v>28.911000000000001</v>
          </cell>
          <cell r="K1284">
            <v>28.911000000000001</v>
          </cell>
          <cell r="L1284">
            <v>28.911000000000001</v>
          </cell>
          <cell r="M1284">
            <v>28.911000000000001</v>
          </cell>
          <cell r="N1284">
            <v>28.911000000000001</v>
          </cell>
          <cell r="O1284">
            <v>28.911000000000001</v>
          </cell>
          <cell r="P1284">
            <v>28.911000000000001</v>
          </cell>
          <cell r="Q1284">
            <v>28.911000000000001</v>
          </cell>
          <cell r="R1284">
            <v>28.911000000000001</v>
          </cell>
          <cell r="S1284">
            <v>28.911000000000001</v>
          </cell>
          <cell r="T1284">
            <v>28.911000000000001</v>
          </cell>
          <cell r="U1284">
            <v>28.911000000000001</v>
          </cell>
          <cell r="V1284">
            <v>28.911000000000001</v>
          </cell>
          <cell r="W1284">
            <v>28.911000000000001</v>
          </cell>
          <cell r="X1284">
            <v>28.911000000000001</v>
          </cell>
          <cell r="Y1284">
            <v>28.911000000000001</v>
          </cell>
          <cell r="Z1284">
            <v>28.911000000000001</v>
          </cell>
          <cell r="AA1284">
            <v>28.911000000000001</v>
          </cell>
          <cell r="AB1284">
            <v>28.911000000000001</v>
          </cell>
          <cell r="AC1284">
            <v>28.911000000000001</v>
          </cell>
          <cell r="AD1284">
            <v>28.911000000000001</v>
          </cell>
          <cell r="AE1284">
            <v>28.911000000000001</v>
          </cell>
          <cell r="AF1284">
            <v>28.911000000000001</v>
          </cell>
          <cell r="AG1284">
            <v>28.911000000000001</v>
          </cell>
          <cell r="AH1284">
            <v>28.911000000000001</v>
          </cell>
          <cell r="AI1284">
            <v>28.911000000000001</v>
          </cell>
          <cell r="AJ1284">
            <v>28.911000000000001</v>
          </cell>
          <cell r="AK1284">
            <v>28.911000000000001</v>
          </cell>
          <cell r="AL1284">
            <v>28.911000000000001</v>
          </cell>
          <cell r="AM1284">
            <v>28.911000000000001</v>
          </cell>
          <cell r="AN1284">
            <v>28.911000000000001</v>
          </cell>
        </row>
        <row r="1285">
          <cell r="A1285">
            <v>40</v>
          </cell>
          <cell r="B1285" t="str">
            <v>RD</v>
          </cell>
          <cell r="C1285" t="str">
            <v>sf</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row>
        <row r="1286">
          <cell r="A1286">
            <v>40</v>
          </cell>
          <cell r="B1286" t="str">
            <v>RD</v>
          </cell>
          <cell r="C1286" t="str">
            <v>sr</v>
          </cell>
          <cell r="D1286">
            <v>1.5166999999999999</v>
          </cell>
          <cell r="E1286">
            <v>1.5166999999999999</v>
          </cell>
          <cell r="F1286">
            <v>1.5166999999999999</v>
          </cell>
          <cell r="G1286">
            <v>1.5166999999999999</v>
          </cell>
          <cell r="H1286">
            <v>1.5166999999999999</v>
          </cell>
          <cell r="I1286">
            <v>1.5166999999999999</v>
          </cell>
          <cell r="J1286">
            <v>1.5166999999999999</v>
          </cell>
          <cell r="K1286">
            <v>1.5166999999999999</v>
          </cell>
          <cell r="L1286">
            <v>1.5166999999999999</v>
          </cell>
          <cell r="M1286">
            <v>1.5166999999999999</v>
          </cell>
          <cell r="N1286">
            <v>1.5166999999999999</v>
          </cell>
          <cell r="O1286">
            <v>1.5166999999999999</v>
          </cell>
          <cell r="P1286">
            <v>1.5166999999999999</v>
          </cell>
          <cell r="Q1286">
            <v>1.5166999999999999</v>
          </cell>
          <cell r="R1286">
            <v>1.5166999999999999</v>
          </cell>
          <cell r="S1286">
            <v>1.5166999999999999</v>
          </cell>
          <cell r="T1286">
            <v>1.5166999999999999</v>
          </cell>
          <cell r="U1286">
            <v>1.5166999999999999</v>
          </cell>
          <cell r="V1286">
            <v>1.5166999999999999</v>
          </cell>
          <cell r="W1286">
            <v>1.5166999999999999</v>
          </cell>
          <cell r="X1286">
            <v>1.5166999999999999</v>
          </cell>
          <cell r="Y1286">
            <v>1.5166999999999999</v>
          </cell>
          <cell r="Z1286">
            <v>1.5166999999999999</v>
          </cell>
          <cell r="AA1286">
            <v>1.5166999999999999</v>
          </cell>
          <cell r="AB1286">
            <v>1.5166999999999999</v>
          </cell>
          <cell r="AC1286">
            <v>1.5166999999999999</v>
          </cell>
          <cell r="AD1286">
            <v>1.5166999999999999</v>
          </cell>
          <cell r="AE1286">
            <v>1.5166999999999999</v>
          </cell>
          <cell r="AF1286">
            <v>1.5166999999999999</v>
          </cell>
          <cell r="AG1286">
            <v>1.5166999999999999</v>
          </cell>
          <cell r="AH1286">
            <v>1.5166999999999999</v>
          </cell>
          <cell r="AI1286">
            <v>1.5166999999999999</v>
          </cell>
          <cell r="AJ1286">
            <v>1.5166999999999999</v>
          </cell>
          <cell r="AK1286">
            <v>1.5166999999999999</v>
          </cell>
          <cell r="AL1286">
            <v>1.5166999999999999</v>
          </cell>
          <cell r="AM1286">
            <v>1.5166999999999999</v>
          </cell>
          <cell r="AN1286">
            <v>1.5166999999999999</v>
          </cell>
        </row>
        <row r="1287">
          <cell r="A1287">
            <v>40</v>
          </cell>
          <cell r="B1287" t="str">
            <v>RR</v>
          </cell>
          <cell r="C1287" t="str">
            <v>rf</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row>
        <row r="1288">
          <cell r="A1288">
            <v>40</v>
          </cell>
          <cell r="B1288" t="str">
            <v>RR</v>
          </cell>
          <cell r="C1288" t="str">
            <v>rm</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row>
        <row r="1289">
          <cell r="A1289">
            <v>40</v>
          </cell>
          <cell r="B1289" t="str">
            <v>SD</v>
          </cell>
          <cell r="C1289" t="str">
            <v>ld</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row>
        <row r="1290">
          <cell r="A1290">
            <v>40</v>
          </cell>
          <cell r="B1290" t="str">
            <v>SD</v>
          </cell>
          <cell r="C1290" t="str">
            <v>lf</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row>
        <row r="1291">
          <cell r="A1291">
            <v>40</v>
          </cell>
          <cell r="B1291" t="str">
            <v>SD</v>
          </cell>
          <cell r="C1291" t="str">
            <v>mn</v>
          </cell>
          <cell r="D1291">
            <v>7.0971000000000002</v>
          </cell>
          <cell r="E1291">
            <v>7.0971000000000002</v>
          </cell>
          <cell r="F1291">
            <v>7.0971000000000002</v>
          </cell>
          <cell r="G1291">
            <v>7.0971000000000002</v>
          </cell>
          <cell r="H1291">
            <v>7.0971000000000002</v>
          </cell>
          <cell r="I1291">
            <v>7.0971000000000002</v>
          </cell>
          <cell r="J1291">
            <v>7.0971000000000002</v>
          </cell>
          <cell r="K1291">
            <v>7.0971000000000002</v>
          </cell>
          <cell r="L1291">
            <v>7.0971000000000002</v>
          </cell>
          <cell r="M1291">
            <v>7.0971000000000002</v>
          </cell>
          <cell r="N1291">
            <v>7.0971000000000002</v>
          </cell>
          <cell r="O1291">
            <v>7.0971000000000002</v>
          </cell>
          <cell r="P1291">
            <v>7.0971000000000002</v>
          </cell>
          <cell r="Q1291">
            <v>7.0971000000000002</v>
          </cell>
          <cell r="R1291">
            <v>7.0971000000000002</v>
          </cell>
          <cell r="S1291">
            <v>7.0971000000000002</v>
          </cell>
          <cell r="T1291">
            <v>7.0971000000000002</v>
          </cell>
          <cell r="U1291">
            <v>7.0971000000000002</v>
          </cell>
          <cell r="V1291">
            <v>7.0971000000000002</v>
          </cell>
          <cell r="W1291">
            <v>7.0971000000000002</v>
          </cell>
          <cell r="X1291">
            <v>7.0971000000000002</v>
          </cell>
          <cell r="Y1291">
            <v>7.0971000000000002</v>
          </cell>
          <cell r="Z1291">
            <v>7.0971000000000002</v>
          </cell>
          <cell r="AA1291">
            <v>7.0971000000000002</v>
          </cell>
          <cell r="AB1291">
            <v>7.0971000000000002</v>
          </cell>
          <cell r="AC1291">
            <v>7.0971000000000002</v>
          </cell>
          <cell r="AD1291">
            <v>7.0971000000000002</v>
          </cell>
          <cell r="AE1291">
            <v>7.0971000000000002</v>
          </cell>
          <cell r="AF1291">
            <v>7.0971000000000002</v>
          </cell>
          <cell r="AG1291">
            <v>7.0971000000000002</v>
          </cell>
          <cell r="AH1291">
            <v>7.0971000000000002</v>
          </cell>
          <cell r="AI1291">
            <v>7.0971000000000002</v>
          </cell>
          <cell r="AJ1291">
            <v>7.0971000000000002</v>
          </cell>
          <cell r="AK1291">
            <v>7.0971000000000002</v>
          </cell>
          <cell r="AL1291">
            <v>7.0971000000000002</v>
          </cell>
          <cell r="AM1291">
            <v>7.0971000000000002</v>
          </cell>
          <cell r="AN1291">
            <v>7.0971000000000002</v>
          </cell>
        </row>
        <row r="1292">
          <cell r="A1292">
            <v>40</v>
          </cell>
          <cell r="B1292" t="str">
            <v>SD</v>
          </cell>
          <cell r="C1292" t="str">
            <v>os</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row>
        <row r="1293">
          <cell r="A1293">
            <v>40</v>
          </cell>
          <cell r="B1293" t="str">
            <v>SD</v>
          </cell>
          <cell r="C1293" t="str">
            <v>pm</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row>
        <row r="1294">
          <cell r="A1294">
            <v>40</v>
          </cell>
          <cell r="B1294" t="str">
            <v>SD</v>
          </cell>
          <cell r="C1294" t="str">
            <v>pq</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row>
        <row r="1295">
          <cell r="A1295">
            <v>40</v>
          </cell>
          <cell r="B1295" t="str">
            <v>SD</v>
          </cell>
          <cell r="C1295" t="str">
            <v>ss</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row>
        <row r="1296">
          <cell r="A1296">
            <v>40</v>
          </cell>
          <cell r="B1296" t="str">
            <v>UR</v>
          </cell>
          <cell r="C1296" t="str">
            <v>rf</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row>
        <row r="1297">
          <cell r="A1297">
            <v>40</v>
          </cell>
          <cell r="B1297" t="str">
            <v>UR</v>
          </cell>
          <cell r="C1297" t="str">
            <v>rm</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row>
        <row r="1298">
          <cell r="A1298">
            <v>41</v>
          </cell>
          <cell r="B1298" t="str">
            <v>AG</v>
          </cell>
          <cell r="C1298" t="str">
            <v>ab</v>
          </cell>
          <cell r="D1298">
            <v>47.276555837878476</v>
          </cell>
          <cell r="E1298">
            <v>47.276555837878476</v>
          </cell>
          <cell r="F1298">
            <v>47.276555837878476</v>
          </cell>
          <cell r="G1298">
            <v>47.276555837878476</v>
          </cell>
          <cell r="H1298">
            <v>47.276555837878476</v>
          </cell>
          <cell r="I1298">
            <v>47.276555837878476</v>
          </cell>
          <cell r="J1298">
            <v>47.276555837878476</v>
          </cell>
          <cell r="K1298">
            <v>47.276555837878476</v>
          </cell>
          <cell r="L1298">
            <v>47.276555837878476</v>
          </cell>
          <cell r="M1298">
            <v>47.276555837878476</v>
          </cell>
          <cell r="N1298">
            <v>47.276555837878476</v>
          </cell>
          <cell r="O1298">
            <v>47.276555837878476</v>
          </cell>
          <cell r="P1298">
            <v>47.276555837878476</v>
          </cell>
          <cell r="Q1298">
            <v>47.276555837878476</v>
          </cell>
          <cell r="R1298">
            <v>43.336842851388603</v>
          </cell>
          <cell r="S1298">
            <v>39.39712986489873</v>
          </cell>
          <cell r="T1298">
            <v>35.457416878408857</v>
          </cell>
          <cell r="U1298">
            <v>31.517703891918984</v>
          </cell>
          <cell r="V1298">
            <v>27.577990905429111</v>
          </cell>
          <cell r="W1298">
            <v>23.638277918939238</v>
          </cell>
          <cell r="X1298">
            <v>19.698564932449365</v>
          </cell>
          <cell r="Y1298">
            <v>15.758851945959492</v>
          </cell>
          <cell r="Z1298">
            <v>11.819138959469619</v>
          </cell>
          <cell r="AA1298">
            <v>7.879425972979746</v>
          </cell>
          <cell r="AB1298">
            <v>3.939712986489873</v>
          </cell>
          <cell r="AC1298">
            <v>0</v>
          </cell>
          <cell r="AD1298">
            <v>0</v>
          </cell>
          <cell r="AE1298">
            <v>0</v>
          </cell>
          <cell r="AF1298">
            <v>0</v>
          </cell>
          <cell r="AG1298">
            <v>0</v>
          </cell>
          <cell r="AH1298">
            <v>0</v>
          </cell>
          <cell r="AI1298">
            <v>0</v>
          </cell>
          <cell r="AJ1298">
            <v>0</v>
          </cell>
          <cell r="AK1298">
            <v>0</v>
          </cell>
          <cell r="AL1298">
            <v>0</v>
          </cell>
          <cell r="AM1298">
            <v>0</v>
          </cell>
          <cell r="AN1298">
            <v>0</v>
          </cell>
        </row>
        <row r="1299">
          <cell r="A1299">
            <v>41</v>
          </cell>
          <cell r="B1299" t="str">
            <v>AG</v>
          </cell>
          <cell r="C1299" t="str">
            <v>cp</v>
          </cell>
          <cell r="D1299">
            <v>64.103194622258599</v>
          </cell>
          <cell r="E1299">
            <v>64.103194622258599</v>
          </cell>
          <cell r="F1299">
            <v>64.103194622258599</v>
          </cell>
          <cell r="G1299">
            <v>64.103194622258599</v>
          </cell>
          <cell r="H1299">
            <v>64.103194622258599</v>
          </cell>
          <cell r="I1299">
            <v>64.103194622258599</v>
          </cell>
          <cell r="J1299">
            <v>64.103194622258599</v>
          </cell>
          <cell r="K1299">
            <v>64.103194622258599</v>
          </cell>
          <cell r="L1299">
            <v>64.103194622258599</v>
          </cell>
          <cell r="M1299">
            <v>64.103194622258599</v>
          </cell>
          <cell r="N1299">
            <v>64.103194622258599</v>
          </cell>
          <cell r="O1299">
            <v>64.103194622258599</v>
          </cell>
          <cell r="P1299">
            <v>64.103194622258599</v>
          </cell>
          <cell r="Q1299">
            <v>64.103194622258599</v>
          </cell>
          <cell r="R1299">
            <v>66.14063584999856</v>
          </cell>
          <cell r="S1299">
            <v>68.178077077738521</v>
          </cell>
          <cell r="T1299">
            <v>70.215518305478483</v>
          </cell>
          <cell r="U1299">
            <v>72.252959533218444</v>
          </cell>
          <cell r="V1299">
            <v>74.290400760958406</v>
          </cell>
          <cell r="W1299">
            <v>76.327841988698367</v>
          </cell>
          <cell r="X1299">
            <v>78.365283216438328</v>
          </cell>
          <cell r="Y1299">
            <v>80.40272444417829</v>
          </cell>
          <cell r="Z1299">
            <v>82.440165671918251</v>
          </cell>
          <cell r="AA1299">
            <v>84.477606899658213</v>
          </cell>
          <cell r="AB1299">
            <v>86.515048127398174</v>
          </cell>
          <cell r="AC1299">
            <v>88.552489355138192</v>
          </cell>
          <cell r="AD1299">
            <v>88.552489355138192</v>
          </cell>
          <cell r="AE1299">
            <v>88.552489355138192</v>
          </cell>
          <cell r="AF1299">
            <v>88.552489355138192</v>
          </cell>
          <cell r="AG1299">
            <v>88.552489355138192</v>
          </cell>
          <cell r="AH1299">
            <v>88.552489355138192</v>
          </cell>
          <cell r="AI1299">
            <v>88.552489355138192</v>
          </cell>
          <cell r="AJ1299">
            <v>88.552489355138192</v>
          </cell>
          <cell r="AK1299">
            <v>88.552489355138192</v>
          </cell>
          <cell r="AL1299">
            <v>88.552489355138192</v>
          </cell>
          <cell r="AM1299">
            <v>88.552489355138192</v>
          </cell>
          <cell r="AN1299">
            <v>88.552489355138192</v>
          </cell>
        </row>
        <row r="1300">
          <cell r="A1300">
            <v>41</v>
          </cell>
          <cell r="B1300" t="str">
            <v>AG</v>
          </cell>
          <cell r="C1300" t="str">
            <v>pa</v>
          </cell>
          <cell r="D1300">
            <v>307.26783819267985</v>
          </cell>
          <cell r="E1300">
            <v>307.26783819267985</v>
          </cell>
          <cell r="F1300">
            <v>307.26783819267985</v>
          </cell>
          <cell r="G1300">
            <v>307.26783819267985</v>
          </cell>
          <cell r="H1300">
            <v>307.26783819267985</v>
          </cell>
          <cell r="I1300">
            <v>307.26783819267985</v>
          </cell>
          <cell r="J1300">
            <v>307.26783819267985</v>
          </cell>
          <cell r="K1300">
            <v>307.26783819267985</v>
          </cell>
          <cell r="L1300">
            <v>307.26783819267985</v>
          </cell>
          <cell r="M1300">
            <v>307.26783819267985</v>
          </cell>
          <cell r="N1300">
            <v>307.26783819267985</v>
          </cell>
          <cell r="O1300">
            <v>307.26783819267985</v>
          </cell>
          <cell r="P1300">
            <v>307.26783819267985</v>
          </cell>
          <cell r="Q1300">
            <v>307.26783819267985</v>
          </cell>
          <cell r="R1300">
            <v>284.52399508744094</v>
          </cell>
          <cell r="S1300">
            <v>261.78015198220203</v>
          </cell>
          <cell r="T1300">
            <v>239.03630887696315</v>
          </cell>
          <cell r="U1300">
            <v>216.29246577172427</v>
          </cell>
          <cell r="V1300">
            <v>193.54862266648539</v>
          </cell>
          <cell r="W1300">
            <v>170.80477956124651</v>
          </cell>
          <cell r="X1300">
            <v>148.06093645600762</v>
          </cell>
          <cell r="Y1300">
            <v>125.31709335076873</v>
          </cell>
          <cell r="Z1300">
            <v>102.57325024552983</v>
          </cell>
          <cell r="AA1300">
            <v>79.82940714029094</v>
          </cell>
          <cell r="AB1300">
            <v>57.085564035052045</v>
          </cell>
          <cell r="AC1300">
            <v>34.34172092981315</v>
          </cell>
          <cell r="AD1300">
            <v>34.34172092981315</v>
          </cell>
          <cell r="AE1300">
            <v>34.34172092981315</v>
          </cell>
          <cell r="AF1300">
            <v>34.34172092981315</v>
          </cell>
          <cell r="AG1300">
            <v>34.34172092981315</v>
          </cell>
          <cell r="AH1300">
            <v>34.34172092981315</v>
          </cell>
          <cell r="AI1300">
            <v>34.34172092981315</v>
          </cell>
          <cell r="AJ1300">
            <v>34.34172092981315</v>
          </cell>
          <cell r="AK1300">
            <v>34.34172092981315</v>
          </cell>
          <cell r="AL1300">
            <v>34.34172092981315</v>
          </cell>
          <cell r="AM1300">
            <v>34.34172092981315</v>
          </cell>
          <cell r="AN1300">
            <v>34.34172092981315</v>
          </cell>
        </row>
        <row r="1301">
          <cell r="A1301">
            <v>41</v>
          </cell>
          <cell r="B1301" t="str">
            <v>AL</v>
          </cell>
          <cell r="C1301" t="str">
            <v>ep</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1.1423121280952133</v>
          </cell>
          <cell r="S1301">
            <v>2.2846242561904266</v>
          </cell>
          <cell r="T1301">
            <v>3.4269363842856402</v>
          </cell>
          <cell r="U1301">
            <v>4.5692485123808533</v>
          </cell>
          <cell r="V1301">
            <v>5.7115606404760664</v>
          </cell>
          <cell r="W1301">
            <v>6.8538727685712795</v>
          </cell>
          <cell r="X1301">
            <v>7.9961848966664926</v>
          </cell>
          <cell r="Y1301">
            <v>9.1384970247617066</v>
          </cell>
          <cell r="Z1301">
            <v>10.28080915285692</v>
          </cell>
          <cell r="AA1301">
            <v>11.423121280952133</v>
          </cell>
          <cell r="AB1301">
            <v>12.565433409047346</v>
          </cell>
          <cell r="AC1301">
            <v>13.707745537142561</v>
          </cell>
          <cell r="AD1301">
            <v>13.707745537142561</v>
          </cell>
          <cell r="AE1301">
            <v>13.707745537142561</v>
          </cell>
          <cell r="AF1301">
            <v>13.707745537142561</v>
          </cell>
          <cell r="AG1301">
            <v>13.707745537142561</v>
          </cell>
          <cell r="AH1301">
            <v>13.707745537142561</v>
          </cell>
          <cell r="AI1301">
            <v>13.707745537142561</v>
          </cell>
          <cell r="AJ1301">
            <v>13.707745537142561</v>
          </cell>
          <cell r="AK1301">
            <v>13.707745537142561</v>
          </cell>
          <cell r="AL1301">
            <v>13.707745537142561</v>
          </cell>
          <cell r="AM1301">
            <v>13.707745537142561</v>
          </cell>
          <cell r="AN1301">
            <v>13.707745537142561</v>
          </cell>
        </row>
        <row r="1302">
          <cell r="A1302">
            <v>41</v>
          </cell>
          <cell r="B1302" t="str">
            <v>AL</v>
          </cell>
          <cell r="C1302" t="str">
            <v>ff</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row>
        <row r="1303">
          <cell r="A1303">
            <v>41</v>
          </cell>
          <cell r="B1303" t="str">
            <v>AL</v>
          </cell>
          <cell r="C1303" t="str">
            <v>hr</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row>
        <row r="1304">
          <cell r="A1304">
            <v>41</v>
          </cell>
          <cell r="B1304" t="str">
            <v>AL</v>
          </cell>
          <cell r="C1304" t="str">
            <v>of</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row>
        <row r="1305">
          <cell r="A1305">
            <v>41</v>
          </cell>
          <cell r="B1305" t="str">
            <v>CR</v>
          </cell>
          <cell r="C1305" t="str">
            <v>as</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row>
        <row r="1306">
          <cell r="A1306">
            <v>41</v>
          </cell>
          <cell r="B1306" t="str">
            <v>CR</v>
          </cell>
          <cell r="C1306" t="str">
            <v>hy</v>
          </cell>
          <cell r="D1306">
            <v>571.9</v>
          </cell>
          <cell r="E1306">
            <v>752.8</v>
          </cell>
          <cell r="F1306">
            <v>527.29999999999995</v>
          </cell>
          <cell r="G1306">
            <v>21.9</v>
          </cell>
          <cell r="H1306">
            <v>37.799999999999997</v>
          </cell>
          <cell r="I1306">
            <v>988</v>
          </cell>
          <cell r="J1306">
            <v>582.70000000000005</v>
          </cell>
          <cell r="K1306">
            <v>796.8</v>
          </cell>
          <cell r="L1306">
            <v>421.7</v>
          </cell>
          <cell r="M1306">
            <v>541.6</v>
          </cell>
          <cell r="N1306">
            <v>186.4</v>
          </cell>
          <cell r="O1306">
            <v>675.3</v>
          </cell>
          <cell r="P1306">
            <v>686.3</v>
          </cell>
          <cell r="Q1306">
            <v>204.3</v>
          </cell>
          <cell r="R1306">
            <v>325.7</v>
          </cell>
          <cell r="S1306">
            <v>0</v>
          </cell>
          <cell r="T1306">
            <v>57.8</v>
          </cell>
          <cell r="U1306">
            <v>29</v>
          </cell>
          <cell r="V1306">
            <v>0</v>
          </cell>
          <cell r="W1306">
            <v>934.7</v>
          </cell>
          <cell r="X1306">
            <v>22.9</v>
          </cell>
          <cell r="Y1306">
            <v>0</v>
          </cell>
          <cell r="Z1306">
            <v>0</v>
          </cell>
          <cell r="AA1306">
            <v>0</v>
          </cell>
          <cell r="AB1306">
            <v>0</v>
          </cell>
          <cell r="AC1306">
            <v>0</v>
          </cell>
          <cell r="AD1306">
            <v>0</v>
          </cell>
          <cell r="AE1306">
            <v>1.9</v>
          </cell>
          <cell r="AF1306">
            <v>0</v>
          </cell>
          <cell r="AG1306">
            <v>0</v>
          </cell>
          <cell r="AH1306">
            <v>0</v>
          </cell>
          <cell r="AI1306">
            <v>0</v>
          </cell>
          <cell r="AJ1306">
            <v>0</v>
          </cell>
          <cell r="AK1306">
            <v>0</v>
          </cell>
          <cell r="AL1306">
            <v>0</v>
          </cell>
          <cell r="AM1306">
            <v>0</v>
          </cell>
          <cell r="AN1306">
            <v>0</v>
          </cell>
        </row>
        <row r="1307">
          <cell r="A1307">
            <v>41</v>
          </cell>
          <cell r="B1307" t="str">
            <v>CR</v>
          </cell>
          <cell r="C1307" t="str">
            <v>pp</v>
          </cell>
          <cell r="D1307">
            <v>1.2</v>
          </cell>
          <cell r="E1307">
            <v>1.2</v>
          </cell>
          <cell r="F1307">
            <v>1.2</v>
          </cell>
          <cell r="G1307">
            <v>1.2</v>
          </cell>
          <cell r="H1307">
            <v>1.2</v>
          </cell>
          <cell r="I1307">
            <v>1.2</v>
          </cell>
          <cell r="J1307">
            <v>1.2</v>
          </cell>
          <cell r="K1307">
            <v>1.2</v>
          </cell>
          <cell r="L1307">
            <v>1.2</v>
          </cell>
          <cell r="M1307">
            <v>1.2</v>
          </cell>
          <cell r="N1307">
            <v>1.2</v>
          </cell>
          <cell r="O1307">
            <v>1.2</v>
          </cell>
          <cell r="P1307">
            <v>1.2</v>
          </cell>
          <cell r="Q1307">
            <v>1.2</v>
          </cell>
          <cell r="R1307">
            <v>1.2</v>
          </cell>
          <cell r="S1307">
            <v>1.2</v>
          </cell>
          <cell r="T1307">
            <v>1.2</v>
          </cell>
          <cell r="U1307">
            <v>1.2</v>
          </cell>
          <cell r="V1307">
            <v>1.2</v>
          </cell>
          <cell r="W1307">
            <v>1.2</v>
          </cell>
          <cell r="X1307">
            <v>1.2</v>
          </cell>
          <cell r="Y1307">
            <v>1.2</v>
          </cell>
          <cell r="Z1307">
            <v>1.2</v>
          </cell>
          <cell r="AA1307">
            <v>1.2</v>
          </cell>
          <cell r="AB1307">
            <v>1.2</v>
          </cell>
          <cell r="AC1307">
            <v>1.2</v>
          </cell>
          <cell r="AD1307">
            <v>1.2</v>
          </cell>
          <cell r="AE1307">
            <v>1.2</v>
          </cell>
          <cell r="AF1307">
            <v>1.2</v>
          </cell>
          <cell r="AG1307">
            <v>1.2</v>
          </cell>
          <cell r="AH1307">
            <v>1.2</v>
          </cell>
          <cell r="AI1307">
            <v>1.2</v>
          </cell>
          <cell r="AJ1307">
            <v>3.1</v>
          </cell>
          <cell r="AK1307">
            <v>1.2</v>
          </cell>
          <cell r="AL1307">
            <v>1.2</v>
          </cell>
          <cell r="AM1307">
            <v>1.6</v>
          </cell>
          <cell r="AN1307">
            <v>2</v>
          </cell>
        </row>
        <row r="1308">
          <cell r="A1308">
            <v>41</v>
          </cell>
          <cell r="B1308" t="str">
            <v>CR</v>
          </cell>
          <cell r="C1308" t="str">
            <v>ry</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row>
        <row r="1309">
          <cell r="A1309">
            <v>41</v>
          </cell>
          <cell r="B1309" t="str">
            <v>CR</v>
          </cell>
          <cell r="C1309" t="str">
            <v>sl</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row>
        <row r="1310">
          <cell r="A1310">
            <v>41</v>
          </cell>
          <cell r="B1310" t="str">
            <v>FO</v>
          </cell>
          <cell r="C1310" t="str">
            <v>uf</v>
          </cell>
          <cell r="D1310">
            <v>24.486636676861743</v>
          </cell>
          <cell r="E1310">
            <v>24.486636676861743</v>
          </cell>
          <cell r="F1310">
            <v>24.486636676861743</v>
          </cell>
          <cell r="G1310">
            <v>24.486636676861743</v>
          </cell>
          <cell r="H1310">
            <v>24.486636676861743</v>
          </cell>
          <cell r="I1310">
            <v>24.486636676861743</v>
          </cell>
          <cell r="J1310">
            <v>24.486636676861743</v>
          </cell>
          <cell r="K1310">
            <v>24.486636676861743</v>
          </cell>
          <cell r="L1310">
            <v>24.486636676861743</v>
          </cell>
          <cell r="M1310">
            <v>24.486636676861743</v>
          </cell>
          <cell r="N1310">
            <v>24.486636676861743</v>
          </cell>
          <cell r="O1310">
            <v>24.486636676861743</v>
          </cell>
          <cell r="P1310">
            <v>24.486636676861743</v>
          </cell>
          <cell r="Q1310">
            <v>24.486636676861743</v>
          </cell>
          <cell r="R1310">
            <v>26.259409934997191</v>
          </cell>
          <cell r="S1310">
            <v>28.032183193132639</v>
          </cell>
          <cell r="T1310">
            <v>29.804956451268087</v>
          </cell>
          <cell r="U1310">
            <v>31.577729709403535</v>
          </cell>
          <cell r="V1310">
            <v>33.350502967538986</v>
          </cell>
          <cell r="W1310">
            <v>35.123276225674438</v>
          </cell>
          <cell r="X1310">
            <v>36.89604948380989</v>
          </cell>
          <cell r="Y1310">
            <v>38.668822741945341</v>
          </cell>
          <cell r="Z1310">
            <v>40.441596000080793</v>
          </cell>
          <cell r="AA1310">
            <v>42.214369258216244</v>
          </cell>
          <cell r="AB1310">
            <v>43.987142516351696</v>
          </cell>
          <cell r="AC1310">
            <v>45.759915774487126</v>
          </cell>
          <cell r="AD1310">
            <v>45.759915774487126</v>
          </cell>
          <cell r="AE1310">
            <v>45.759915774487126</v>
          </cell>
          <cell r="AF1310">
            <v>45.759915774487126</v>
          </cell>
          <cell r="AG1310">
            <v>45.759915774487126</v>
          </cell>
          <cell r="AH1310">
            <v>45.759915774487126</v>
          </cell>
          <cell r="AI1310">
            <v>45.759915774487126</v>
          </cell>
          <cell r="AJ1310">
            <v>45.759915774487126</v>
          </cell>
          <cell r="AK1310">
            <v>45.759915774487126</v>
          </cell>
          <cell r="AL1310">
            <v>45.759915774487126</v>
          </cell>
          <cell r="AM1310">
            <v>45.759915774487126</v>
          </cell>
          <cell r="AN1310">
            <v>45.759915774487126</v>
          </cell>
        </row>
        <row r="1311">
          <cell r="A1311">
            <v>41</v>
          </cell>
          <cell r="B1311" t="str">
            <v>IN</v>
          </cell>
          <cell r="C1311" t="str">
            <v>hi</v>
          </cell>
          <cell r="D1311">
            <v>30.839221415960118</v>
          </cell>
          <cell r="E1311">
            <v>30.839221415960118</v>
          </cell>
          <cell r="F1311">
            <v>30.839221415960118</v>
          </cell>
          <cell r="G1311">
            <v>30.839221415960118</v>
          </cell>
          <cell r="H1311">
            <v>30.839221415960118</v>
          </cell>
          <cell r="I1311">
            <v>30.839221415960118</v>
          </cell>
          <cell r="J1311">
            <v>30.839221415960118</v>
          </cell>
          <cell r="K1311">
            <v>30.839221415960118</v>
          </cell>
          <cell r="L1311">
            <v>30.839221415960118</v>
          </cell>
          <cell r="M1311">
            <v>30.839221415960118</v>
          </cell>
          <cell r="N1311">
            <v>30.839221415960118</v>
          </cell>
          <cell r="O1311">
            <v>30.839221415960118</v>
          </cell>
          <cell r="P1311">
            <v>30.839221415960118</v>
          </cell>
          <cell r="Q1311">
            <v>30.839221415960118</v>
          </cell>
          <cell r="R1311">
            <v>30.054247591163598</v>
          </cell>
          <cell r="S1311">
            <v>29.269273766367078</v>
          </cell>
          <cell r="T1311">
            <v>28.484299941570558</v>
          </cell>
          <cell r="U1311">
            <v>27.699326116774039</v>
          </cell>
          <cell r="V1311">
            <v>26.914352291977519</v>
          </cell>
          <cell r="W1311">
            <v>26.129378467180999</v>
          </cell>
          <cell r="X1311">
            <v>25.344404642384479</v>
          </cell>
          <cell r="Y1311">
            <v>24.559430817587959</v>
          </cell>
          <cell r="Z1311">
            <v>23.774456992791439</v>
          </cell>
          <cell r="AA1311">
            <v>22.989483167994919</v>
          </cell>
          <cell r="AB1311">
            <v>22.204509343198399</v>
          </cell>
          <cell r="AC1311">
            <v>21.419535518401883</v>
          </cell>
          <cell r="AD1311">
            <v>21.419535518401883</v>
          </cell>
          <cell r="AE1311">
            <v>21.419535518401883</v>
          </cell>
          <cell r="AF1311">
            <v>21.419535518401883</v>
          </cell>
          <cell r="AG1311">
            <v>21.419535518401883</v>
          </cell>
          <cell r="AH1311">
            <v>21.419535518401883</v>
          </cell>
          <cell r="AI1311">
            <v>21.419535518401883</v>
          </cell>
          <cell r="AJ1311">
            <v>21.419535518401883</v>
          </cell>
          <cell r="AK1311">
            <v>21.419535518401883</v>
          </cell>
          <cell r="AL1311">
            <v>21.419535518401883</v>
          </cell>
          <cell r="AM1311">
            <v>21.419535518401883</v>
          </cell>
          <cell r="AN1311">
            <v>21.419535518401883</v>
          </cell>
        </row>
        <row r="1312">
          <cell r="A1312">
            <v>41</v>
          </cell>
          <cell r="B1312" t="str">
            <v>IN</v>
          </cell>
          <cell r="C1312" t="str">
            <v>ih</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row>
        <row r="1313">
          <cell r="A1313">
            <v>41</v>
          </cell>
          <cell r="B1313" t="str">
            <v>IN</v>
          </cell>
          <cell r="C1313" t="str">
            <v>li</v>
          </cell>
          <cell r="D1313">
            <v>84.418008823754292</v>
          </cell>
          <cell r="E1313">
            <v>84.418008823754292</v>
          </cell>
          <cell r="F1313">
            <v>84.418008823754292</v>
          </cell>
          <cell r="G1313">
            <v>84.418008823754292</v>
          </cell>
          <cell r="H1313">
            <v>84.418008823754292</v>
          </cell>
          <cell r="I1313">
            <v>84.418008823754292</v>
          </cell>
          <cell r="J1313">
            <v>84.418008823754292</v>
          </cell>
          <cell r="K1313">
            <v>84.418008823754292</v>
          </cell>
          <cell r="L1313">
            <v>84.418008823754292</v>
          </cell>
          <cell r="M1313">
            <v>84.418008823754292</v>
          </cell>
          <cell r="N1313">
            <v>84.418008823754292</v>
          </cell>
          <cell r="O1313">
            <v>84.418008823754292</v>
          </cell>
          <cell r="P1313">
            <v>84.418008823754292</v>
          </cell>
          <cell r="Q1313">
            <v>84.418008823754292</v>
          </cell>
          <cell r="R1313">
            <v>79.112659556471996</v>
          </cell>
          <cell r="S1313">
            <v>73.807310289189701</v>
          </cell>
          <cell r="T1313">
            <v>68.501961021907405</v>
          </cell>
          <cell r="U1313">
            <v>63.19661175462511</v>
          </cell>
          <cell r="V1313">
            <v>57.891262487342814</v>
          </cell>
          <cell r="W1313">
            <v>52.585913220060519</v>
          </cell>
          <cell r="X1313">
            <v>47.280563952778223</v>
          </cell>
          <cell r="Y1313">
            <v>41.975214685495928</v>
          </cell>
          <cell r="Z1313">
            <v>36.669865418213632</v>
          </cell>
          <cell r="AA1313">
            <v>31.36451615093134</v>
          </cell>
          <cell r="AB1313">
            <v>26.059166883649048</v>
          </cell>
          <cell r="AC1313">
            <v>20.753817616366778</v>
          </cell>
          <cell r="AD1313">
            <v>20.753817616366778</v>
          </cell>
          <cell r="AE1313">
            <v>20.753817616366778</v>
          </cell>
          <cell r="AF1313">
            <v>20.753817616366778</v>
          </cell>
          <cell r="AG1313">
            <v>20.753817616366778</v>
          </cell>
          <cell r="AH1313">
            <v>20.753817616366778</v>
          </cell>
          <cell r="AI1313">
            <v>20.753817616366778</v>
          </cell>
          <cell r="AJ1313">
            <v>20.753817616366778</v>
          </cell>
          <cell r="AK1313">
            <v>20.753817616366778</v>
          </cell>
          <cell r="AL1313">
            <v>20.753817616366778</v>
          </cell>
          <cell r="AM1313">
            <v>20.753817616366778</v>
          </cell>
          <cell r="AN1313">
            <v>20.753817616366778</v>
          </cell>
        </row>
        <row r="1314">
          <cell r="A1314">
            <v>41</v>
          </cell>
          <cell r="B1314" t="str">
            <v>IN</v>
          </cell>
          <cell r="C1314" t="str">
            <v>oi</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row>
        <row r="1315">
          <cell r="A1315">
            <v>41</v>
          </cell>
          <cell r="B1315" t="str">
            <v>IN</v>
          </cell>
          <cell r="C1315" t="str">
            <v>wp</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row>
        <row r="1316">
          <cell r="A1316">
            <v>41</v>
          </cell>
          <cell r="B1316" t="str">
            <v>RC</v>
          </cell>
          <cell r="C1316" t="str">
            <v>ca</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row>
        <row r="1317">
          <cell r="A1317">
            <v>41</v>
          </cell>
          <cell r="B1317" t="str">
            <v>RC</v>
          </cell>
          <cell r="C1317" t="str">
            <v>go</v>
          </cell>
          <cell r="D1317">
            <v>31.50401259700071</v>
          </cell>
          <cell r="E1317">
            <v>31.50401259700071</v>
          </cell>
          <cell r="F1317">
            <v>31.50401259700071</v>
          </cell>
          <cell r="G1317">
            <v>31.50401259700071</v>
          </cell>
          <cell r="H1317">
            <v>31.50401259700071</v>
          </cell>
          <cell r="I1317">
            <v>31.50401259700071</v>
          </cell>
          <cell r="J1317">
            <v>31.50401259700071</v>
          </cell>
          <cell r="K1317">
            <v>31.50401259700071</v>
          </cell>
          <cell r="L1317">
            <v>31.50401259700071</v>
          </cell>
          <cell r="M1317">
            <v>31.50401259700071</v>
          </cell>
          <cell r="N1317">
            <v>31.50401259700071</v>
          </cell>
          <cell r="O1317">
            <v>31.50401259700071</v>
          </cell>
          <cell r="P1317">
            <v>31.50401259700071</v>
          </cell>
          <cell r="Q1317">
            <v>31.50401259700071</v>
          </cell>
          <cell r="R1317">
            <v>33.625730749053844</v>
          </cell>
          <cell r="S1317">
            <v>35.747448901106978</v>
          </cell>
          <cell r="T1317">
            <v>37.869167053160112</v>
          </cell>
          <cell r="U1317">
            <v>39.990885205213246</v>
          </cell>
          <cell r="V1317">
            <v>42.11260335726638</v>
          </cell>
          <cell r="W1317">
            <v>44.234321509319514</v>
          </cell>
          <cell r="X1317">
            <v>46.356039661372648</v>
          </cell>
          <cell r="Y1317">
            <v>48.477757813425782</v>
          </cell>
          <cell r="Z1317">
            <v>50.599475965478916</v>
          </cell>
          <cell r="AA1317">
            <v>52.72119411753205</v>
          </cell>
          <cell r="AB1317">
            <v>54.842912269585185</v>
          </cell>
          <cell r="AC1317">
            <v>56.964630421638333</v>
          </cell>
          <cell r="AD1317">
            <v>56.964630421638333</v>
          </cell>
          <cell r="AE1317">
            <v>56.964630421638333</v>
          </cell>
          <cell r="AF1317">
            <v>56.964630421638333</v>
          </cell>
          <cell r="AG1317">
            <v>56.964630421638333</v>
          </cell>
          <cell r="AH1317">
            <v>56.964630421638333</v>
          </cell>
          <cell r="AI1317">
            <v>56.964630421638333</v>
          </cell>
          <cell r="AJ1317">
            <v>56.964630421638333</v>
          </cell>
          <cell r="AK1317">
            <v>56.964630421638333</v>
          </cell>
          <cell r="AL1317">
            <v>56.964630421638333</v>
          </cell>
          <cell r="AM1317">
            <v>56.964630421638333</v>
          </cell>
          <cell r="AN1317">
            <v>56.964630421638333</v>
          </cell>
        </row>
        <row r="1318">
          <cell r="A1318">
            <v>41</v>
          </cell>
          <cell r="B1318" t="str">
            <v>RC</v>
          </cell>
          <cell r="C1318" t="str">
            <v>sk</v>
          </cell>
          <cell r="D1318">
            <v>49.218559999999997</v>
          </cell>
          <cell r="E1318">
            <v>49.218559999999997</v>
          </cell>
          <cell r="F1318">
            <v>49.218559999999997</v>
          </cell>
          <cell r="G1318">
            <v>49.218559999999997</v>
          </cell>
          <cell r="H1318">
            <v>49.218559999999997</v>
          </cell>
          <cell r="I1318">
            <v>49.218559999999997</v>
          </cell>
          <cell r="J1318">
            <v>49.218559999999997</v>
          </cell>
          <cell r="K1318">
            <v>49.218559999999997</v>
          </cell>
          <cell r="L1318">
            <v>49.218559999999997</v>
          </cell>
          <cell r="M1318">
            <v>49.218559999999997</v>
          </cell>
          <cell r="N1318">
            <v>49.218559999999997</v>
          </cell>
          <cell r="O1318">
            <v>49.218559999999997</v>
          </cell>
          <cell r="P1318">
            <v>49.218559999999997</v>
          </cell>
          <cell r="Q1318">
            <v>49.218559999999997</v>
          </cell>
          <cell r="R1318">
            <v>49.218559847613356</v>
          </cell>
          <cell r="S1318">
            <v>49.218559695226716</v>
          </cell>
          <cell r="T1318">
            <v>49.218559542840076</v>
          </cell>
          <cell r="U1318">
            <v>49.218559390453436</v>
          </cell>
          <cell r="V1318">
            <v>49.218559238066796</v>
          </cell>
          <cell r="W1318">
            <v>49.218559085680155</v>
          </cell>
          <cell r="X1318">
            <v>49.218558933293515</v>
          </cell>
          <cell r="Y1318">
            <v>49.218558780906875</v>
          </cell>
          <cell r="Z1318">
            <v>49.218558628520235</v>
          </cell>
          <cell r="AA1318">
            <v>49.218558476133595</v>
          </cell>
          <cell r="AB1318">
            <v>49.218558323746954</v>
          </cell>
          <cell r="AC1318">
            <v>49.218558171360343</v>
          </cell>
          <cell r="AD1318">
            <v>49.218558171360343</v>
          </cell>
          <cell r="AE1318">
            <v>49.218558171360343</v>
          </cell>
          <cell r="AF1318">
            <v>49.218558171360343</v>
          </cell>
          <cell r="AG1318">
            <v>49.218558171360343</v>
          </cell>
          <cell r="AH1318">
            <v>49.218558171360343</v>
          </cell>
          <cell r="AI1318">
            <v>49.218558171360343</v>
          </cell>
          <cell r="AJ1318">
            <v>49.218558171360343</v>
          </cell>
          <cell r="AK1318">
            <v>49.218558171360343</v>
          </cell>
          <cell r="AL1318">
            <v>49.218558171360343</v>
          </cell>
          <cell r="AM1318">
            <v>49.218558171360343</v>
          </cell>
          <cell r="AN1318">
            <v>49.218558171360343</v>
          </cell>
        </row>
        <row r="1319">
          <cell r="A1319">
            <v>41</v>
          </cell>
          <cell r="B1319" t="str">
            <v>RD</v>
          </cell>
          <cell r="C1319" t="str">
            <v>mf</v>
          </cell>
          <cell r="D1319">
            <v>155.94</v>
          </cell>
          <cell r="E1319">
            <v>155.94</v>
          </cell>
          <cell r="F1319">
            <v>155.94</v>
          </cell>
          <cell r="G1319">
            <v>155.94</v>
          </cell>
          <cell r="H1319">
            <v>155.94</v>
          </cell>
          <cell r="I1319">
            <v>155.94</v>
          </cell>
          <cell r="J1319">
            <v>155.94</v>
          </cell>
          <cell r="K1319">
            <v>155.94</v>
          </cell>
          <cell r="L1319">
            <v>155.94</v>
          </cell>
          <cell r="M1319">
            <v>155.94</v>
          </cell>
          <cell r="N1319">
            <v>155.94</v>
          </cell>
          <cell r="O1319">
            <v>155.94</v>
          </cell>
          <cell r="P1319">
            <v>155.94</v>
          </cell>
          <cell r="Q1319">
            <v>159.91</v>
          </cell>
          <cell r="R1319">
            <v>135.97</v>
          </cell>
          <cell r="S1319">
            <v>127.96</v>
          </cell>
          <cell r="T1319">
            <v>125.96</v>
          </cell>
          <cell r="U1319">
            <v>144.11000000000001</v>
          </cell>
          <cell r="V1319">
            <v>245.68</v>
          </cell>
          <cell r="W1319">
            <v>236.27</v>
          </cell>
          <cell r="X1319">
            <v>218.84</v>
          </cell>
          <cell r="Y1319">
            <v>218.29</v>
          </cell>
          <cell r="Z1319">
            <v>238.39</v>
          </cell>
          <cell r="AA1319">
            <v>233.75</v>
          </cell>
          <cell r="AB1319">
            <v>215.24</v>
          </cell>
          <cell r="AC1319">
            <v>256</v>
          </cell>
          <cell r="AD1319">
            <v>234.43</v>
          </cell>
          <cell r="AE1319">
            <v>192.26</v>
          </cell>
          <cell r="AF1319">
            <v>239.71</v>
          </cell>
          <cell r="AG1319">
            <v>209.2</v>
          </cell>
          <cell r="AH1319">
            <v>122.85</v>
          </cell>
          <cell r="AI1319">
            <v>199.69</v>
          </cell>
          <cell r="AJ1319">
            <v>199.6884</v>
          </cell>
          <cell r="AK1319">
            <v>199.6884</v>
          </cell>
          <cell r="AL1319">
            <v>199.6884</v>
          </cell>
          <cell r="AM1319">
            <v>184.3</v>
          </cell>
          <cell r="AN1319">
            <v>184.3</v>
          </cell>
        </row>
        <row r="1320">
          <cell r="A1320">
            <v>41</v>
          </cell>
          <cell r="B1320" t="str">
            <v>RD</v>
          </cell>
          <cell r="C1320" t="str">
            <v>mr</v>
          </cell>
          <cell r="D1320">
            <v>143.23280076503988</v>
          </cell>
          <cell r="E1320">
            <v>143.23280076503988</v>
          </cell>
          <cell r="F1320">
            <v>143.23280076503988</v>
          </cell>
          <cell r="G1320">
            <v>143.23280076503988</v>
          </cell>
          <cell r="H1320">
            <v>143.23280076503988</v>
          </cell>
          <cell r="I1320">
            <v>143.23280076503988</v>
          </cell>
          <cell r="J1320">
            <v>143.23280076503988</v>
          </cell>
          <cell r="K1320">
            <v>143.23280076503988</v>
          </cell>
          <cell r="L1320">
            <v>143.23280076503988</v>
          </cell>
          <cell r="M1320">
            <v>143.23280076503988</v>
          </cell>
          <cell r="N1320">
            <v>143.23280076503988</v>
          </cell>
          <cell r="O1320">
            <v>143.23280076503988</v>
          </cell>
          <cell r="P1320">
            <v>143.23280076503988</v>
          </cell>
          <cell r="Q1320">
            <v>143.23280076503988</v>
          </cell>
          <cell r="R1320">
            <v>134.55803947724351</v>
          </cell>
          <cell r="S1320">
            <v>125.88327818944714</v>
          </cell>
          <cell r="T1320">
            <v>117.20851690165077</v>
          </cell>
          <cell r="U1320">
            <v>108.5337556138544</v>
          </cell>
          <cell r="V1320">
            <v>99.858994326058024</v>
          </cell>
          <cell r="W1320">
            <v>91.184233038261652</v>
          </cell>
          <cell r="X1320">
            <v>82.509471750465281</v>
          </cell>
          <cell r="Y1320">
            <v>73.834710462668909</v>
          </cell>
          <cell r="Z1320">
            <v>65.159949174872537</v>
          </cell>
          <cell r="AA1320">
            <v>56.485187887076165</v>
          </cell>
          <cell r="AB1320">
            <v>47.810426599279793</v>
          </cell>
          <cell r="AC1320">
            <v>39.135665311483386</v>
          </cell>
          <cell r="AD1320">
            <v>39.135665311483386</v>
          </cell>
          <cell r="AE1320">
            <v>39.135665311483386</v>
          </cell>
          <cell r="AF1320">
            <v>39.135665311483386</v>
          </cell>
          <cell r="AG1320">
            <v>39.135665311483386</v>
          </cell>
          <cell r="AH1320">
            <v>39.135665311483386</v>
          </cell>
          <cell r="AI1320">
            <v>39.135665311483386</v>
          </cell>
          <cell r="AJ1320">
            <v>39.135665311483386</v>
          </cell>
          <cell r="AK1320">
            <v>39.135665311483386</v>
          </cell>
          <cell r="AL1320">
            <v>39.135665311483386</v>
          </cell>
          <cell r="AM1320">
            <v>39.135665311483386</v>
          </cell>
          <cell r="AN1320">
            <v>39.135665311483386</v>
          </cell>
        </row>
        <row r="1321">
          <cell r="A1321">
            <v>41</v>
          </cell>
          <cell r="B1321" t="str">
            <v>RD</v>
          </cell>
          <cell r="C1321" t="str">
            <v>sf</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row>
        <row r="1322">
          <cell r="A1322">
            <v>41</v>
          </cell>
          <cell r="B1322" t="str">
            <v>RD</v>
          </cell>
          <cell r="C1322" t="str">
            <v>sr</v>
          </cell>
          <cell r="D1322">
            <v>6.2366814583363963</v>
          </cell>
          <cell r="E1322">
            <v>6.2366814583363963</v>
          </cell>
          <cell r="F1322">
            <v>6.2366814583363963</v>
          </cell>
          <cell r="G1322">
            <v>6.2366814583363963</v>
          </cell>
          <cell r="H1322">
            <v>6.2366814583363963</v>
          </cell>
          <cell r="I1322">
            <v>6.2366814583363963</v>
          </cell>
          <cell r="J1322">
            <v>6.2366814583363963</v>
          </cell>
          <cell r="K1322">
            <v>6.2366814583363963</v>
          </cell>
          <cell r="L1322">
            <v>6.2366814583363963</v>
          </cell>
          <cell r="M1322">
            <v>6.2366814583363963</v>
          </cell>
          <cell r="N1322">
            <v>6.2366814583363963</v>
          </cell>
          <cell r="O1322">
            <v>6.2366814583363963</v>
          </cell>
          <cell r="P1322">
            <v>6.2366814583363963</v>
          </cell>
          <cell r="Q1322">
            <v>6.2366814583363963</v>
          </cell>
          <cell r="R1322">
            <v>8.4053276094525717</v>
          </cell>
          <cell r="S1322">
            <v>10.573973760568748</v>
          </cell>
          <cell r="T1322">
            <v>12.742619911684923</v>
          </cell>
          <cell r="U1322">
            <v>14.911266062801097</v>
          </cell>
          <cell r="V1322">
            <v>17.079912213917272</v>
          </cell>
          <cell r="W1322">
            <v>19.248558365033446</v>
          </cell>
          <cell r="X1322">
            <v>21.417204516149621</v>
          </cell>
          <cell r="Y1322">
            <v>23.585850667265795</v>
          </cell>
          <cell r="Z1322">
            <v>25.75449681838197</v>
          </cell>
          <cell r="AA1322">
            <v>27.923142969498144</v>
          </cell>
          <cell r="AB1322">
            <v>30.091789120614319</v>
          </cell>
          <cell r="AC1322">
            <v>32.260435271730501</v>
          </cell>
          <cell r="AD1322">
            <v>32.260435271730501</v>
          </cell>
          <cell r="AE1322">
            <v>32.260435271730501</v>
          </cell>
          <cell r="AF1322">
            <v>32.260435271730501</v>
          </cell>
          <cell r="AG1322">
            <v>32.260435271730501</v>
          </cell>
          <cell r="AH1322">
            <v>32.260435271730501</v>
          </cell>
          <cell r="AI1322">
            <v>32.260435271730501</v>
          </cell>
          <cell r="AJ1322">
            <v>32.260435271730501</v>
          </cell>
          <cell r="AK1322">
            <v>32.260435271730501</v>
          </cell>
          <cell r="AL1322">
            <v>32.260435271730501</v>
          </cell>
          <cell r="AM1322">
            <v>32.260435271730501</v>
          </cell>
          <cell r="AN1322">
            <v>32.260435271730501</v>
          </cell>
        </row>
        <row r="1323">
          <cell r="A1323">
            <v>41</v>
          </cell>
          <cell r="B1323" t="str">
            <v>RR</v>
          </cell>
          <cell r="C1323" t="str">
            <v>rf</v>
          </cell>
          <cell r="D1323">
            <v>30.715414388948837</v>
          </cell>
          <cell r="E1323">
            <v>30.715414388948837</v>
          </cell>
          <cell r="F1323">
            <v>30.715414388948837</v>
          </cell>
          <cell r="G1323">
            <v>30.715414388948837</v>
          </cell>
          <cell r="H1323">
            <v>30.715414388948837</v>
          </cell>
          <cell r="I1323">
            <v>30.715414388948837</v>
          </cell>
          <cell r="J1323">
            <v>30.715414388948837</v>
          </cell>
          <cell r="K1323">
            <v>30.715414388948837</v>
          </cell>
          <cell r="L1323">
            <v>30.715414388948837</v>
          </cell>
          <cell r="M1323">
            <v>30.715414388948837</v>
          </cell>
          <cell r="N1323">
            <v>30.715414388948837</v>
          </cell>
          <cell r="O1323">
            <v>30.715414388948837</v>
          </cell>
          <cell r="P1323">
            <v>30.715414388948837</v>
          </cell>
          <cell r="Q1323">
            <v>30.715414388948837</v>
          </cell>
          <cell r="R1323">
            <v>38.64729007909532</v>
          </cell>
          <cell r="S1323">
            <v>46.579165769241804</v>
          </cell>
          <cell r="T1323">
            <v>54.511041459388288</v>
          </cell>
          <cell r="U1323">
            <v>62.442917149534772</v>
          </cell>
          <cell r="V1323">
            <v>70.374792839681263</v>
          </cell>
          <cell r="W1323">
            <v>78.306668529827746</v>
          </cell>
          <cell r="X1323">
            <v>86.23854421997423</v>
          </cell>
          <cell r="Y1323">
            <v>94.170419910120714</v>
          </cell>
          <cell r="Z1323">
            <v>102.1022956002672</v>
          </cell>
          <cell r="AA1323">
            <v>110.03417129041368</v>
          </cell>
          <cell r="AB1323">
            <v>117.96604698056017</v>
          </cell>
          <cell r="AC1323">
            <v>125.89792267070666</v>
          </cell>
          <cell r="AD1323">
            <v>125.89792267070666</v>
          </cell>
          <cell r="AE1323">
            <v>125.89792267070666</v>
          </cell>
          <cell r="AF1323">
            <v>125.89792267070666</v>
          </cell>
          <cell r="AG1323">
            <v>125.89792267070666</v>
          </cell>
          <cell r="AH1323">
            <v>125.89792267070666</v>
          </cell>
          <cell r="AI1323">
            <v>125.89792267070666</v>
          </cell>
          <cell r="AJ1323">
            <v>125.89792267070666</v>
          </cell>
          <cell r="AK1323">
            <v>125.89792267070666</v>
          </cell>
          <cell r="AL1323">
            <v>125.89792267070666</v>
          </cell>
          <cell r="AM1323">
            <v>125.89792267070666</v>
          </cell>
          <cell r="AN1323">
            <v>125.89792267070666</v>
          </cell>
        </row>
        <row r="1324">
          <cell r="A1324">
            <v>41</v>
          </cell>
          <cell r="B1324" t="str">
            <v>RR</v>
          </cell>
          <cell r="C1324" t="str">
            <v>rm</v>
          </cell>
          <cell r="D1324">
            <v>0</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3.1800766079107934</v>
          </cell>
          <cell r="S1324">
            <v>6.3601532158215868</v>
          </cell>
          <cell r="T1324">
            <v>9.5402298237323802</v>
          </cell>
          <cell r="U1324">
            <v>12.720306431643174</v>
          </cell>
          <cell r="V1324">
            <v>15.900383039553967</v>
          </cell>
          <cell r="W1324">
            <v>19.08045964746476</v>
          </cell>
          <cell r="X1324">
            <v>22.260536255375555</v>
          </cell>
          <cell r="Y1324">
            <v>25.440612863286347</v>
          </cell>
          <cell r="Z1324">
            <v>28.620689471197139</v>
          </cell>
          <cell r="AA1324">
            <v>31.80076607910793</v>
          </cell>
          <cell r="AB1324">
            <v>34.980842687018722</v>
          </cell>
          <cell r="AC1324">
            <v>38.160919294929521</v>
          </cell>
          <cell r="AD1324">
            <v>38.160919294929521</v>
          </cell>
          <cell r="AE1324">
            <v>38.160919294929521</v>
          </cell>
          <cell r="AF1324">
            <v>38.160919294929521</v>
          </cell>
          <cell r="AG1324">
            <v>38.160919294929521</v>
          </cell>
          <cell r="AH1324">
            <v>38.160919294929521</v>
          </cell>
          <cell r="AI1324">
            <v>38.160919294929521</v>
          </cell>
          <cell r="AJ1324">
            <v>38.160919294929521</v>
          </cell>
          <cell r="AK1324">
            <v>38.160919294929521</v>
          </cell>
          <cell r="AL1324">
            <v>38.160919294929521</v>
          </cell>
          <cell r="AM1324">
            <v>38.160919294929521</v>
          </cell>
          <cell r="AN1324">
            <v>38.160919294929521</v>
          </cell>
        </row>
        <row r="1325">
          <cell r="A1325">
            <v>41</v>
          </cell>
          <cell r="B1325" t="str">
            <v>SD</v>
          </cell>
          <cell r="C1325" t="str">
            <v>ld</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row>
        <row r="1326">
          <cell r="A1326">
            <v>41</v>
          </cell>
          <cell r="B1326" t="str">
            <v>SD</v>
          </cell>
          <cell r="C1326" t="str">
            <v>lf</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row>
        <row r="1327">
          <cell r="A1327">
            <v>41</v>
          </cell>
          <cell r="B1327" t="str">
            <v>SD</v>
          </cell>
          <cell r="C1327" t="str">
            <v>mn</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3.0210305699828015</v>
          </cell>
          <cell r="S1327">
            <v>6.042061139965603</v>
          </cell>
          <cell r="T1327">
            <v>9.0630917099484041</v>
          </cell>
          <cell r="U1327">
            <v>12.084122279931206</v>
          </cell>
          <cell r="V1327">
            <v>15.105152849914008</v>
          </cell>
          <cell r="W1327">
            <v>18.126183419896808</v>
          </cell>
          <cell r="X1327">
            <v>21.14721398987961</v>
          </cell>
          <cell r="Y1327">
            <v>24.168244559862412</v>
          </cell>
          <cell r="Z1327">
            <v>27.189275129845214</v>
          </cell>
          <cell r="AA1327">
            <v>30.210305699828016</v>
          </cell>
          <cell r="AB1327">
            <v>33.231336269810818</v>
          </cell>
          <cell r="AC1327">
            <v>36.252366839793616</v>
          </cell>
          <cell r="AD1327">
            <v>36.252366839793616</v>
          </cell>
          <cell r="AE1327">
            <v>36.252366839793616</v>
          </cell>
          <cell r="AF1327">
            <v>36.252366839793616</v>
          </cell>
          <cell r="AG1327">
            <v>36.252366839793616</v>
          </cell>
          <cell r="AH1327">
            <v>36.252366839793616</v>
          </cell>
          <cell r="AI1327">
            <v>36.252366839793616</v>
          </cell>
          <cell r="AJ1327">
            <v>36.252366839793616</v>
          </cell>
          <cell r="AK1327">
            <v>36.252366839793616</v>
          </cell>
          <cell r="AL1327">
            <v>36.252366839793616</v>
          </cell>
          <cell r="AM1327">
            <v>36.252366839793616</v>
          </cell>
          <cell r="AN1327">
            <v>36.252366839793616</v>
          </cell>
        </row>
        <row r="1328">
          <cell r="A1328">
            <v>41</v>
          </cell>
          <cell r="B1328" t="str">
            <v>SD</v>
          </cell>
          <cell r="C1328" t="str">
            <v>os</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row>
        <row r="1329">
          <cell r="A1329">
            <v>41</v>
          </cell>
          <cell r="B1329" t="str">
            <v>SD</v>
          </cell>
          <cell r="C1329" t="str">
            <v>pm</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row>
        <row r="1330">
          <cell r="A1330">
            <v>41</v>
          </cell>
          <cell r="B1330" t="str">
            <v>SD</v>
          </cell>
          <cell r="C1330" t="str">
            <v>pq</v>
          </cell>
          <cell r="D1330">
            <v>20.864073716719034</v>
          </cell>
          <cell r="E1330">
            <v>20.864073716719034</v>
          </cell>
          <cell r="F1330">
            <v>20.864073716719034</v>
          </cell>
          <cell r="G1330">
            <v>20.864073716719034</v>
          </cell>
          <cell r="H1330">
            <v>20.864073716719034</v>
          </cell>
          <cell r="I1330">
            <v>20.864073716719034</v>
          </cell>
          <cell r="J1330">
            <v>20.864073716719034</v>
          </cell>
          <cell r="K1330">
            <v>20.864073716719034</v>
          </cell>
          <cell r="L1330">
            <v>20.864073716719034</v>
          </cell>
          <cell r="M1330">
            <v>20.864073716719034</v>
          </cell>
          <cell r="N1330">
            <v>20.864073716719034</v>
          </cell>
          <cell r="O1330">
            <v>20.864073716719034</v>
          </cell>
          <cell r="P1330">
            <v>20.864073716719034</v>
          </cell>
          <cell r="Q1330">
            <v>20.864073716719034</v>
          </cell>
          <cell r="R1330">
            <v>25.102950281325999</v>
          </cell>
          <cell r="S1330">
            <v>29.341826845932964</v>
          </cell>
          <cell r="T1330">
            <v>33.580703410539925</v>
          </cell>
          <cell r="U1330">
            <v>37.819579975146894</v>
          </cell>
          <cell r="V1330">
            <v>42.058456539753863</v>
          </cell>
          <cell r="W1330">
            <v>46.297333104360831</v>
          </cell>
          <cell r="X1330">
            <v>50.5362096689678</v>
          </cell>
          <cell r="Y1330">
            <v>54.775086233574768</v>
          </cell>
          <cell r="Z1330">
            <v>59.013962798181737</v>
          </cell>
          <cell r="AA1330">
            <v>63.252839362788706</v>
          </cell>
          <cell r="AB1330">
            <v>67.491715927395674</v>
          </cell>
          <cell r="AC1330">
            <v>71.730592492002614</v>
          </cell>
          <cell r="AD1330">
            <v>71.730592492002614</v>
          </cell>
          <cell r="AE1330">
            <v>71.730592492002614</v>
          </cell>
          <cell r="AF1330">
            <v>71.730592492002614</v>
          </cell>
          <cell r="AG1330">
            <v>71.730592492002614</v>
          </cell>
          <cell r="AH1330">
            <v>71.730592492002614</v>
          </cell>
          <cell r="AI1330">
            <v>71.730592492002614</v>
          </cell>
          <cell r="AJ1330">
            <v>71.730592492002614</v>
          </cell>
          <cell r="AK1330">
            <v>71.730592492002614</v>
          </cell>
          <cell r="AL1330">
            <v>71.730592492002614</v>
          </cell>
          <cell r="AM1330">
            <v>71.730592492002614</v>
          </cell>
          <cell r="AN1330">
            <v>71.730592492002614</v>
          </cell>
        </row>
        <row r="1331">
          <cell r="A1331">
            <v>41</v>
          </cell>
          <cell r="B1331" t="str">
            <v>SD</v>
          </cell>
          <cell r="C1331" t="str">
            <v>ss</v>
          </cell>
          <cell r="D1331">
            <v>11.575207846793065</v>
          </cell>
          <cell r="E1331">
            <v>11.575207846793065</v>
          </cell>
          <cell r="F1331">
            <v>11.575207846793065</v>
          </cell>
          <cell r="G1331">
            <v>11.575207846793065</v>
          </cell>
          <cell r="H1331">
            <v>11.575207846793065</v>
          </cell>
          <cell r="I1331">
            <v>11.575207846793065</v>
          </cell>
          <cell r="J1331">
            <v>11.575207846793065</v>
          </cell>
          <cell r="K1331">
            <v>11.575207846793065</v>
          </cell>
          <cell r="L1331">
            <v>11.575207846793065</v>
          </cell>
          <cell r="M1331">
            <v>11.575207846793065</v>
          </cell>
          <cell r="N1331">
            <v>11.575207846793065</v>
          </cell>
          <cell r="O1331">
            <v>11.575207846793065</v>
          </cell>
          <cell r="P1331">
            <v>11.575207846793065</v>
          </cell>
          <cell r="Q1331">
            <v>11.575207846793065</v>
          </cell>
          <cell r="R1331">
            <v>11.409033996796175</v>
          </cell>
          <cell r="S1331">
            <v>11.242860146799286</v>
          </cell>
          <cell r="T1331">
            <v>11.076686296802396</v>
          </cell>
          <cell r="U1331">
            <v>10.910512446805507</v>
          </cell>
          <cell r="V1331">
            <v>10.744338596808618</v>
          </cell>
          <cell r="W1331">
            <v>10.578164746811728</v>
          </cell>
          <cell r="X1331">
            <v>10.411990896814839</v>
          </cell>
          <cell r="Y1331">
            <v>10.245817046817949</v>
          </cell>
          <cell r="Z1331">
            <v>10.07964319682106</v>
          </cell>
          <cell r="AA1331">
            <v>9.9134693468241704</v>
          </cell>
          <cell r="AB1331">
            <v>9.7472954968272809</v>
          </cell>
          <cell r="AC1331">
            <v>9.5811216468303968</v>
          </cell>
          <cell r="AD1331">
            <v>9.5811216468303968</v>
          </cell>
          <cell r="AE1331">
            <v>9.5811216468303968</v>
          </cell>
          <cell r="AF1331">
            <v>9.5811216468303968</v>
          </cell>
          <cell r="AG1331">
            <v>9.5811216468303968</v>
          </cell>
          <cell r="AH1331">
            <v>9.5811216468303968</v>
          </cell>
          <cell r="AI1331">
            <v>9.5811216468303968</v>
          </cell>
          <cell r="AJ1331">
            <v>9.5811216468303968</v>
          </cell>
          <cell r="AK1331">
            <v>9.5811216468303968</v>
          </cell>
          <cell r="AL1331">
            <v>9.5811216468303968</v>
          </cell>
          <cell r="AM1331">
            <v>9.5811216468303968</v>
          </cell>
          <cell r="AN1331">
            <v>9.5811216468303968</v>
          </cell>
        </row>
        <row r="1332">
          <cell r="A1332">
            <v>41</v>
          </cell>
          <cell r="B1332" t="str">
            <v>UR</v>
          </cell>
          <cell r="C1332" t="str">
            <v>rf</v>
          </cell>
          <cell r="D1332">
            <v>1299.3187542153237</v>
          </cell>
          <cell r="E1332">
            <v>1299.3187542153237</v>
          </cell>
          <cell r="F1332">
            <v>1299.3187542153237</v>
          </cell>
          <cell r="G1332">
            <v>1299.3187542153237</v>
          </cell>
          <cell r="H1332">
            <v>1299.3187542153237</v>
          </cell>
          <cell r="I1332">
            <v>1299.3187542153237</v>
          </cell>
          <cell r="J1332">
            <v>1299.3187542153237</v>
          </cell>
          <cell r="K1332">
            <v>1299.3187542153237</v>
          </cell>
          <cell r="L1332">
            <v>1299.3187542153237</v>
          </cell>
          <cell r="M1332">
            <v>1299.3187542153237</v>
          </cell>
          <cell r="N1332">
            <v>1299.3187542153237</v>
          </cell>
          <cell r="O1332">
            <v>1299.3187542153237</v>
          </cell>
          <cell r="P1332">
            <v>1299.3187542153237</v>
          </cell>
          <cell r="Q1332">
            <v>1299.3187542153237</v>
          </cell>
          <cell r="R1332">
            <v>1226.8202797930371</v>
          </cell>
          <cell r="S1332">
            <v>1154.3218053707506</v>
          </cell>
          <cell r="T1332">
            <v>1081.823330948464</v>
          </cell>
          <cell r="U1332">
            <v>1009.3248565261773</v>
          </cell>
          <cell r="V1332">
            <v>936.82638210389064</v>
          </cell>
          <cell r="W1332">
            <v>864.32790768160396</v>
          </cell>
          <cell r="X1332">
            <v>791.82943325931728</v>
          </cell>
          <cell r="Y1332">
            <v>719.33095883703061</v>
          </cell>
          <cell r="Z1332">
            <v>646.83248441474393</v>
          </cell>
          <cell r="AA1332">
            <v>574.33400999245725</v>
          </cell>
          <cell r="AB1332">
            <v>501.83553557017063</v>
          </cell>
          <cell r="AC1332">
            <v>429.33706114788413</v>
          </cell>
          <cell r="AD1332">
            <v>429.33706114788413</v>
          </cell>
          <cell r="AE1332">
            <v>429.33706114788413</v>
          </cell>
          <cell r="AF1332">
            <v>429.33706114788413</v>
          </cell>
          <cell r="AG1332">
            <v>429.33706114788413</v>
          </cell>
          <cell r="AH1332">
            <v>429.33706114788413</v>
          </cell>
          <cell r="AI1332">
            <v>429.33706114788413</v>
          </cell>
          <cell r="AJ1332">
            <v>429.33706114788413</v>
          </cell>
          <cell r="AK1332">
            <v>429.33706114788413</v>
          </cell>
          <cell r="AL1332">
            <v>429.33706114788413</v>
          </cell>
          <cell r="AM1332">
            <v>429.33706114788413</v>
          </cell>
          <cell r="AN1332">
            <v>429.33706114788413</v>
          </cell>
        </row>
        <row r="1333">
          <cell r="A1333">
            <v>41</v>
          </cell>
          <cell r="B1333" t="str">
            <v>UR</v>
          </cell>
          <cell r="C1333" t="str">
            <v>rm</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row>
        <row r="1334">
          <cell r="A1334">
            <v>42</v>
          </cell>
          <cell r="B1334" t="str">
            <v>AG</v>
          </cell>
          <cell r="C1334" t="str">
            <v>ab</v>
          </cell>
          <cell r="D1334">
            <v>235.6972779587648</v>
          </cell>
          <cell r="E1334">
            <v>235.6972779587648</v>
          </cell>
          <cell r="F1334">
            <v>235.6972779587648</v>
          </cell>
          <cell r="G1334">
            <v>235.6972779587648</v>
          </cell>
          <cell r="H1334">
            <v>235.6972779587648</v>
          </cell>
          <cell r="I1334">
            <v>235.6972779587648</v>
          </cell>
          <cell r="J1334">
            <v>235.6972779587648</v>
          </cell>
          <cell r="K1334">
            <v>235.6972779587648</v>
          </cell>
          <cell r="L1334">
            <v>235.6972779587648</v>
          </cell>
          <cell r="M1334">
            <v>235.6972779587648</v>
          </cell>
          <cell r="N1334">
            <v>235.6972779587648</v>
          </cell>
          <cell r="O1334">
            <v>235.6972779587648</v>
          </cell>
          <cell r="P1334">
            <v>235.6972779587648</v>
          </cell>
          <cell r="Q1334">
            <v>235.6972779587648</v>
          </cell>
          <cell r="R1334">
            <v>216.15523140359835</v>
          </cell>
          <cell r="S1334">
            <v>196.6131848484319</v>
          </cell>
          <cell r="T1334">
            <v>177.07113829326545</v>
          </cell>
          <cell r="U1334">
            <v>157.529091738099</v>
          </cell>
          <cell r="V1334">
            <v>137.98704518293255</v>
          </cell>
          <cell r="W1334">
            <v>118.4449986277661</v>
          </cell>
          <cell r="X1334">
            <v>98.902952072599646</v>
          </cell>
          <cell r="Y1334">
            <v>79.360905517433196</v>
          </cell>
          <cell r="Z1334">
            <v>59.818858962266738</v>
          </cell>
          <cell r="AA1334">
            <v>40.27681240710028</v>
          </cell>
          <cell r="AB1334">
            <v>20.734765851933822</v>
          </cell>
          <cell r="AC1334">
            <v>1.1927192967672979</v>
          </cell>
          <cell r="AD1334">
            <v>1.1927192967672979</v>
          </cell>
          <cell r="AE1334">
            <v>1.1927192967672979</v>
          </cell>
          <cell r="AF1334">
            <v>1.1927192967672979</v>
          </cell>
          <cell r="AG1334">
            <v>1.1927192967672979</v>
          </cell>
          <cell r="AH1334">
            <v>1.1927192967672979</v>
          </cell>
          <cell r="AI1334">
            <v>1.1927192967672979</v>
          </cell>
          <cell r="AJ1334">
            <v>1.1927192967672979</v>
          </cell>
          <cell r="AK1334">
            <v>1.1927192967672979</v>
          </cell>
          <cell r="AL1334">
            <v>1.1927192967672979</v>
          </cell>
          <cell r="AM1334">
            <v>1.1927192967672979</v>
          </cell>
          <cell r="AN1334">
            <v>1.1927192967672979</v>
          </cell>
        </row>
        <row r="1335">
          <cell r="A1335">
            <v>42</v>
          </cell>
          <cell r="B1335" t="str">
            <v>AG</v>
          </cell>
          <cell r="C1335" t="str">
            <v>cp</v>
          </cell>
          <cell r="D1335">
            <v>2049.9388836115395</v>
          </cell>
          <cell r="E1335">
            <v>2049.9388836115395</v>
          </cell>
          <cell r="F1335">
            <v>2049.9388836115395</v>
          </cell>
          <cell r="G1335">
            <v>2049.9388836115395</v>
          </cell>
          <cell r="H1335">
            <v>2049.9388836115395</v>
          </cell>
          <cell r="I1335">
            <v>2049.9388836115395</v>
          </cell>
          <cell r="J1335">
            <v>2049.9388836115395</v>
          </cell>
          <cell r="K1335">
            <v>2049.9388836115395</v>
          </cell>
          <cell r="L1335">
            <v>2049.9388836115395</v>
          </cell>
          <cell r="M1335">
            <v>2049.9388836115395</v>
          </cell>
          <cell r="N1335">
            <v>2049.9388836115395</v>
          </cell>
          <cell r="O1335">
            <v>2049.9388836115395</v>
          </cell>
          <cell r="P1335">
            <v>2049.9388836115395</v>
          </cell>
          <cell r="Q1335">
            <v>2049.9388836115395</v>
          </cell>
          <cell r="R1335">
            <v>1936.9771191975585</v>
          </cell>
          <cell r="S1335">
            <v>1824.0153547835775</v>
          </cell>
          <cell r="T1335">
            <v>1711.0535903695966</v>
          </cell>
          <cell r="U1335">
            <v>1598.0918259556156</v>
          </cell>
          <cell r="V1335">
            <v>1485.1300615416346</v>
          </cell>
          <cell r="W1335">
            <v>1372.1682971276537</v>
          </cell>
          <cell r="X1335">
            <v>1259.2065327136727</v>
          </cell>
          <cell r="Y1335">
            <v>1146.2447682996917</v>
          </cell>
          <cell r="Z1335">
            <v>1033.2830038857107</v>
          </cell>
          <cell r="AA1335">
            <v>920.32123947172965</v>
          </cell>
          <cell r="AB1335">
            <v>807.35947505774857</v>
          </cell>
          <cell r="AC1335">
            <v>694.39771064376669</v>
          </cell>
          <cell r="AD1335">
            <v>694.39771064376669</v>
          </cell>
          <cell r="AE1335">
            <v>694.39771064376669</v>
          </cell>
          <cell r="AF1335">
            <v>694.39771064376669</v>
          </cell>
          <cell r="AG1335">
            <v>694.39771064376669</v>
          </cell>
          <cell r="AH1335">
            <v>694.39771064376669</v>
          </cell>
          <cell r="AI1335">
            <v>694.39771064376669</v>
          </cell>
          <cell r="AJ1335">
            <v>694.39771064376669</v>
          </cell>
          <cell r="AK1335">
            <v>694.39771064376669</v>
          </cell>
          <cell r="AL1335">
            <v>694.39771064376669</v>
          </cell>
          <cell r="AM1335">
            <v>694.39771064376669</v>
          </cell>
          <cell r="AN1335">
            <v>694.39771064376669</v>
          </cell>
        </row>
        <row r="1336">
          <cell r="A1336">
            <v>42</v>
          </cell>
          <cell r="B1336" t="str">
            <v>AG</v>
          </cell>
          <cell r="C1336" t="str">
            <v>pa</v>
          </cell>
          <cell r="D1336">
            <v>2753.5802616063734</v>
          </cell>
          <cell r="E1336">
            <v>2753.5802616063734</v>
          </cell>
          <cell r="F1336">
            <v>2753.5802616063734</v>
          </cell>
          <cell r="G1336">
            <v>2753.5802616063734</v>
          </cell>
          <cell r="H1336">
            <v>2753.5802616063734</v>
          </cell>
          <cell r="I1336">
            <v>2753.5802616063734</v>
          </cell>
          <cell r="J1336">
            <v>2753.5802616063734</v>
          </cell>
          <cell r="K1336">
            <v>2753.5802616063734</v>
          </cell>
          <cell r="L1336">
            <v>2753.5802616063734</v>
          </cell>
          <cell r="M1336">
            <v>2753.5802616063734</v>
          </cell>
          <cell r="N1336">
            <v>2753.5802616063734</v>
          </cell>
          <cell r="O1336">
            <v>2753.5802616063734</v>
          </cell>
          <cell r="P1336">
            <v>2753.5802616063734</v>
          </cell>
          <cell r="Q1336">
            <v>2753.5802616063734</v>
          </cell>
          <cell r="R1336">
            <v>2585.0678938737856</v>
          </cell>
          <cell r="S1336">
            <v>2416.5555261411978</v>
          </cell>
          <cell r="T1336">
            <v>2248.04315840861</v>
          </cell>
          <cell r="U1336">
            <v>2079.5307906760222</v>
          </cell>
          <cell r="V1336">
            <v>1911.0184229434344</v>
          </cell>
          <cell r="W1336">
            <v>1742.5060552108466</v>
          </cell>
          <cell r="X1336">
            <v>1573.9936874782588</v>
          </cell>
          <cell r="Y1336">
            <v>1405.481319745671</v>
          </cell>
          <cell r="Z1336">
            <v>1236.9689520130833</v>
          </cell>
          <cell r="AA1336">
            <v>1068.4565842804955</v>
          </cell>
          <cell r="AB1336">
            <v>899.94421654790767</v>
          </cell>
          <cell r="AC1336">
            <v>731.43184881532056</v>
          </cell>
          <cell r="AD1336">
            <v>731.43184881532056</v>
          </cell>
          <cell r="AE1336">
            <v>731.43184881532056</v>
          </cell>
          <cell r="AF1336">
            <v>731.43184881532056</v>
          </cell>
          <cell r="AG1336">
            <v>731.43184881532056</v>
          </cell>
          <cell r="AH1336">
            <v>731.43184881532056</v>
          </cell>
          <cell r="AI1336">
            <v>731.43184881532056</v>
          </cell>
          <cell r="AJ1336">
            <v>731.43184881532056</v>
          </cell>
          <cell r="AK1336">
            <v>731.43184881532056</v>
          </cell>
          <cell r="AL1336">
            <v>731.43184881532056</v>
          </cell>
          <cell r="AM1336">
            <v>731.43184881532056</v>
          </cell>
          <cell r="AN1336">
            <v>731.43184881532056</v>
          </cell>
        </row>
        <row r="1337">
          <cell r="A1337">
            <v>42</v>
          </cell>
          <cell r="B1337" t="str">
            <v>AL</v>
          </cell>
          <cell r="C1337" t="str">
            <v>ep</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row>
        <row r="1338">
          <cell r="A1338">
            <v>42</v>
          </cell>
          <cell r="B1338" t="str">
            <v>AL</v>
          </cell>
          <cell r="C1338" t="str">
            <v>ff</v>
          </cell>
          <cell r="D1338">
            <v>0</v>
          </cell>
          <cell r="E1338">
            <v>0</v>
          </cell>
          <cell r="F1338">
            <v>0</v>
          </cell>
          <cell r="G1338">
            <v>0</v>
          </cell>
          <cell r="H1338">
            <v>0</v>
          </cell>
          <cell r="I1338">
            <v>0</v>
          </cell>
          <cell r="J1338">
            <v>11672</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row>
        <row r="1339">
          <cell r="A1339">
            <v>42</v>
          </cell>
          <cell r="B1339" t="str">
            <v>AL</v>
          </cell>
          <cell r="C1339" t="str">
            <v>hr</v>
          </cell>
          <cell r="D1339">
            <v>5603</v>
          </cell>
          <cell r="E1339">
            <v>5604</v>
          </cell>
          <cell r="F1339">
            <v>5603</v>
          </cell>
          <cell r="G1339">
            <v>0</v>
          </cell>
          <cell r="H1339">
            <v>0</v>
          </cell>
          <cell r="I1339">
            <v>0</v>
          </cell>
          <cell r="J1339">
            <v>0</v>
          </cell>
          <cell r="K1339">
            <v>0</v>
          </cell>
          <cell r="L1339">
            <v>1282.4000000000001</v>
          </cell>
          <cell r="M1339">
            <v>1282.4000000000001</v>
          </cell>
          <cell r="N1339">
            <v>1282.4000000000001</v>
          </cell>
          <cell r="O1339">
            <v>1282.4000000000001</v>
          </cell>
          <cell r="P1339">
            <v>1282.4000000000001</v>
          </cell>
          <cell r="Q1339">
            <v>1282.4000000000001</v>
          </cell>
          <cell r="R1339">
            <v>1282.4000000000001</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row>
        <row r="1340">
          <cell r="A1340">
            <v>42</v>
          </cell>
          <cell r="B1340" t="str">
            <v>AL</v>
          </cell>
          <cell r="C1340" t="str">
            <v>of</v>
          </cell>
          <cell r="D1340">
            <v>5.1745262123091704</v>
          </cell>
          <cell r="E1340">
            <v>5.1745262123091704</v>
          </cell>
          <cell r="F1340">
            <v>5.1745262123091704</v>
          </cell>
          <cell r="G1340">
            <v>5.1745262123091704</v>
          </cell>
          <cell r="H1340">
            <v>5.1745262123091704</v>
          </cell>
          <cell r="I1340">
            <v>5.1745262123091704</v>
          </cell>
          <cell r="J1340">
            <v>5.1745262123091704</v>
          </cell>
          <cell r="K1340">
            <v>5.1745262123091704</v>
          </cell>
          <cell r="L1340">
            <v>5.1745262123091704</v>
          </cell>
          <cell r="M1340">
            <v>5.1745262123091704</v>
          </cell>
          <cell r="N1340">
            <v>5.1745262123091704</v>
          </cell>
          <cell r="O1340">
            <v>5.1745262123091704</v>
          </cell>
          <cell r="P1340">
            <v>5.1745262123091704</v>
          </cell>
          <cell r="Q1340">
            <v>5.1745262123091704</v>
          </cell>
          <cell r="R1340">
            <v>4.7555044147759578</v>
          </cell>
          <cell r="S1340">
            <v>4.3364826172427451</v>
          </cell>
          <cell r="T1340">
            <v>3.9174608197095329</v>
          </cell>
          <cell r="U1340">
            <v>3.4984390221763206</v>
          </cell>
          <cell r="V1340">
            <v>3.0794172246431084</v>
          </cell>
          <cell r="W1340">
            <v>2.6603954271098962</v>
          </cell>
          <cell r="X1340">
            <v>2.241373629576684</v>
          </cell>
          <cell r="Y1340">
            <v>1.8223518320434717</v>
          </cell>
          <cell r="Z1340">
            <v>1.4033300345102595</v>
          </cell>
          <cell r="AA1340">
            <v>0.98430823697704728</v>
          </cell>
          <cell r="AB1340">
            <v>0.56528643944383505</v>
          </cell>
          <cell r="AC1340">
            <v>0.14626464191062277</v>
          </cell>
          <cell r="AD1340">
            <v>0.14626464191062277</v>
          </cell>
          <cell r="AE1340">
            <v>0.14626464191062277</v>
          </cell>
          <cell r="AF1340">
            <v>0.14626464191062277</v>
          </cell>
          <cell r="AG1340">
            <v>0.14626464191062277</v>
          </cell>
          <cell r="AH1340">
            <v>0.14626464191062277</v>
          </cell>
          <cell r="AI1340">
            <v>0.14626464191062277</v>
          </cell>
          <cell r="AJ1340">
            <v>0.14626464191062277</v>
          </cell>
          <cell r="AK1340">
            <v>0.14626464191062277</v>
          </cell>
          <cell r="AL1340">
            <v>0.14626464191062277</v>
          </cell>
          <cell r="AM1340">
            <v>0.14626464191062277</v>
          </cell>
          <cell r="AN1340">
            <v>0.14626464191062277</v>
          </cell>
        </row>
        <row r="1341">
          <cell r="A1341">
            <v>42</v>
          </cell>
          <cell r="B1341" t="str">
            <v>CR</v>
          </cell>
          <cell r="C1341" t="str">
            <v>as</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5.3361703110788548E-2</v>
          </cell>
          <cell r="S1341">
            <v>0.1067234062215771</v>
          </cell>
          <cell r="T1341">
            <v>0.16008510933236564</v>
          </cell>
          <cell r="U1341">
            <v>0.21344681244315419</v>
          </cell>
          <cell r="V1341">
            <v>0.26680851555394275</v>
          </cell>
          <cell r="W1341">
            <v>0.32017021866473128</v>
          </cell>
          <cell r="X1341">
            <v>0.3735319217755198</v>
          </cell>
          <cell r="Y1341">
            <v>0.42689362488630833</v>
          </cell>
          <cell r="Z1341">
            <v>0.48025532799709686</v>
          </cell>
          <cell r="AA1341">
            <v>0.53361703110788539</v>
          </cell>
          <cell r="AB1341">
            <v>0.58697873421867397</v>
          </cell>
          <cell r="AC1341">
            <v>0.64034043732946255</v>
          </cell>
          <cell r="AD1341">
            <v>0.64034043732946255</v>
          </cell>
          <cell r="AE1341">
            <v>0.64034043732946255</v>
          </cell>
          <cell r="AF1341">
            <v>0.64034043732946255</v>
          </cell>
          <cell r="AG1341">
            <v>0.64034043732946255</v>
          </cell>
          <cell r="AH1341">
            <v>0.64034043732946255</v>
          </cell>
          <cell r="AI1341">
            <v>0.64034043732946255</v>
          </cell>
          <cell r="AJ1341">
            <v>0.64034043732946255</v>
          </cell>
          <cell r="AK1341">
            <v>0.64034043732946255</v>
          </cell>
          <cell r="AL1341">
            <v>0.64034043732946255</v>
          </cell>
          <cell r="AM1341">
            <v>0.64034043732946255</v>
          </cell>
          <cell r="AN1341">
            <v>0.64034043732946255</v>
          </cell>
        </row>
        <row r="1342">
          <cell r="A1342">
            <v>42</v>
          </cell>
          <cell r="B1342" t="str">
            <v>CR</v>
          </cell>
          <cell r="C1342" t="str">
            <v>hy</v>
          </cell>
          <cell r="D1342">
            <v>306.60000000000002</v>
          </cell>
          <cell r="E1342">
            <v>732.4</v>
          </cell>
          <cell r="F1342">
            <v>612.70000000000005</v>
          </cell>
          <cell r="G1342">
            <v>1008.7</v>
          </cell>
          <cell r="H1342">
            <v>0</v>
          </cell>
          <cell r="I1342">
            <v>821.1</v>
          </cell>
          <cell r="J1342">
            <v>4498</v>
          </cell>
          <cell r="K1342">
            <v>1291.8</v>
          </cell>
          <cell r="L1342">
            <v>2774.8</v>
          </cell>
          <cell r="M1342">
            <v>1967.9</v>
          </cell>
          <cell r="N1342">
            <v>3.3</v>
          </cell>
          <cell r="O1342">
            <v>2579.3000000000002</v>
          </cell>
          <cell r="P1342">
            <v>327</v>
          </cell>
          <cell r="Q1342">
            <v>492.9</v>
          </cell>
          <cell r="R1342">
            <v>828.5</v>
          </cell>
          <cell r="S1342">
            <v>1210.8</v>
          </cell>
          <cell r="T1342">
            <v>0</v>
          </cell>
          <cell r="U1342">
            <v>0</v>
          </cell>
          <cell r="V1342">
            <v>19.3</v>
          </cell>
          <cell r="W1342">
            <v>0</v>
          </cell>
          <cell r="X1342">
            <v>231.8</v>
          </cell>
          <cell r="Y1342">
            <v>1662.8</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row>
        <row r="1343">
          <cell r="A1343">
            <v>42</v>
          </cell>
          <cell r="B1343" t="str">
            <v>CR</v>
          </cell>
          <cell r="C1343" t="str">
            <v>pp</v>
          </cell>
          <cell r="D1343">
            <v>3.4</v>
          </cell>
          <cell r="E1343">
            <v>3.4</v>
          </cell>
          <cell r="F1343">
            <v>3.4</v>
          </cell>
          <cell r="G1343">
            <v>3.4</v>
          </cell>
          <cell r="H1343">
            <v>3.4</v>
          </cell>
          <cell r="I1343">
            <v>3.4</v>
          </cell>
          <cell r="J1343">
            <v>3.4</v>
          </cell>
          <cell r="K1343">
            <v>3.4</v>
          </cell>
          <cell r="L1343">
            <v>3.4</v>
          </cell>
          <cell r="M1343">
            <v>3.4</v>
          </cell>
          <cell r="N1343">
            <v>3.4</v>
          </cell>
          <cell r="O1343">
            <v>3.4</v>
          </cell>
          <cell r="P1343">
            <v>5.6</v>
          </cell>
          <cell r="Q1343">
            <v>3.4</v>
          </cell>
          <cell r="R1343">
            <v>3.4</v>
          </cell>
          <cell r="S1343">
            <v>3.4</v>
          </cell>
          <cell r="T1343">
            <v>3.4</v>
          </cell>
          <cell r="U1343">
            <v>3.4</v>
          </cell>
          <cell r="V1343">
            <v>3.4</v>
          </cell>
          <cell r="W1343">
            <v>6</v>
          </cell>
          <cell r="X1343">
            <v>3.4</v>
          </cell>
          <cell r="Y1343">
            <v>4.2</v>
          </cell>
          <cell r="Z1343">
            <v>4.4000000000000004</v>
          </cell>
          <cell r="AA1343">
            <v>5.7</v>
          </cell>
          <cell r="AB1343">
            <v>7.3</v>
          </cell>
          <cell r="AC1343">
            <v>6.5</v>
          </cell>
          <cell r="AD1343">
            <v>7.3</v>
          </cell>
          <cell r="AE1343">
            <v>3.5</v>
          </cell>
          <cell r="AF1343">
            <v>3.8</v>
          </cell>
          <cell r="AG1343">
            <v>5.8</v>
          </cell>
          <cell r="AH1343">
            <v>4.4000000000000004</v>
          </cell>
          <cell r="AI1343">
            <v>6.8</v>
          </cell>
          <cell r="AJ1343">
            <v>6.6</v>
          </cell>
          <cell r="AK1343">
            <v>6.4</v>
          </cell>
          <cell r="AL1343">
            <v>6.5</v>
          </cell>
          <cell r="AM1343">
            <v>6.1</v>
          </cell>
          <cell r="AN1343">
            <v>6.1</v>
          </cell>
        </row>
        <row r="1344">
          <cell r="A1344">
            <v>42</v>
          </cell>
          <cell r="B1344" t="str">
            <v>CR</v>
          </cell>
          <cell r="C1344" t="str">
            <v>ry</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row>
        <row r="1345">
          <cell r="A1345">
            <v>42</v>
          </cell>
          <cell r="B1345" t="str">
            <v>CR</v>
          </cell>
          <cell r="C1345" t="str">
            <v>sl</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row>
        <row r="1346">
          <cell r="A1346">
            <v>42</v>
          </cell>
          <cell r="B1346" t="str">
            <v>FO</v>
          </cell>
          <cell r="C1346" t="str">
            <v>uf</v>
          </cell>
          <cell r="D1346">
            <v>44.338886394846959</v>
          </cell>
          <cell r="E1346">
            <v>44.338886394846959</v>
          </cell>
          <cell r="F1346">
            <v>44.338886394846959</v>
          </cell>
          <cell r="G1346">
            <v>44.338886394846959</v>
          </cell>
          <cell r="H1346">
            <v>44.338886394846959</v>
          </cell>
          <cell r="I1346">
            <v>44.338886394846959</v>
          </cell>
          <cell r="J1346">
            <v>44.338886394846959</v>
          </cell>
          <cell r="K1346">
            <v>44.338886394846959</v>
          </cell>
          <cell r="L1346">
            <v>44.338886394846959</v>
          </cell>
          <cell r="M1346">
            <v>44.338886394846959</v>
          </cell>
          <cell r="N1346">
            <v>44.338886394846959</v>
          </cell>
          <cell r="O1346">
            <v>44.338886394846959</v>
          </cell>
          <cell r="P1346">
            <v>44.338886394846959</v>
          </cell>
          <cell r="Q1346">
            <v>44.338886394846959</v>
          </cell>
          <cell r="R1346">
            <v>67.960182077304026</v>
          </cell>
          <cell r="S1346">
            <v>91.5814777597611</v>
          </cell>
          <cell r="T1346">
            <v>115.20277344221817</v>
          </cell>
          <cell r="U1346">
            <v>138.82406912467525</v>
          </cell>
          <cell r="V1346">
            <v>162.44536480713231</v>
          </cell>
          <cell r="W1346">
            <v>186.06666048958937</v>
          </cell>
          <cell r="X1346">
            <v>209.68795617204643</v>
          </cell>
          <cell r="Y1346">
            <v>233.30925185450349</v>
          </cell>
          <cell r="Z1346">
            <v>256.93054753696055</v>
          </cell>
          <cell r="AA1346">
            <v>280.55184321941761</v>
          </cell>
          <cell r="AB1346">
            <v>304.17313890187467</v>
          </cell>
          <cell r="AC1346">
            <v>327.79443458433178</v>
          </cell>
          <cell r="AD1346">
            <v>327.79443458433178</v>
          </cell>
          <cell r="AE1346">
            <v>327.79443458433178</v>
          </cell>
          <cell r="AF1346">
            <v>327.79443458433178</v>
          </cell>
          <cell r="AG1346">
            <v>327.79443458433178</v>
          </cell>
          <cell r="AH1346">
            <v>327.79443458433178</v>
          </cell>
          <cell r="AI1346">
            <v>327.79443458433178</v>
          </cell>
          <cell r="AJ1346">
            <v>327.79443458433178</v>
          </cell>
          <cell r="AK1346">
            <v>327.79443458433178</v>
          </cell>
          <cell r="AL1346">
            <v>327.79443458433178</v>
          </cell>
          <cell r="AM1346">
            <v>327.79443458433178</v>
          </cell>
          <cell r="AN1346">
            <v>327.79443458433178</v>
          </cell>
        </row>
        <row r="1347">
          <cell r="A1347">
            <v>42</v>
          </cell>
          <cell r="B1347" t="str">
            <v>IN</v>
          </cell>
          <cell r="C1347" t="str">
            <v>hi</v>
          </cell>
          <cell r="D1347">
            <v>16.465875936879819</v>
          </cell>
          <cell r="E1347">
            <v>16.465875936879819</v>
          </cell>
          <cell r="F1347">
            <v>16.465875936879819</v>
          </cell>
          <cell r="G1347">
            <v>16.465875936879819</v>
          </cell>
          <cell r="H1347">
            <v>16.465875936879819</v>
          </cell>
          <cell r="I1347">
            <v>16.465875936879819</v>
          </cell>
          <cell r="J1347">
            <v>16.465875936879819</v>
          </cell>
          <cell r="K1347">
            <v>16.465875936879819</v>
          </cell>
          <cell r="L1347">
            <v>16.465875936879819</v>
          </cell>
          <cell r="M1347">
            <v>16.465875936879819</v>
          </cell>
          <cell r="N1347">
            <v>16.465875936879819</v>
          </cell>
          <cell r="O1347">
            <v>16.465875936879819</v>
          </cell>
          <cell r="P1347">
            <v>16.465875936879819</v>
          </cell>
          <cell r="Q1347">
            <v>16.465875936879819</v>
          </cell>
          <cell r="R1347">
            <v>16.170480635562519</v>
          </cell>
          <cell r="S1347">
            <v>15.87508533424522</v>
          </cell>
          <cell r="T1347">
            <v>15.579690032927921</v>
          </cell>
          <cell r="U1347">
            <v>15.284294731610622</v>
          </cell>
          <cell r="V1347">
            <v>14.988899430293323</v>
          </cell>
          <cell r="W1347">
            <v>14.693504128976024</v>
          </cell>
          <cell r="X1347">
            <v>14.398108827658724</v>
          </cell>
          <cell r="Y1347">
            <v>14.102713526341425</v>
          </cell>
          <cell r="Z1347">
            <v>13.807318225024126</v>
          </cell>
          <cell r="AA1347">
            <v>13.511922923706827</v>
          </cell>
          <cell r="AB1347">
            <v>13.216527622389528</v>
          </cell>
          <cell r="AC1347">
            <v>12.921132321072227</v>
          </cell>
          <cell r="AD1347">
            <v>12.921132321072227</v>
          </cell>
          <cell r="AE1347">
            <v>12.921132321072227</v>
          </cell>
          <cell r="AF1347">
            <v>12.921132321072227</v>
          </cell>
          <cell r="AG1347">
            <v>12.921132321072227</v>
          </cell>
          <cell r="AH1347">
            <v>12.921132321072227</v>
          </cell>
          <cell r="AI1347">
            <v>12.921132321072227</v>
          </cell>
          <cell r="AJ1347">
            <v>12.921132321072227</v>
          </cell>
          <cell r="AK1347">
            <v>12.921132321072227</v>
          </cell>
          <cell r="AL1347">
            <v>12.921132321072227</v>
          </cell>
          <cell r="AM1347">
            <v>12.921132321072227</v>
          </cell>
          <cell r="AN1347">
            <v>12.921132321072227</v>
          </cell>
        </row>
        <row r="1348">
          <cell r="A1348">
            <v>42</v>
          </cell>
          <cell r="B1348" t="str">
            <v>IN</v>
          </cell>
          <cell r="C1348" t="str">
            <v>ih</v>
          </cell>
          <cell r="D1348">
            <v>0</v>
          </cell>
          <cell r="E1348">
            <v>0</v>
          </cell>
          <cell r="F1348">
            <v>0</v>
          </cell>
          <cell r="G1348">
            <v>0</v>
          </cell>
          <cell r="H1348">
            <v>0</v>
          </cell>
          <cell r="I1348">
            <v>0</v>
          </cell>
          <cell r="J1348">
            <v>0</v>
          </cell>
          <cell r="K1348">
            <v>0</v>
          </cell>
          <cell r="L1348">
            <v>54.5</v>
          </cell>
          <cell r="M1348">
            <v>54.5</v>
          </cell>
          <cell r="N1348">
            <v>54.5</v>
          </cell>
          <cell r="O1348">
            <v>54.5</v>
          </cell>
          <cell r="P1348">
            <v>54.5</v>
          </cell>
          <cell r="Q1348">
            <v>54.5</v>
          </cell>
          <cell r="R1348">
            <v>54.5</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row>
        <row r="1349">
          <cell r="A1349">
            <v>42</v>
          </cell>
          <cell r="B1349" t="str">
            <v>IN</v>
          </cell>
          <cell r="C1349" t="str">
            <v>li</v>
          </cell>
          <cell r="D1349">
            <v>434.18160132556778</v>
          </cell>
          <cell r="E1349">
            <v>434.18160132556778</v>
          </cell>
          <cell r="F1349">
            <v>434.18160132556778</v>
          </cell>
          <cell r="G1349">
            <v>434.18160132556778</v>
          </cell>
          <cell r="H1349">
            <v>434.18160132556778</v>
          </cell>
          <cell r="I1349">
            <v>434.18160132556778</v>
          </cell>
          <cell r="J1349">
            <v>434.18160132556778</v>
          </cell>
          <cell r="K1349">
            <v>434.18160132556778</v>
          </cell>
          <cell r="L1349">
            <v>434.18160132556778</v>
          </cell>
          <cell r="M1349">
            <v>434.18160132556778</v>
          </cell>
          <cell r="N1349">
            <v>434.18160132556778</v>
          </cell>
          <cell r="O1349">
            <v>434.18160132556778</v>
          </cell>
          <cell r="P1349">
            <v>434.18160132556778</v>
          </cell>
          <cell r="Q1349">
            <v>434.18160132556778</v>
          </cell>
          <cell r="R1349">
            <v>405.86398251611035</v>
          </cell>
          <cell r="S1349">
            <v>377.54636370665293</v>
          </cell>
          <cell r="T1349">
            <v>349.2287448971955</v>
          </cell>
          <cell r="U1349">
            <v>320.91112608773807</v>
          </cell>
          <cell r="V1349">
            <v>292.59350727828064</v>
          </cell>
          <cell r="W1349">
            <v>264.27588846882321</v>
          </cell>
          <cell r="X1349">
            <v>235.95826965936578</v>
          </cell>
          <cell r="Y1349">
            <v>207.64065084990835</v>
          </cell>
          <cell r="Z1349">
            <v>179.32303204045093</v>
          </cell>
          <cell r="AA1349">
            <v>151.0054132309935</v>
          </cell>
          <cell r="AB1349">
            <v>122.68779442153608</v>
          </cell>
          <cell r="AC1349">
            <v>94.370175612078782</v>
          </cell>
          <cell r="AD1349">
            <v>94.370175612078782</v>
          </cell>
          <cell r="AE1349">
            <v>94.370175612078782</v>
          </cell>
          <cell r="AF1349">
            <v>94.370175612078782</v>
          </cell>
          <cell r="AG1349">
            <v>94.370175612078782</v>
          </cell>
          <cell r="AH1349">
            <v>94.370175612078782</v>
          </cell>
          <cell r="AI1349">
            <v>94.370175612078782</v>
          </cell>
          <cell r="AJ1349">
            <v>94.370175612078782</v>
          </cell>
          <cell r="AK1349">
            <v>94.370175612078782</v>
          </cell>
          <cell r="AL1349">
            <v>94.370175612078782</v>
          </cell>
          <cell r="AM1349">
            <v>94.370175612078782</v>
          </cell>
          <cell r="AN1349">
            <v>94.370175612078782</v>
          </cell>
        </row>
        <row r="1350">
          <cell r="A1350">
            <v>42</v>
          </cell>
          <cell r="B1350" t="str">
            <v>IN</v>
          </cell>
          <cell r="C1350" t="str">
            <v>oi</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row>
        <row r="1351">
          <cell r="A1351">
            <v>42</v>
          </cell>
          <cell r="B1351" t="str">
            <v>IN</v>
          </cell>
          <cell r="C1351" t="str">
            <v>wp</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row>
        <row r="1352">
          <cell r="A1352">
            <v>42</v>
          </cell>
          <cell r="B1352" t="str">
            <v>RC</v>
          </cell>
          <cell r="C1352" t="str">
            <v>ca</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5.1312370738264557E-2</v>
          </cell>
          <cell r="S1352">
            <v>0.10262474147652911</v>
          </cell>
          <cell r="T1352">
            <v>0.15393711221479367</v>
          </cell>
          <cell r="U1352">
            <v>0.20524948295305823</v>
          </cell>
          <cell r="V1352">
            <v>0.25656185369132278</v>
          </cell>
          <cell r="W1352">
            <v>0.30787422442958734</v>
          </cell>
          <cell r="X1352">
            <v>0.3591865951678519</v>
          </cell>
          <cell r="Y1352">
            <v>0.41049896590611645</v>
          </cell>
          <cell r="Z1352">
            <v>0.46181133664438101</v>
          </cell>
          <cell r="AA1352">
            <v>0.51312370738264557</v>
          </cell>
          <cell r="AB1352">
            <v>0.56443607812091012</v>
          </cell>
          <cell r="AC1352">
            <v>0.61574844885917468</v>
          </cell>
          <cell r="AD1352">
            <v>0.61574844885917468</v>
          </cell>
          <cell r="AE1352">
            <v>0.61574844885917468</v>
          </cell>
          <cell r="AF1352">
            <v>0.61574844885917468</v>
          </cell>
          <cell r="AG1352">
            <v>0.61574844885917468</v>
          </cell>
          <cell r="AH1352">
            <v>0.61574844885917468</v>
          </cell>
          <cell r="AI1352">
            <v>0.61574844885917468</v>
          </cell>
          <cell r="AJ1352">
            <v>0.61574844885917468</v>
          </cell>
          <cell r="AK1352">
            <v>0.61574844885917468</v>
          </cell>
          <cell r="AL1352">
            <v>0.61574844885917468</v>
          </cell>
          <cell r="AM1352">
            <v>0.61574844885917468</v>
          </cell>
          <cell r="AN1352">
            <v>0.61574844885917468</v>
          </cell>
        </row>
        <row r="1353">
          <cell r="A1353">
            <v>42</v>
          </cell>
          <cell r="B1353" t="str">
            <v>RC</v>
          </cell>
          <cell r="C1353" t="str">
            <v>go</v>
          </cell>
          <cell r="D1353">
            <v>42.225869350587146</v>
          </cell>
          <cell r="E1353">
            <v>42.225869350587146</v>
          </cell>
          <cell r="F1353">
            <v>42.225869350587146</v>
          </cell>
          <cell r="G1353">
            <v>42.225869350587146</v>
          </cell>
          <cell r="H1353">
            <v>42.225869350587146</v>
          </cell>
          <cell r="I1353">
            <v>42.225869350587146</v>
          </cell>
          <cell r="J1353">
            <v>42.225869350587146</v>
          </cell>
          <cell r="K1353">
            <v>42.225869350587146</v>
          </cell>
          <cell r="L1353">
            <v>42.225869350587146</v>
          </cell>
          <cell r="M1353">
            <v>42.225869350587146</v>
          </cell>
          <cell r="N1353">
            <v>42.225869350587146</v>
          </cell>
          <cell r="O1353">
            <v>42.225869350587146</v>
          </cell>
          <cell r="P1353">
            <v>42.225869350587146</v>
          </cell>
          <cell r="Q1353">
            <v>42.225869350587146</v>
          </cell>
          <cell r="R1353">
            <v>44.334403864776604</v>
          </cell>
          <cell r="S1353">
            <v>46.442938378966062</v>
          </cell>
          <cell r="T1353">
            <v>48.55147289315552</v>
          </cell>
          <cell r="U1353">
            <v>50.660007407344978</v>
          </cell>
          <cell r="V1353">
            <v>52.768541921534435</v>
          </cell>
          <cell r="W1353">
            <v>54.877076435723893</v>
          </cell>
          <cell r="X1353">
            <v>56.985610949913351</v>
          </cell>
          <cell r="Y1353">
            <v>59.094145464102809</v>
          </cell>
          <cell r="Z1353">
            <v>61.202679978292267</v>
          </cell>
          <cell r="AA1353">
            <v>63.311214492481724</v>
          </cell>
          <cell r="AB1353">
            <v>65.419749006671182</v>
          </cell>
          <cell r="AC1353">
            <v>67.528283520860683</v>
          </cell>
          <cell r="AD1353">
            <v>67.528283520860683</v>
          </cell>
          <cell r="AE1353">
            <v>67.528283520860683</v>
          </cell>
          <cell r="AF1353">
            <v>67.528283520860683</v>
          </cell>
          <cell r="AG1353">
            <v>67.528283520860683</v>
          </cell>
          <cell r="AH1353">
            <v>67.528283520860683</v>
          </cell>
          <cell r="AI1353">
            <v>67.528283520860683</v>
          </cell>
          <cell r="AJ1353">
            <v>67.528283520860683</v>
          </cell>
          <cell r="AK1353">
            <v>67.528283520860683</v>
          </cell>
          <cell r="AL1353">
            <v>67.528283520860683</v>
          </cell>
          <cell r="AM1353">
            <v>67.528283520860683</v>
          </cell>
          <cell r="AN1353">
            <v>67.528283520860683</v>
          </cell>
        </row>
        <row r="1354">
          <cell r="A1354">
            <v>42</v>
          </cell>
          <cell r="B1354" t="str">
            <v>RC</v>
          </cell>
          <cell r="C1354" t="str">
            <v>sk</v>
          </cell>
          <cell r="D1354">
            <v>49.683023200564563</v>
          </cell>
          <cell r="E1354">
            <v>49.683023200564563</v>
          </cell>
          <cell r="F1354">
            <v>49.683023200564563</v>
          </cell>
          <cell r="G1354">
            <v>49.683023200564563</v>
          </cell>
          <cell r="H1354">
            <v>49.683023200564563</v>
          </cell>
          <cell r="I1354">
            <v>49.683023200564563</v>
          </cell>
          <cell r="J1354">
            <v>49.683023200564563</v>
          </cell>
          <cell r="K1354">
            <v>49.683023200564563</v>
          </cell>
          <cell r="L1354">
            <v>49.683023200564563</v>
          </cell>
          <cell r="M1354">
            <v>49.683023200564563</v>
          </cell>
          <cell r="N1354">
            <v>49.683023200564563</v>
          </cell>
          <cell r="O1354">
            <v>49.683023200564563</v>
          </cell>
          <cell r="P1354">
            <v>49.683023200564563</v>
          </cell>
          <cell r="Q1354">
            <v>49.683023200564563</v>
          </cell>
          <cell r="R1354">
            <v>49.683023463953575</v>
          </cell>
          <cell r="S1354">
            <v>49.683023727342587</v>
          </cell>
          <cell r="T1354">
            <v>49.683023990731598</v>
          </cell>
          <cell r="U1354">
            <v>49.68302425412061</v>
          </cell>
          <cell r="V1354">
            <v>49.683024517509622</v>
          </cell>
          <cell r="W1354">
            <v>49.683024780898634</v>
          </cell>
          <cell r="X1354">
            <v>49.683025044287646</v>
          </cell>
          <cell r="Y1354">
            <v>49.683025307676658</v>
          </cell>
          <cell r="Z1354">
            <v>49.68302557106567</v>
          </cell>
          <cell r="AA1354">
            <v>49.683025834454682</v>
          </cell>
          <cell r="AB1354">
            <v>49.683026097843694</v>
          </cell>
          <cell r="AC1354">
            <v>49.683026361232685</v>
          </cell>
          <cell r="AD1354">
            <v>49.683026361232685</v>
          </cell>
          <cell r="AE1354">
            <v>49.683026361232685</v>
          </cell>
          <cell r="AF1354">
            <v>49.683026361232685</v>
          </cell>
          <cell r="AG1354">
            <v>49.683026361232685</v>
          </cell>
          <cell r="AH1354">
            <v>49.683026361232685</v>
          </cell>
          <cell r="AI1354">
            <v>49.683026361232685</v>
          </cell>
          <cell r="AJ1354">
            <v>49.683026361232685</v>
          </cell>
          <cell r="AK1354">
            <v>49.683026361232685</v>
          </cell>
          <cell r="AL1354">
            <v>49.683026361232685</v>
          </cell>
          <cell r="AM1354">
            <v>49.683026361232685</v>
          </cell>
          <cell r="AN1354">
            <v>49.683026361232685</v>
          </cell>
        </row>
        <row r="1355">
          <cell r="A1355">
            <v>42</v>
          </cell>
          <cell r="B1355" t="str">
            <v>RD</v>
          </cell>
          <cell r="C1355" t="str">
            <v>mf</v>
          </cell>
          <cell r="D1355">
            <v>937.41</v>
          </cell>
          <cell r="E1355">
            <v>937.41</v>
          </cell>
          <cell r="F1355">
            <v>937.41</v>
          </cell>
          <cell r="G1355">
            <v>937.41</v>
          </cell>
          <cell r="H1355">
            <v>937.41</v>
          </cell>
          <cell r="I1355">
            <v>937.41</v>
          </cell>
          <cell r="J1355">
            <v>937.41</v>
          </cell>
          <cell r="K1355">
            <v>937.41</v>
          </cell>
          <cell r="L1355">
            <v>937.41</v>
          </cell>
          <cell r="M1355">
            <v>937.41</v>
          </cell>
          <cell r="N1355">
            <v>937.41</v>
          </cell>
          <cell r="O1355">
            <v>937.41</v>
          </cell>
          <cell r="P1355">
            <v>937.41</v>
          </cell>
          <cell r="Q1355">
            <v>882.41</v>
          </cell>
          <cell r="R1355">
            <v>722.16</v>
          </cell>
          <cell r="S1355">
            <v>862.32</v>
          </cell>
          <cell r="T1355">
            <v>959.71</v>
          </cell>
          <cell r="U1355">
            <v>1180.69</v>
          </cell>
          <cell r="V1355">
            <v>962.18</v>
          </cell>
          <cell r="W1355">
            <v>963.61</v>
          </cell>
          <cell r="X1355">
            <v>932.38</v>
          </cell>
          <cell r="Y1355">
            <v>826.86</v>
          </cell>
          <cell r="Z1355">
            <v>792.25</v>
          </cell>
          <cell r="AA1355">
            <v>961.33</v>
          </cell>
          <cell r="AB1355">
            <v>1339.86</v>
          </cell>
          <cell r="AC1355">
            <v>1104.3599999999999</v>
          </cell>
          <cell r="AD1355">
            <v>1252.42</v>
          </cell>
          <cell r="AE1355">
            <v>1025.77</v>
          </cell>
          <cell r="AF1355">
            <v>981.44</v>
          </cell>
          <cell r="AG1355">
            <v>947.29</v>
          </cell>
          <cell r="AH1355">
            <v>601.49</v>
          </cell>
          <cell r="AI1355">
            <v>961.68</v>
          </cell>
          <cell r="AJ1355">
            <v>961.68060000000003</v>
          </cell>
          <cell r="AK1355">
            <v>961.68060000000003</v>
          </cell>
          <cell r="AL1355">
            <v>961.68060000000003</v>
          </cell>
          <cell r="AM1355">
            <v>889.6</v>
          </cell>
          <cell r="AN1355">
            <v>889.6</v>
          </cell>
        </row>
        <row r="1356">
          <cell r="A1356">
            <v>42</v>
          </cell>
          <cell r="B1356" t="str">
            <v>RD</v>
          </cell>
          <cell r="C1356" t="str">
            <v>mr</v>
          </cell>
          <cell r="D1356">
            <v>203.26446216022637</v>
          </cell>
          <cell r="E1356">
            <v>203.26446216022637</v>
          </cell>
          <cell r="F1356">
            <v>203.26446216022637</v>
          </cell>
          <cell r="G1356">
            <v>203.26446216022637</v>
          </cell>
          <cell r="H1356">
            <v>203.26446216022637</v>
          </cell>
          <cell r="I1356">
            <v>203.26446216022637</v>
          </cell>
          <cell r="J1356">
            <v>203.26446216022637</v>
          </cell>
          <cell r="K1356">
            <v>203.26446216022637</v>
          </cell>
          <cell r="L1356">
            <v>203.26446216022637</v>
          </cell>
          <cell r="M1356">
            <v>203.26446216022637</v>
          </cell>
          <cell r="N1356">
            <v>203.26446216022637</v>
          </cell>
          <cell r="O1356">
            <v>203.26446216022637</v>
          </cell>
          <cell r="P1356">
            <v>203.26446216022637</v>
          </cell>
          <cell r="Q1356">
            <v>203.26446216022637</v>
          </cell>
          <cell r="R1356">
            <v>187.98462502506578</v>
          </cell>
          <cell r="S1356">
            <v>172.70478788990519</v>
          </cell>
          <cell r="T1356">
            <v>157.4249507547446</v>
          </cell>
          <cell r="U1356">
            <v>142.14511361958401</v>
          </cell>
          <cell r="V1356">
            <v>126.86527648442342</v>
          </cell>
          <cell r="W1356">
            <v>111.58543934926283</v>
          </cell>
          <cell r="X1356">
            <v>96.305602214102237</v>
          </cell>
          <cell r="Y1356">
            <v>81.025765078941646</v>
          </cell>
          <cell r="Z1356">
            <v>65.745927943781055</v>
          </cell>
          <cell r="AA1356">
            <v>50.466090808620471</v>
          </cell>
          <cell r="AB1356">
            <v>35.186253673459888</v>
          </cell>
          <cell r="AC1356">
            <v>19.906416538299379</v>
          </cell>
          <cell r="AD1356">
            <v>19.906416538299379</v>
          </cell>
          <cell r="AE1356">
            <v>19.906416538299379</v>
          </cell>
          <cell r="AF1356">
            <v>19.906416538299379</v>
          </cell>
          <cell r="AG1356">
            <v>19.906416538299379</v>
          </cell>
          <cell r="AH1356">
            <v>19.906416538299379</v>
          </cell>
          <cell r="AI1356">
            <v>19.906416538299379</v>
          </cell>
          <cell r="AJ1356">
            <v>19.906416538299379</v>
          </cell>
          <cell r="AK1356">
            <v>19.906416538299379</v>
          </cell>
          <cell r="AL1356">
            <v>19.906416538299379</v>
          </cell>
          <cell r="AM1356">
            <v>19.906416538299379</v>
          </cell>
          <cell r="AN1356">
            <v>19.906416538299379</v>
          </cell>
        </row>
        <row r="1357">
          <cell r="A1357">
            <v>42</v>
          </cell>
          <cell r="B1357" t="str">
            <v>RD</v>
          </cell>
          <cell r="C1357" t="str">
            <v>sf</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row>
        <row r="1358">
          <cell r="A1358">
            <v>42</v>
          </cell>
          <cell r="B1358" t="str">
            <v>RD</v>
          </cell>
          <cell r="C1358" t="str">
            <v>sr</v>
          </cell>
          <cell r="D1358">
            <v>93.647455848855572</v>
          </cell>
          <cell r="E1358">
            <v>93.647455848855572</v>
          </cell>
          <cell r="F1358">
            <v>93.647455848855572</v>
          </cell>
          <cell r="G1358">
            <v>93.647455848855572</v>
          </cell>
          <cell r="H1358">
            <v>93.647455848855572</v>
          </cell>
          <cell r="I1358">
            <v>93.647455848855572</v>
          </cell>
          <cell r="J1358">
            <v>93.647455848855572</v>
          </cell>
          <cell r="K1358">
            <v>93.647455848855572</v>
          </cell>
          <cell r="L1358">
            <v>93.647455848855572</v>
          </cell>
          <cell r="M1358">
            <v>93.647455848855572</v>
          </cell>
          <cell r="N1358">
            <v>93.647455848855572</v>
          </cell>
          <cell r="O1358">
            <v>93.647455848855572</v>
          </cell>
          <cell r="P1358">
            <v>93.647455848855572</v>
          </cell>
          <cell r="Q1358">
            <v>93.647455848855572</v>
          </cell>
          <cell r="R1358">
            <v>89.360900367624481</v>
          </cell>
          <cell r="S1358">
            <v>85.074344886393391</v>
          </cell>
          <cell r="T1358">
            <v>80.7877894051623</v>
          </cell>
          <cell r="U1358">
            <v>76.50123392393121</v>
          </cell>
          <cell r="V1358">
            <v>72.214678442700119</v>
          </cell>
          <cell r="W1358">
            <v>67.928122961469029</v>
          </cell>
          <cell r="X1358">
            <v>63.641567480237939</v>
          </cell>
          <cell r="Y1358">
            <v>59.355011999006848</v>
          </cell>
          <cell r="Z1358">
            <v>55.068456517775758</v>
          </cell>
          <cell r="AA1358">
            <v>50.781901036544667</v>
          </cell>
          <cell r="AB1358">
            <v>46.495345555313577</v>
          </cell>
          <cell r="AC1358">
            <v>42.208790074082529</v>
          </cell>
          <cell r="AD1358">
            <v>42.208790074082529</v>
          </cell>
          <cell r="AE1358">
            <v>42.208790074082529</v>
          </cell>
          <cell r="AF1358">
            <v>42.208790074082529</v>
          </cell>
          <cell r="AG1358">
            <v>42.208790074082529</v>
          </cell>
          <cell r="AH1358">
            <v>42.208790074082529</v>
          </cell>
          <cell r="AI1358">
            <v>42.208790074082529</v>
          </cell>
          <cell r="AJ1358">
            <v>42.208790074082529</v>
          </cell>
          <cell r="AK1358">
            <v>42.208790074082529</v>
          </cell>
          <cell r="AL1358">
            <v>42.208790074082529</v>
          </cell>
          <cell r="AM1358">
            <v>42.208790074082529</v>
          </cell>
          <cell r="AN1358">
            <v>42.208790074082529</v>
          </cell>
        </row>
        <row r="1359">
          <cell r="A1359">
            <v>42</v>
          </cell>
          <cell r="B1359" t="str">
            <v>RR</v>
          </cell>
          <cell r="C1359" t="str">
            <v>rf</v>
          </cell>
          <cell r="D1359">
            <v>236.18925749979141</v>
          </cell>
          <cell r="E1359">
            <v>236.18925749979141</v>
          </cell>
          <cell r="F1359">
            <v>236.18925749979141</v>
          </cell>
          <cell r="G1359">
            <v>236.18925749979141</v>
          </cell>
          <cell r="H1359">
            <v>236.18925749979141</v>
          </cell>
          <cell r="I1359">
            <v>236.18925749979141</v>
          </cell>
          <cell r="J1359">
            <v>236.18925749979141</v>
          </cell>
          <cell r="K1359">
            <v>236.18925749979141</v>
          </cell>
          <cell r="L1359">
            <v>236.18925749979141</v>
          </cell>
          <cell r="M1359">
            <v>236.18925749979141</v>
          </cell>
          <cell r="N1359">
            <v>236.18925749979141</v>
          </cell>
          <cell r="O1359">
            <v>236.18925749979141</v>
          </cell>
          <cell r="P1359">
            <v>236.18925749979141</v>
          </cell>
          <cell r="Q1359">
            <v>236.18925749979141</v>
          </cell>
          <cell r="R1359">
            <v>239.23898770605527</v>
          </cell>
          <cell r="S1359">
            <v>242.28871791231913</v>
          </cell>
          <cell r="T1359">
            <v>245.33844811858299</v>
          </cell>
          <cell r="U1359">
            <v>248.38817832484685</v>
          </cell>
          <cell r="V1359">
            <v>251.43790853111071</v>
          </cell>
          <cell r="W1359">
            <v>254.48763873737457</v>
          </cell>
          <cell r="X1359">
            <v>257.5373689436384</v>
          </cell>
          <cell r="Y1359">
            <v>260.58709914990226</v>
          </cell>
          <cell r="Z1359">
            <v>263.63682935616612</v>
          </cell>
          <cell r="AA1359">
            <v>266.68655956242998</v>
          </cell>
          <cell r="AB1359">
            <v>269.73628976869384</v>
          </cell>
          <cell r="AC1359">
            <v>272.7860199749577</v>
          </cell>
          <cell r="AD1359">
            <v>272.7860199749577</v>
          </cell>
          <cell r="AE1359">
            <v>272.7860199749577</v>
          </cell>
          <cell r="AF1359">
            <v>272.7860199749577</v>
          </cell>
          <cell r="AG1359">
            <v>272.7860199749577</v>
          </cell>
          <cell r="AH1359">
            <v>272.7860199749577</v>
          </cell>
          <cell r="AI1359">
            <v>272.7860199749577</v>
          </cell>
          <cell r="AJ1359">
            <v>272.7860199749577</v>
          </cell>
          <cell r="AK1359">
            <v>272.7860199749577</v>
          </cell>
          <cell r="AL1359">
            <v>272.7860199749577</v>
          </cell>
          <cell r="AM1359">
            <v>272.7860199749577</v>
          </cell>
          <cell r="AN1359">
            <v>272.7860199749577</v>
          </cell>
        </row>
        <row r="1360">
          <cell r="A1360">
            <v>42</v>
          </cell>
          <cell r="B1360" t="str">
            <v>RR</v>
          </cell>
          <cell r="C1360" t="str">
            <v>rm</v>
          </cell>
          <cell r="D1360">
            <v>47.640183774121503</v>
          </cell>
          <cell r="E1360">
            <v>47.640183774121503</v>
          </cell>
          <cell r="F1360">
            <v>47.640183774121503</v>
          </cell>
          <cell r="G1360">
            <v>47.640183774121503</v>
          </cell>
          <cell r="H1360">
            <v>47.640183774121503</v>
          </cell>
          <cell r="I1360">
            <v>47.640183774121503</v>
          </cell>
          <cell r="J1360">
            <v>47.640183774121503</v>
          </cell>
          <cell r="K1360">
            <v>47.640183774121503</v>
          </cell>
          <cell r="L1360">
            <v>47.640183774121503</v>
          </cell>
          <cell r="M1360">
            <v>47.640183774121503</v>
          </cell>
          <cell r="N1360">
            <v>47.640183774121503</v>
          </cell>
          <cell r="O1360">
            <v>47.640183774121503</v>
          </cell>
          <cell r="P1360">
            <v>47.640183774121503</v>
          </cell>
          <cell r="Q1360">
            <v>47.640183774121503</v>
          </cell>
          <cell r="R1360">
            <v>61.081829120995181</v>
          </cell>
          <cell r="S1360">
            <v>74.523474467868851</v>
          </cell>
          <cell r="T1360">
            <v>87.965119814742522</v>
          </cell>
          <cell r="U1360">
            <v>101.40676516161619</v>
          </cell>
          <cell r="V1360">
            <v>114.84841050848986</v>
          </cell>
          <cell r="W1360">
            <v>128.29005585536353</v>
          </cell>
          <cell r="X1360">
            <v>141.73170120223722</v>
          </cell>
          <cell r="Y1360">
            <v>155.1733465491109</v>
          </cell>
          <cell r="Z1360">
            <v>168.61499189598459</v>
          </cell>
          <cell r="AA1360">
            <v>182.05663724285827</v>
          </cell>
          <cell r="AB1360">
            <v>195.49828258973196</v>
          </cell>
          <cell r="AC1360">
            <v>208.93992793660561</v>
          </cell>
          <cell r="AD1360">
            <v>208.93992793660561</v>
          </cell>
          <cell r="AE1360">
            <v>208.93992793660561</v>
          </cell>
          <cell r="AF1360">
            <v>208.93992793660561</v>
          </cell>
          <cell r="AG1360">
            <v>208.93992793660561</v>
          </cell>
          <cell r="AH1360">
            <v>208.93992793660561</v>
          </cell>
          <cell r="AI1360">
            <v>208.93992793660561</v>
          </cell>
          <cell r="AJ1360">
            <v>208.93992793660561</v>
          </cell>
          <cell r="AK1360">
            <v>208.93992793660561</v>
          </cell>
          <cell r="AL1360">
            <v>208.93992793660561</v>
          </cell>
          <cell r="AM1360">
            <v>208.93992793660561</v>
          </cell>
          <cell r="AN1360">
            <v>208.93992793660561</v>
          </cell>
        </row>
        <row r="1361">
          <cell r="A1361">
            <v>42</v>
          </cell>
          <cell r="B1361" t="str">
            <v>SD</v>
          </cell>
          <cell r="C1361" t="str">
            <v>ld</v>
          </cell>
          <cell r="D1361">
            <v>2.9601943789066261</v>
          </cell>
          <cell r="E1361">
            <v>2.9601943789066261</v>
          </cell>
          <cell r="F1361">
            <v>2.9601943789066261</v>
          </cell>
          <cell r="G1361">
            <v>2.9601943789066261</v>
          </cell>
          <cell r="H1361">
            <v>2.9601943789066261</v>
          </cell>
          <cell r="I1361">
            <v>2.9601943789066261</v>
          </cell>
          <cell r="J1361">
            <v>2.9601943789066261</v>
          </cell>
          <cell r="K1361">
            <v>2.9601943789066261</v>
          </cell>
          <cell r="L1361">
            <v>2.9601943789066261</v>
          </cell>
          <cell r="M1361">
            <v>2.9601943789066261</v>
          </cell>
          <cell r="N1361">
            <v>2.9601943789066261</v>
          </cell>
          <cell r="O1361">
            <v>2.9601943789066261</v>
          </cell>
          <cell r="P1361">
            <v>2.9601943789066261</v>
          </cell>
          <cell r="Q1361">
            <v>2.9601943789066261</v>
          </cell>
          <cell r="R1361">
            <v>3.0916134708711893</v>
          </cell>
          <cell r="S1361">
            <v>3.2230325628357526</v>
          </cell>
          <cell r="T1361">
            <v>3.3544516548003158</v>
          </cell>
          <cell r="U1361">
            <v>3.4858707467648791</v>
          </cell>
          <cell r="V1361">
            <v>3.6172898387294423</v>
          </cell>
          <cell r="W1361">
            <v>3.7487089306940056</v>
          </cell>
          <cell r="X1361">
            <v>3.8801280226585688</v>
          </cell>
          <cell r="Y1361">
            <v>4.0115471146231316</v>
          </cell>
          <cell r="Z1361">
            <v>4.1429662065876949</v>
          </cell>
          <cell r="AA1361">
            <v>4.2743852985522581</v>
          </cell>
          <cell r="AB1361">
            <v>4.4058043905168214</v>
          </cell>
          <cell r="AC1361">
            <v>4.5372234824813846</v>
          </cell>
          <cell r="AD1361">
            <v>4.5372234824813846</v>
          </cell>
          <cell r="AE1361">
            <v>4.5372234824813846</v>
          </cell>
          <cell r="AF1361">
            <v>4.5372234824813846</v>
          </cell>
          <cell r="AG1361">
            <v>4.5372234824813846</v>
          </cell>
          <cell r="AH1361">
            <v>4.5372234824813846</v>
          </cell>
          <cell r="AI1361">
            <v>4.5372234824813846</v>
          </cell>
          <cell r="AJ1361">
            <v>4.5372234824813846</v>
          </cell>
          <cell r="AK1361">
            <v>4.5372234824813846</v>
          </cell>
          <cell r="AL1361">
            <v>4.5372234824813846</v>
          </cell>
          <cell r="AM1361">
            <v>4.5372234824813846</v>
          </cell>
          <cell r="AN1361">
            <v>4.5372234824813846</v>
          </cell>
        </row>
        <row r="1362">
          <cell r="A1362">
            <v>42</v>
          </cell>
          <cell r="B1362" t="str">
            <v>SD</v>
          </cell>
          <cell r="C1362" t="str">
            <v>lf</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0.57692322233138194</v>
          </cell>
          <cell r="S1362">
            <v>1.1538464446627639</v>
          </cell>
          <cell r="T1362">
            <v>1.7307696669941457</v>
          </cell>
          <cell r="U1362">
            <v>2.3076928893255277</v>
          </cell>
          <cell r="V1362">
            <v>2.8846161116569098</v>
          </cell>
          <cell r="W1362">
            <v>3.4615393339882918</v>
          </cell>
          <cell r="X1362">
            <v>4.0384625563196739</v>
          </cell>
          <cell r="Y1362">
            <v>4.6153857786510555</v>
          </cell>
          <cell r="Z1362">
            <v>5.1923090009824371</v>
          </cell>
          <cell r="AA1362">
            <v>5.7692322233138187</v>
          </cell>
          <cell r="AB1362">
            <v>6.3461554456452003</v>
          </cell>
          <cell r="AC1362">
            <v>6.9230786679765828</v>
          </cell>
          <cell r="AD1362">
            <v>6.9230786679765828</v>
          </cell>
          <cell r="AE1362">
            <v>6.9230786679765828</v>
          </cell>
          <cell r="AF1362">
            <v>6.9230786679765828</v>
          </cell>
          <cell r="AG1362">
            <v>6.9230786679765828</v>
          </cell>
          <cell r="AH1362">
            <v>6.9230786679765828</v>
          </cell>
          <cell r="AI1362">
            <v>6.9230786679765828</v>
          </cell>
          <cell r="AJ1362">
            <v>6.9230786679765828</v>
          </cell>
          <cell r="AK1362">
            <v>6.9230786679765828</v>
          </cell>
          <cell r="AL1362">
            <v>6.9230786679765828</v>
          </cell>
          <cell r="AM1362">
            <v>6.9230786679765828</v>
          </cell>
          <cell r="AN1362">
            <v>6.9230786679765828</v>
          </cell>
        </row>
        <row r="1363">
          <cell r="A1363">
            <v>42</v>
          </cell>
          <cell r="B1363" t="str">
            <v>SD</v>
          </cell>
          <cell r="C1363" t="str">
            <v>mn</v>
          </cell>
          <cell r="D1363">
            <v>602.29584043360603</v>
          </cell>
          <cell r="E1363">
            <v>602.29584043360603</v>
          </cell>
          <cell r="F1363">
            <v>602.29584043360603</v>
          </cell>
          <cell r="G1363">
            <v>602.29584043360603</v>
          </cell>
          <cell r="H1363">
            <v>602.29584043360603</v>
          </cell>
          <cell r="I1363">
            <v>602.29584043360603</v>
          </cell>
          <cell r="J1363">
            <v>602.29584043360603</v>
          </cell>
          <cell r="K1363">
            <v>602.29584043360603</v>
          </cell>
          <cell r="L1363">
            <v>602.29584043360603</v>
          </cell>
          <cell r="M1363">
            <v>602.29584043360603</v>
          </cell>
          <cell r="N1363">
            <v>602.29584043360603</v>
          </cell>
          <cell r="O1363">
            <v>602.29584043360603</v>
          </cell>
          <cell r="P1363">
            <v>602.29584043360603</v>
          </cell>
          <cell r="Q1363">
            <v>602.29584043360603</v>
          </cell>
          <cell r="R1363">
            <v>587.03128158695642</v>
          </cell>
          <cell r="S1363">
            <v>571.76672274030682</v>
          </cell>
          <cell r="T1363">
            <v>556.50216389365721</v>
          </cell>
          <cell r="U1363">
            <v>541.23760504700761</v>
          </cell>
          <cell r="V1363">
            <v>525.973046200358</v>
          </cell>
          <cell r="W1363">
            <v>510.70848735370839</v>
          </cell>
          <cell r="X1363">
            <v>495.44392850705879</v>
          </cell>
          <cell r="Y1363">
            <v>480.17936966040918</v>
          </cell>
          <cell r="Z1363">
            <v>464.91481081375957</v>
          </cell>
          <cell r="AA1363">
            <v>449.65025196710997</v>
          </cell>
          <cell r="AB1363">
            <v>434.38569312046036</v>
          </cell>
          <cell r="AC1363">
            <v>419.12113427381104</v>
          </cell>
          <cell r="AD1363">
            <v>419.12113427381104</v>
          </cell>
          <cell r="AE1363">
            <v>419.12113427381104</v>
          </cell>
          <cell r="AF1363">
            <v>419.12113427381104</v>
          </cell>
          <cell r="AG1363">
            <v>419.12113427381104</v>
          </cell>
          <cell r="AH1363">
            <v>419.12113427381104</v>
          </cell>
          <cell r="AI1363">
            <v>419.12113427381104</v>
          </cell>
          <cell r="AJ1363">
            <v>419.12113427381104</v>
          </cell>
          <cell r="AK1363">
            <v>419.12113427381104</v>
          </cell>
          <cell r="AL1363">
            <v>419.12113427381104</v>
          </cell>
          <cell r="AM1363">
            <v>419.12113427381104</v>
          </cell>
          <cell r="AN1363">
            <v>419.12113427381104</v>
          </cell>
        </row>
        <row r="1364">
          <cell r="A1364">
            <v>42</v>
          </cell>
          <cell r="B1364" t="str">
            <v>SD</v>
          </cell>
          <cell r="C1364" t="str">
            <v>os</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row>
        <row r="1365">
          <cell r="A1365">
            <v>42</v>
          </cell>
          <cell r="B1365" t="str">
            <v>SD</v>
          </cell>
          <cell r="C1365" t="str">
            <v>pm</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3.4528926320803129E-2</v>
          </cell>
          <cell r="S1365">
            <v>6.9057852641606257E-2</v>
          </cell>
          <cell r="T1365">
            <v>0.10358677896240939</v>
          </cell>
          <cell r="U1365">
            <v>0.13811570528321251</v>
          </cell>
          <cell r="V1365">
            <v>0.17264463160401564</v>
          </cell>
          <cell r="W1365">
            <v>0.20717355792481876</v>
          </cell>
          <cell r="X1365">
            <v>0.24170248424562188</v>
          </cell>
          <cell r="Y1365">
            <v>0.27623141056642503</v>
          </cell>
          <cell r="Z1365">
            <v>0.31076033688722815</v>
          </cell>
          <cell r="AA1365">
            <v>0.34528926320803127</v>
          </cell>
          <cell r="AB1365">
            <v>0.37981818952883439</v>
          </cell>
          <cell r="AC1365">
            <v>0.41434711584963757</v>
          </cell>
          <cell r="AD1365">
            <v>0.41434711584963757</v>
          </cell>
          <cell r="AE1365">
            <v>0.41434711584963757</v>
          </cell>
          <cell r="AF1365">
            <v>0.41434711584963757</v>
          </cell>
          <cell r="AG1365">
            <v>0.41434711584963757</v>
          </cell>
          <cell r="AH1365">
            <v>0.41434711584963757</v>
          </cell>
          <cell r="AI1365">
            <v>0.41434711584963757</v>
          </cell>
          <cell r="AJ1365">
            <v>0.41434711584963757</v>
          </cell>
          <cell r="AK1365">
            <v>0.41434711584963757</v>
          </cell>
          <cell r="AL1365">
            <v>0.41434711584963757</v>
          </cell>
          <cell r="AM1365">
            <v>0.41434711584963757</v>
          </cell>
          <cell r="AN1365">
            <v>0.41434711584963757</v>
          </cell>
        </row>
        <row r="1366">
          <cell r="A1366">
            <v>42</v>
          </cell>
          <cell r="B1366" t="str">
            <v>SD</v>
          </cell>
          <cell r="C1366" t="str">
            <v>pq</v>
          </cell>
          <cell r="D1366">
            <v>117.82207658736912</v>
          </cell>
          <cell r="E1366">
            <v>117.82207658736912</v>
          </cell>
          <cell r="F1366">
            <v>117.82207658736912</v>
          </cell>
          <cell r="G1366">
            <v>117.82207658736912</v>
          </cell>
          <cell r="H1366">
            <v>117.82207658736912</v>
          </cell>
          <cell r="I1366">
            <v>117.82207658736912</v>
          </cell>
          <cell r="J1366">
            <v>117.82207658736912</v>
          </cell>
          <cell r="K1366">
            <v>117.82207658736912</v>
          </cell>
          <cell r="L1366">
            <v>117.82207658736912</v>
          </cell>
          <cell r="M1366">
            <v>117.82207658736912</v>
          </cell>
          <cell r="N1366">
            <v>117.82207658736912</v>
          </cell>
          <cell r="O1366">
            <v>117.82207658736912</v>
          </cell>
          <cell r="P1366">
            <v>117.82207658736912</v>
          </cell>
          <cell r="Q1366">
            <v>117.82207658736912</v>
          </cell>
          <cell r="R1366">
            <v>116.89244417956694</v>
          </cell>
          <cell r="S1366">
            <v>115.96281177176475</v>
          </cell>
          <cell r="T1366">
            <v>115.03317936396256</v>
          </cell>
          <cell r="U1366">
            <v>114.10354695616037</v>
          </cell>
          <cell r="V1366">
            <v>113.17391454835818</v>
          </cell>
          <cell r="W1366">
            <v>112.244282140556</v>
          </cell>
          <cell r="X1366">
            <v>111.31464973275381</v>
          </cell>
          <cell r="Y1366">
            <v>110.38501732495162</v>
          </cell>
          <cell r="Z1366">
            <v>109.45538491714943</v>
          </cell>
          <cell r="AA1366">
            <v>108.52575250934724</v>
          </cell>
          <cell r="AB1366">
            <v>107.59612010154505</v>
          </cell>
          <cell r="AC1366">
            <v>106.66648769374284</v>
          </cell>
          <cell r="AD1366">
            <v>106.66648769374284</v>
          </cell>
          <cell r="AE1366">
            <v>106.66648769374284</v>
          </cell>
          <cell r="AF1366">
            <v>106.66648769374284</v>
          </cell>
          <cell r="AG1366">
            <v>106.66648769374284</v>
          </cell>
          <cell r="AH1366">
            <v>106.66648769374284</v>
          </cell>
          <cell r="AI1366">
            <v>106.66648769374284</v>
          </cell>
          <cell r="AJ1366">
            <v>106.66648769374284</v>
          </cell>
          <cell r="AK1366">
            <v>106.66648769374284</v>
          </cell>
          <cell r="AL1366">
            <v>106.66648769374284</v>
          </cell>
          <cell r="AM1366">
            <v>106.66648769374284</v>
          </cell>
          <cell r="AN1366">
            <v>106.66648769374284</v>
          </cell>
        </row>
        <row r="1367">
          <cell r="A1367">
            <v>42</v>
          </cell>
          <cell r="B1367" t="str">
            <v>SD</v>
          </cell>
          <cell r="C1367" t="str">
            <v>ss</v>
          </cell>
          <cell r="D1367">
            <v>8.1054617984336623</v>
          </cell>
          <cell r="E1367">
            <v>8.1054617984336623</v>
          </cell>
          <cell r="F1367">
            <v>8.1054617984336623</v>
          </cell>
          <cell r="G1367">
            <v>8.1054617984336623</v>
          </cell>
          <cell r="H1367">
            <v>8.1054617984336623</v>
          </cell>
          <cell r="I1367">
            <v>8.1054617984336623</v>
          </cell>
          <cell r="J1367">
            <v>8.1054617984336623</v>
          </cell>
          <cell r="K1367">
            <v>8.1054617984336623</v>
          </cell>
          <cell r="L1367">
            <v>8.1054617984336623</v>
          </cell>
          <cell r="M1367">
            <v>8.1054617984336623</v>
          </cell>
          <cell r="N1367">
            <v>8.1054617984336623</v>
          </cell>
          <cell r="O1367">
            <v>8.1054617984336623</v>
          </cell>
          <cell r="P1367">
            <v>8.1054617984336623</v>
          </cell>
          <cell r="Q1367">
            <v>8.1054617984336623</v>
          </cell>
          <cell r="R1367">
            <v>7.4300066485641905</v>
          </cell>
          <cell r="S1367">
            <v>6.7545514986947186</v>
          </cell>
          <cell r="T1367">
            <v>6.0790963488252467</v>
          </cell>
          <cell r="U1367">
            <v>5.4036411989557749</v>
          </cell>
          <cell r="V1367">
            <v>4.728186049086303</v>
          </cell>
          <cell r="W1367">
            <v>4.0527308992168312</v>
          </cell>
          <cell r="X1367">
            <v>3.3772757493473593</v>
          </cell>
          <cell r="Y1367">
            <v>2.7018205994778874</v>
          </cell>
          <cell r="Z1367">
            <v>2.0263654496084156</v>
          </cell>
          <cell r="AA1367">
            <v>1.3509102997389437</v>
          </cell>
          <cell r="AB1367">
            <v>0.67545514986947186</v>
          </cell>
          <cell r="AC1367">
            <v>0</v>
          </cell>
          <cell r="AD1367">
            <v>0</v>
          </cell>
          <cell r="AE1367">
            <v>0</v>
          </cell>
          <cell r="AF1367">
            <v>0</v>
          </cell>
          <cell r="AG1367">
            <v>0</v>
          </cell>
          <cell r="AH1367">
            <v>0</v>
          </cell>
          <cell r="AI1367">
            <v>0</v>
          </cell>
          <cell r="AJ1367">
            <v>0</v>
          </cell>
          <cell r="AK1367">
            <v>0</v>
          </cell>
          <cell r="AL1367">
            <v>0</v>
          </cell>
          <cell r="AM1367">
            <v>0</v>
          </cell>
          <cell r="AN1367">
            <v>0</v>
          </cell>
        </row>
        <row r="1368">
          <cell r="A1368">
            <v>42</v>
          </cell>
          <cell r="B1368" t="str">
            <v>UR</v>
          </cell>
          <cell r="C1368" t="str">
            <v>rf</v>
          </cell>
          <cell r="D1368">
            <v>589.26094498452881</v>
          </cell>
          <cell r="E1368">
            <v>589.26094498452881</v>
          </cell>
          <cell r="F1368">
            <v>589.26094498452881</v>
          </cell>
          <cell r="G1368">
            <v>589.26094498452881</v>
          </cell>
          <cell r="H1368">
            <v>589.26094498452881</v>
          </cell>
          <cell r="I1368">
            <v>589.26094498452881</v>
          </cell>
          <cell r="J1368">
            <v>589.26094498452881</v>
          </cell>
          <cell r="K1368">
            <v>589.26094498452881</v>
          </cell>
          <cell r="L1368">
            <v>589.26094498452881</v>
          </cell>
          <cell r="M1368">
            <v>589.26094498452881</v>
          </cell>
          <cell r="N1368">
            <v>589.26094498452881</v>
          </cell>
          <cell r="O1368">
            <v>589.26094498452881</v>
          </cell>
          <cell r="P1368">
            <v>589.26094498452881</v>
          </cell>
          <cell r="Q1368">
            <v>589.26094498452881</v>
          </cell>
          <cell r="R1368">
            <v>558.54367218760558</v>
          </cell>
          <cell r="S1368">
            <v>527.82639939068235</v>
          </cell>
          <cell r="T1368">
            <v>497.10912659375907</v>
          </cell>
          <cell r="U1368">
            <v>466.39185379683579</v>
          </cell>
          <cell r="V1368">
            <v>435.67458099991251</v>
          </cell>
          <cell r="W1368">
            <v>404.95730820298922</v>
          </cell>
          <cell r="X1368">
            <v>374.24003540606594</v>
          </cell>
          <cell r="Y1368">
            <v>343.52276260914266</v>
          </cell>
          <cell r="Z1368">
            <v>312.80548981221938</v>
          </cell>
          <cell r="AA1368">
            <v>282.0882170152961</v>
          </cell>
          <cell r="AB1368">
            <v>251.37094421837284</v>
          </cell>
          <cell r="AC1368">
            <v>220.6536714214497</v>
          </cell>
          <cell r="AD1368">
            <v>220.6536714214497</v>
          </cell>
          <cell r="AE1368">
            <v>220.6536714214497</v>
          </cell>
          <cell r="AF1368">
            <v>220.6536714214497</v>
          </cell>
          <cell r="AG1368">
            <v>220.6536714214497</v>
          </cell>
          <cell r="AH1368">
            <v>220.6536714214497</v>
          </cell>
          <cell r="AI1368">
            <v>220.6536714214497</v>
          </cell>
          <cell r="AJ1368">
            <v>220.6536714214497</v>
          </cell>
          <cell r="AK1368">
            <v>220.6536714214497</v>
          </cell>
          <cell r="AL1368">
            <v>220.6536714214497</v>
          </cell>
          <cell r="AM1368">
            <v>220.6536714214497</v>
          </cell>
          <cell r="AN1368">
            <v>220.6536714214497</v>
          </cell>
        </row>
        <row r="1369">
          <cell r="A1369">
            <v>42</v>
          </cell>
          <cell r="B1369" t="str">
            <v>UR</v>
          </cell>
          <cell r="C1369" t="str">
            <v>rm</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3.9251967778625088</v>
          </cell>
          <cell r="S1369">
            <v>7.8503935557250175</v>
          </cell>
          <cell r="T1369">
            <v>11.775590333587527</v>
          </cell>
          <cell r="U1369">
            <v>15.700787111450035</v>
          </cell>
          <cell r="V1369">
            <v>19.625983889312543</v>
          </cell>
          <cell r="W1369">
            <v>23.551180667175053</v>
          </cell>
          <cell r="X1369">
            <v>27.476377445037564</v>
          </cell>
          <cell r="Y1369">
            <v>31.401574222900074</v>
          </cell>
          <cell r="Z1369">
            <v>35.326771000762584</v>
          </cell>
          <cell r="AA1369">
            <v>39.251967778625094</v>
          </cell>
          <cell r="AB1369">
            <v>43.177164556487604</v>
          </cell>
          <cell r="AC1369">
            <v>47.102361334350107</v>
          </cell>
          <cell r="AD1369">
            <v>47.102361334350107</v>
          </cell>
          <cell r="AE1369">
            <v>47.102361334350107</v>
          </cell>
          <cell r="AF1369">
            <v>47.102361334350107</v>
          </cell>
          <cell r="AG1369">
            <v>47.102361334350107</v>
          </cell>
          <cell r="AH1369">
            <v>47.102361334350107</v>
          </cell>
          <cell r="AI1369">
            <v>47.102361334350107</v>
          </cell>
          <cell r="AJ1369">
            <v>47.102361334350107</v>
          </cell>
          <cell r="AK1369">
            <v>47.102361334350107</v>
          </cell>
          <cell r="AL1369">
            <v>47.102361334350107</v>
          </cell>
          <cell r="AM1369">
            <v>47.102361334350107</v>
          </cell>
          <cell r="AN1369">
            <v>47.102361334350107</v>
          </cell>
        </row>
        <row r="1370">
          <cell r="A1370">
            <v>44</v>
          </cell>
          <cell r="B1370" t="str">
            <v>AG</v>
          </cell>
          <cell r="C1370" t="str">
            <v>ab</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row>
        <row r="1371">
          <cell r="A1371">
            <v>44</v>
          </cell>
          <cell r="B1371" t="str">
            <v>AG</v>
          </cell>
          <cell r="C1371" t="str">
            <v>cp</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row>
        <row r="1372">
          <cell r="A1372">
            <v>44</v>
          </cell>
          <cell r="B1372" t="str">
            <v>AG</v>
          </cell>
          <cell r="C1372" t="str">
            <v>pa</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row>
        <row r="1373">
          <cell r="A1373">
            <v>44</v>
          </cell>
          <cell r="B1373" t="str">
            <v>AL</v>
          </cell>
          <cell r="C1373" t="str">
            <v>ep</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row>
        <row r="1374">
          <cell r="A1374">
            <v>44</v>
          </cell>
          <cell r="B1374" t="str">
            <v>AL</v>
          </cell>
          <cell r="C1374" t="str">
            <v>ff</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row>
        <row r="1375">
          <cell r="A1375">
            <v>44</v>
          </cell>
          <cell r="B1375" t="str">
            <v>AL</v>
          </cell>
          <cell r="C1375" t="str">
            <v>hr</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row>
        <row r="1376">
          <cell r="A1376">
            <v>44</v>
          </cell>
          <cell r="B1376" t="str">
            <v>AL</v>
          </cell>
          <cell r="C1376" t="str">
            <v>of</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row>
        <row r="1377">
          <cell r="A1377">
            <v>44</v>
          </cell>
          <cell r="B1377" t="str">
            <v>CR</v>
          </cell>
          <cell r="C1377" t="str">
            <v>as</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row>
        <row r="1378">
          <cell r="A1378">
            <v>44</v>
          </cell>
          <cell r="B1378" t="str">
            <v>CR</v>
          </cell>
          <cell r="C1378" t="str">
            <v>hy</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row>
        <row r="1379">
          <cell r="A1379">
            <v>44</v>
          </cell>
          <cell r="B1379" t="str">
            <v>CR</v>
          </cell>
          <cell r="C1379" t="str">
            <v>pp</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row>
        <row r="1380">
          <cell r="A1380">
            <v>44</v>
          </cell>
          <cell r="B1380" t="str">
            <v>CR</v>
          </cell>
          <cell r="C1380" t="str">
            <v>ry</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row>
        <row r="1381">
          <cell r="A1381">
            <v>44</v>
          </cell>
          <cell r="B1381" t="str">
            <v>CR</v>
          </cell>
          <cell r="C1381" t="str">
            <v>sl</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row>
        <row r="1382">
          <cell r="A1382">
            <v>44</v>
          </cell>
          <cell r="B1382" t="str">
            <v>FO</v>
          </cell>
          <cell r="C1382" t="str">
            <v>uf</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row>
        <row r="1383">
          <cell r="A1383">
            <v>44</v>
          </cell>
          <cell r="B1383" t="str">
            <v>IN</v>
          </cell>
          <cell r="C1383" t="str">
            <v>hi</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row>
        <row r="1384">
          <cell r="A1384">
            <v>44</v>
          </cell>
          <cell r="B1384" t="str">
            <v>IN</v>
          </cell>
          <cell r="C1384" t="str">
            <v>ih</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row>
        <row r="1385">
          <cell r="A1385">
            <v>44</v>
          </cell>
          <cell r="B1385" t="str">
            <v>IN</v>
          </cell>
          <cell r="C1385" t="str">
            <v>li</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row>
        <row r="1386">
          <cell r="A1386">
            <v>44</v>
          </cell>
          <cell r="B1386" t="str">
            <v>IN</v>
          </cell>
          <cell r="C1386" t="str">
            <v>oi</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row>
        <row r="1387">
          <cell r="A1387">
            <v>44</v>
          </cell>
          <cell r="B1387" t="str">
            <v>IN</v>
          </cell>
          <cell r="C1387" t="str">
            <v>wp</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row>
        <row r="1388">
          <cell r="A1388">
            <v>44</v>
          </cell>
          <cell r="B1388" t="str">
            <v>RC</v>
          </cell>
          <cell r="C1388" t="str">
            <v>ca</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row>
        <row r="1389">
          <cell r="A1389">
            <v>44</v>
          </cell>
          <cell r="B1389" t="str">
            <v>RC</v>
          </cell>
          <cell r="C1389" t="str">
            <v>go</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row>
        <row r="1390">
          <cell r="A1390">
            <v>44</v>
          </cell>
          <cell r="B1390" t="str">
            <v>RC</v>
          </cell>
          <cell r="C1390" t="str">
            <v>sk</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row>
        <row r="1391">
          <cell r="A1391">
            <v>44</v>
          </cell>
          <cell r="B1391" t="str">
            <v>RD</v>
          </cell>
          <cell r="C1391" t="str">
            <v>mf</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row>
        <row r="1392">
          <cell r="A1392">
            <v>44</v>
          </cell>
          <cell r="B1392" t="str">
            <v>RD</v>
          </cell>
          <cell r="C1392" t="str">
            <v>mr</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row>
        <row r="1393">
          <cell r="A1393">
            <v>44</v>
          </cell>
          <cell r="B1393" t="str">
            <v>RD</v>
          </cell>
          <cell r="C1393" t="str">
            <v>sf</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row>
        <row r="1394">
          <cell r="A1394">
            <v>44</v>
          </cell>
          <cell r="B1394" t="str">
            <v>RD</v>
          </cell>
          <cell r="C1394" t="str">
            <v>sr</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row>
        <row r="1395">
          <cell r="A1395">
            <v>44</v>
          </cell>
          <cell r="B1395" t="str">
            <v>RR</v>
          </cell>
          <cell r="C1395" t="str">
            <v>rf</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row>
        <row r="1396">
          <cell r="A1396">
            <v>44</v>
          </cell>
          <cell r="B1396" t="str">
            <v>RR</v>
          </cell>
          <cell r="C1396" t="str">
            <v>rm</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row>
        <row r="1397">
          <cell r="A1397">
            <v>44</v>
          </cell>
          <cell r="B1397" t="str">
            <v>SD</v>
          </cell>
          <cell r="C1397" t="str">
            <v>ld</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row>
        <row r="1398">
          <cell r="A1398">
            <v>44</v>
          </cell>
          <cell r="B1398" t="str">
            <v>SD</v>
          </cell>
          <cell r="C1398" t="str">
            <v>lf</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row>
        <row r="1399">
          <cell r="A1399">
            <v>44</v>
          </cell>
          <cell r="B1399" t="str">
            <v>SD</v>
          </cell>
          <cell r="C1399" t="str">
            <v>mn</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row>
        <row r="1400">
          <cell r="A1400">
            <v>44</v>
          </cell>
          <cell r="B1400" t="str">
            <v>SD</v>
          </cell>
          <cell r="C1400" t="str">
            <v>os</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row>
        <row r="1401">
          <cell r="A1401">
            <v>44</v>
          </cell>
          <cell r="B1401" t="str">
            <v>SD</v>
          </cell>
          <cell r="C1401" t="str">
            <v>pm</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row>
        <row r="1402">
          <cell r="A1402">
            <v>44</v>
          </cell>
          <cell r="B1402" t="str">
            <v>SD</v>
          </cell>
          <cell r="C1402" t="str">
            <v>pq</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row>
        <row r="1403">
          <cell r="A1403">
            <v>44</v>
          </cell>
          <cell r="B1403" t="str">
            <v>SD</v>
          </cell>
          <cell r="C1403" t="str">
            <v>ss</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row>
        <row r="1404">
          <cell r="A1404">
            <v>44</v>
          </cell>
          <cell r="B1404" t="str">
            <v>UR</v>
          </cell>
          <cell r="C1404" t="str">
            <v>rf</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row>
        <row r="1405">
          <cell r="A1405">
            <v>44</v>
          </cell>
          <cell r="B1405" t="str">
            <v>UR</v>
          </cell>
          <cell r="C1405" t="str">
            <v>rm</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row>
        <row r="1406">
          <cell r="A1406">
            <v>45</v>
          </cell>
          <cell r="B1406" t="str">
            <v>AG</v>
          </cell>
          <cell r="C1406" t="str">
            <v>ab</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row>
        <row r="1407">
          <cell r="A1407">
            <v>45</v>
          </cell>
          <cell r="B1407" t="str">
            <v>AG</v>
          </cell>
          <cell r="C1407" t="str">
            <v>cp</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row>
        <row r="1408">
          <cell r="A1408">
            <v>45</v>
          </cell>
          <cell r="B1408" t="str">
            <v>AG</v>
          </cell>
          <cell r="C1408" t="str">
            <v>pa</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row>
        <row r="1409">
          <cell r="A1409">
            <v>45</v>
          </cell>
          <cell r="B1409" t="str">
            <v>AL</v>
          </cell>
          <cell r="C1409" t="str">
            <v>ep</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row>
        <row r="1410">
          <cell r="A1410">
            <v>45</v>
          </cell>
          <cell r="B1410" t="str">
            <v>AL</v>
          </cell>
          <cell r="C1410" t="str">
            <v>ff</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row>
        <row r="1411">
          <cell r="A1411">
            <v>45</v>
          </cell>
          <cell r="B1411" t="str">
            <v>AL</v>
          </cell>
          <cell r="C1411" t="str">
            <v>hr</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row>
        <row r="1412">
          <cell r="A1412">
            <v>45</v>
          </cell>
          <cell r="B1412" t="str">
            <v>AL</v>
          </cell>
          <cell r="C1412" t="str">
            <v>of</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row>
        <row r="1413">
          <cell r="A1413">
            <v>45</v>
          </cell>
          <cell r="B1413" t="str">
            <v>CR</v>
          </cell>
          <cell r="C1413" t="str">
            <v>as</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row>
        <row r="1414">
          <cell r="A1414">
            <v>45</v>
          </cell>
          <cell r="B1414" t="str">
            <v>CR</v>
          </cell>
          <cell r="C1414" t="str">
            <v>hy</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row>
        <row r="1415">
          <cell r="A1415">
            <v>45</v>
          </cell>
          <cell r="B1415" t="str">
            <v>CR</v>
          </cell>
          <cell r="C1415" t="str">
            <v>pp</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row>
        <row r="1416">
          <cell r="A1416">
            <v>45</v>
          </cell>
          <cell r="B1416" t="str">
            <v>CR</v>
          </cell>
          <cell r="C1416" t="str">
            <v>ry</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row>
        <row r="1417">
          <cell r="A1417">
            <v>45</v>
          </cell>
          <cell r="B1417" t="str">
            <v>CR</v>
          </cell>
          <cell r="C1417" t="str">
            <v>sl</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row>
        <row r="1418">
          <cell r="A1418">
            <v>45</v>
          </cell>
          <cell r="B1418" t="str">
            <v>FO</v>
          </cell>
          <cell r="C1418" t="str">
            <v>uf</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row>
        <row r="1419">
          <cell r="A1419">
            <v>45</v>
          </cell>
          <cell r="B1419" t="str">
            <v>IN</v>
          </cell>
          <cell r="C1419" t="str">
            <v>hi</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row>
        <row r="1420">
          <cell r="A1420">
            <v>45</v>
          </cell>
          <cell r="B1420" t="str">
            <v>IN</v>
          </cell>
          <cell r="C1420" t="str">
            <v>ih</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row>
        <row r="1421">
          <cell r="A1421">
            <v>45</v>
          </cell>
          <cell r="B1421" t="str">
            <v>IN</v>
          </cell>
          <cell r="C1421" t="str">
            <v>li</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row>
        <row r="1422">
          <cell r="A1422">
            <v>45</v>
          </cell>
          <cell r="B1422" t="str">
            <v>IN</v>
          </cell>
          <cell r="C1422" t="str">
            <v>oi</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row>
        <row r="1423">
          <cell r="A1423">
            <v>45</v>
          </cell>
          <cell r="B1423" t="str">
            <v>IN</v>
          </cell>
          <cell r="C1423" t="str">
            <v>wp</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row>
        <row r="1424">
          <cell r="A1424">
            <v>45</v>
          </cell>
          <cell r="B1424" t="str">
            <v>RC</v>
          </cell>
          <cell r="C1424" t="str">
            <v>ca</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row>
        <row r="1425">
          <cell r="A1425">
            <v>45</v>
          </cell>
          <cell r="B1425" t="str">
            <v>RC</v>
          </cell>
          <cell r="C1425" t="str">
            <v>go</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row>
        <row r="1426">
          <cell r="A1426">
            <v>45</v>
          </cell>
          <cell r="B1426" t="str">
            <v>RC</v>
          </cell>
          <cell r="C1426" t="str">
            <v>sk</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row>
        <row r="1427">
          <cell r="A1427">
            <v>45</v>
          </cell>
          <cell r="B1427" t="str">
            <v>RD</v>
          </cell>
          <cell r="C1427" t="str">
            <v>mf</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row>
        <row r="1428">
          <cell r="A1428">
            <v>45</v>
          </cell>
          <cell r="B1428" t="str">
            <v>RD</v>
          </cell>
          <cell r="C1428" t="str">
            <v>mr</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row>
        <row r="1429">
          <cell r="A1429">
            <v>45</v>
          </cell>
          <cell r="B1429" t="str">
            <v>RD</v>
          </cell>
          <cell r="C1429" t="str">
            <v>sf</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row>
        <row r="1430">
          <cell r="A1430">
            <v>45</v>
          </cell>
          <cell r="B1430" t="str">
            <v>RD</v>
          </cell>
          <cell r="C1430" t="str">
            <v>sr</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row>
        <row r="1431">
          <cell r="A1431">
            <v>45</v>
          </cell>
          <cell r="B1431" t="str">
            <v>RR</v>
          </cell>
          <cell r="C1431" t="str">
            <v>rf</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row>
        <row r="1432">
          <cell r="A1432">
            <v>45</v>
          </cell>
          <cell r="B1432" t="str">
            <v>RR</v>
          </cell>
          <cell r="C1432" t="str">
            <v>rm</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row>
        <row r="1433">
          <cell r="A1433">
            <v>45</v>
          </cell>
          <cell r="B1433" t="str">
            <v>SD</v>
          </cell>
          <cell r="C1433" t="str">
            <v>ld</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row>
        <row r="1434">
          <cell r="A1434">
            <v>45</v>
          </cell>
          <cell r="B1434" t="str">
            <v>SD</v>
          </cell>
          <cell r="C1434" t="str">
            <v>lf</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row>
        <row r="1435">
          <cell r="A1435">
            <v>45</v>
          </cell>
          <cell r="B1435" t="str">
            <v>SD</v>
          </cell>
          <cell r="C1435" t="str">
            <v>mn</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row>
        <row r="1436">
          <cell r="A1436">
            <v>45</v>
          </cell>
          <cell r="B1436" t="str">
            <v>SD</v>
          </cell>
          <cell r="C1436" t="str">
            <v>os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row>
        <row r="1437">
          <cell r="A1437">
            <v>45</v>
          </cell>
          <cell r="B1437" t="str">
            <v>SD</v>
          </cell>
          <cell r="C1437" t="str">
            <v>pm</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row>
        <row r="1438">
          <cell r="A1438">
            <v>45</v>
          </cell>
          <cell r="B1438" t="str">
            <v>SD</v>
          </cell>
          <cell r="C1438" t="str">
            <v>pq</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row>
        <row r="1439">
          <cell r="A1439">
            <v>45</v>
          </cell>
          <cell r="B1439" t="str">
            <v>SD</v>
          </cell>
          <cell r="C1439" t="str">
            <v>ss</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row>
        <row r="1440">
          <cell r="A1440">
            <v>45</v>
          </cell>
          <cell r="B1440" t="str">
            <v>UR</v>
          </cell>
          <cell r="C1440" t="str">
            <v>rf</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row>
        <row r="1441">
          <cell r="A1441">
            <v>45</v>
          </cell>
          <cell r="B1441" t="str">
            <v>UR</v>
          </cell>
          <cell r="C1441" t="str">
            <v>rm</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row>
        <row r="1442">
          <cell r="A1442">
            <v>46</v>
          </cell>
          <cell r="B1442" t="str">
            <v>AG</v>
          </cell>
          <cell r="C1442" t="str">
            <v>ab</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row>
        <row r="1443">
          <cell r="A1443">
            <v>46</v>
          </cell>
          <cell r="B1443" t="str">
            <v>AG</v>
          </cell>
          <cell r="C1443" t="str">
            <v>cp</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row>
        <row r="1444">
          <cell r="A1444">
            <v>46</v>
          </cell>
          <cell r="B1444" t="str">
            <v>AG</v>
          </cell>
          <cell r="C1444" t="str">
            <v>pa</v>
          </cell>
          <cell r="D1444">
            <v>18.554290000000002</v>
          </cell>
          <cell r="E1444">
            <v>18.554290000000002</v>
          </cell>
          <cell r="F1444">
            <v>18.554290000000002</v>
          </cell>
          <cell r="G1444">
            <v>18.554290000000002</v>
          </cell>
          <cell r="H1444">
            <v>18.554290000000002</v>
          </cell>
          <cell r="I1444">
            <v>18.554290000000002</v>
          </cell>
          <cell r="J1444">
            <v>18.554290000000002</v>
          </cell>
          <cell r="K1444">
            <v>18.554290000000002</v>
          </cell>
          <cell r="L1444">
            <v>18.554290000000002</v>
          </cell>
          <cell r="M1444">
            <v>18.554290000000002</v>
          </cell>
          <cell r="N1444">
            <v>18.554290000000002</v>
          </cell>
          <cell r="O1444">
            <v>18.554290000000002</v>
          </cell>
          <cell r="P1444">
            <v>18.554290000000002</v>
          </cell>
          <cell r="Q1444">
            <v>18.554290000000002</v>
          </cell>
          <cell r="R1444">
            <v>18.554290099585764</v>
          </cell>
          <cell r="S1444">
            <v>18.554290199171525</v>
          </cell>
          <cell r="T1444">
            <v>18.554290298757287</v>
          </cell>
          <cell r="U1444">
            <v>18.554290398343049</v>
          </cell>
          <cell r="V1444">
            <v>18.554290497928811</v>
          </cell>
          <cell r="W1444">
            <v>18.554290597514573</v>
          </cell>
          <cell r="X1444">
            <v>18.554290697100335</v>
          </cell>
          <cell r="Y1444">
            <v>18.554290796686097</v>
          </cell>
          <cell r="Z1444">
            <v>18.554290896271858</v>
          </cell>
          <cell r="AA1444">
            <v>18.55429099585762</v>
          </cell>
          <cell r="AB1444">
            <v>18.554291095443382</v>
          </cell>
          <cell r="AC1444">
            <v>18.554291195029144</v>
          </cell>
          <cell r="AD1444">
            <v>18.554291195029144</v>
          </cell>
          <cell r="AE1444">
            <v>18.554291195029144</v>
          </cell>
          <cell r="AF1444">
            <v>18.554291195029144</v>
          </cell>
          <cell r="AG1444">
            <v>18.554291195029144</v>
          </cell>
          <cell r="AH1444">
            <v>18.554291195029144</v>
          </cell>
          <cell r="AI1444">
            <v>18.554291195029144</v>
          </cell>
          <cell r="AJ1444">
            <v>18.554291195029144</v>
          </cell>
          <cell r="AK1444">
            <v>18.554291195029144</v>
          </cell>
          <cell r="AL1444">
            <v>18.554291195029144</v>
          </cell>
          <cell r="AM1444">
            <v>18.554291195029144</v>
          </cell>
          <cell r="AN1444">
            <v>18.554291195029144</v>
          </cell>
        </row>
        <row r="1445">
          <cell r="A1445">
            <v>46</v>
          </cell>
          <cell r="B1445" t="str">
            <v>AL</v>
          </cell>
          <cell r="C1445" t="str">
            <v>ep</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row>
        <row r="1446">
          <cell r="A1446">
            <v>46</v>
          </cell>
          <cell r="B1446" t="str">
            <v>AL</v>
          </cell>
          <cell r="C1446" t="str">
            <v>ff</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row>
        <row r="1447">
          <cell r="A1447">
            <v>46</v>
          </cell>
          <cell r="B1447" t="str">
            <v>AL</v>
          </cell>
          <cell r="C1447" t="str">
            <v>hr</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row>
        <row r="1448">
          <cell r="A1448">
            <v>46</v>
          </cell>
          <cell r="B1448" t="str">
            <v>AL</v>
          </cell>
          <cell r="C1448" t="str">
            <v>of</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row>
        <row r="1449">
          <cell r="A1449">
            <v>46</v>
          </cell>
          <cell r="B1449" t="str">
            <v>CR</v>
          </cell>
          <cell r="C1449" t="str">
            <v>as</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row>
        <row r="1450">
          <cell r="A1450">
            <v>46</v>
          </cell>
          <cell r="B1450" t="str">
            <v>CR</v>
          </cell>
          <cell r="C1450" t="str">
            <v>hy</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row>
        <row r="1451">
          <cell r="A1451">
            <v>46</v>
          </cell>
          <cell r="B1451" t="str">
            <v>CR</v>
          </cell>
          <cell r="C1451" t="str">
            <v>pp</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row>
        <row r="1452">
          <cell r="A1452">
            <v>46</v>
          </cell>
          <cell r="B1452" t="str">
            <v>CR</v>
          </cell>
          <cell r="C1452" t="str">
            <v>ry</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row>
        <row r="1453">
          <cell r="A1453">
            <v>46</v>
          </cell>
          <cell r="B1453" t="str">
            <v>CR</v>
          </cell>
          <cell r="C1453" t="str">
            <v>sl</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row>
        <row r="1454">
          <cell r="A1454">
            <v>46</v>
          </cell>
          <cell r="B1454" t="str">
            <v>FO</v>
          </cell>
          <cell r="C1454" t="str">
            <v>uf</v>
          </cell>
          <cell r="D1454">
            <v>2.9502700000000002</v>
          </cell>
          <cell r="E1454">
            <v>2.9502700000000002</v>
          </cell>
          <cell r="F1454">
            <v>2.9502700000000002</v>
          </cell>
          <cell r="G1454">
            <v>2.9502700000000002</v>
          </cell>
          <cell r="H1454">
            <v>2.9502700000000002</v>
          </cell>
          <cell r="I1454">
            <v>2.9502700000000002</v>
          </cell>
          <cell r="J1454">
            <v>2.9502700000000002</v>
          </cell>
          <cell r="K1454">
            <v>2.9502700000000002</v>
          </cell>
          <cell r="L1454">
            <v>2.9502700000000002</v>
          </cell>
          <cell r="M1454">
            <v>2.9502700000000002</v>
          </cell>
          <cell r="N1454">
            <v>2.9502700000000002</v>
          </cell>
          <cell r="O1454">
            <v>2.9502700000000002</v>
          </cell>
          <cell r="P1454">
            <v>2.9502700000000002</v>
          </cell>
          <cell r="Q1454">
            <v>2.9502700000000002</v>
          </cell>
          <cell r="R1454">
            <v>2.9502701076786439</v>
          </cell>
          <cell r="S1454">
            <v>2.9502702153572877</v>
          </cell>
          <cell r="T1454">
            <v>2.9502703230359315</v>
          </cell>
          <cell r="U1454">
            <v>2.9502704307145753</v>
          </cell>
          <cell r="V1454">
            <v>2.9502705383932191</v>
          </cell>
          <cell r="W1454">
            <v>2.9502706460718628</v>
          </cell>
          <cell r="X1454">
            <v>2.9502707537505066</v>
          </cell>
          <cell r="Y1454">
            <v>2.9502708614291504</v>
          </cell>
          <cell r="Z1454">
            <v>2.9502709691077942</v>
          </cell>
          <cell r="AA1454">
            <v>2.950271076786438</v>
          </cell>
          <cell r="AB1454">
            <v>2.9502711844650817</v>
          </cell>
          <cell r="AC1454">
            <v>2.9502712921437269</v>
          </cell>
          <cell r="AD1454">
            <v>2.9502712921437269</v>
          </cell>
          <cell r="AE1454">
            <v>2.9502712921437269</v>
          </cell>
          <cell r="AF1454">
            <v>2.9502712921437269</v>
          </cell>
          <cell r="AG1454">
            <v>2.9502712921437269</v>
          </cell>
          <cell r="AH1454">
            <v>2.9502712921437269</v>
          </cell>
          <cell r="AI1454">
            <v>2.9502712921437269</v>
          </cell>
          <cell r="AJ1454">
            <v>2.9502712921437269</v>
          </cell>
          <cell r="AK1454">
            <v>2.9502712921437269</v>
          </cell>
          <cell r="AL1454">
            <v>2.9502712921437269</v>
          </cell>
          <cell r="AM1454">
            <v>2.9502712921437269</v>
          </cell>
          <cell r="AN1454">
            <v>2.9502712921437269</v>
          </cell>
        </row>
        <row r="1455">
          <cell r="A1455">
            <v>46</v>
          </cell>
          <cell r="B1455" t="str">
            <v>IN</v>
          </cell>
          <cell r="C1455" t="str">
            <v>hi</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row>
        <row r="1456">
          <cell r="A1456">
            <v>46</v>
          </cell>
          <cell r="B1456" t="str">
            <v>IN</v>
          </cell>
          <cell r="C1456" t="str">
            <v>ih</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row>
        <row r="1457">
          <cell r="A1457">
            <v>46</v>
          </cell>
          <cell r="B1457" t="str">
            <v>IN</v>
          </cell>
          <cell r="C1457" t="str">
            <v>li</v>
          </cell>
          <cell r="D1457">
            <v>8.4955700000000007</v>
          </cell>
          <cell r="E1457">
            <v>8.4955700000000007</v>
          </cell>
          <cell r="F1457">
            <v>8.4955700000000007</v>
          </cell>
          <cell r="G1457">
            <v>8.4955700000000007</v>
          </cell>
          <cell r="H1457">
            <v>8.4955700000000007</v>
          </cell>
          <cell r="I1457">
            <v>8.4955700000000007</v>
          </cell>
          <cell r="J1457">
            <v>8.4955700000000007</v>
          </cell>
          <cell r="K1457">
            <v>8.4955700000000007</v>
          </cell>
          <cell r="L1457">
            <v>8.4955700000000007</v>
          </cell>
          <cell r="M1457">
            <v>8.4955700000000007</v>
          </cell>
          <cell r="N1457">
            <v>8.4955700000000007</v>
          </cell>
          <cell r="O1457">
            <v>8.4955700000000007</v>
          </cell>
          <cell r="P1457">
            <v>8.4955700000000007</v>
          </cell>
          <cell r="Q1457">
            <v>8.4955700000000007</v>
          </cell>
          <cell r="R1457">
            <v>8.4955699013615771</v>
          </cell>
          <cell r="S1457">
            <v>8.4955698027231534</v>
          </cell>
          <cell r="T1457">
            <v>8.4955697040847298</v>
          </cell>
          <cell r="U1457">
            <v>8.4955696054463061</v>
          </cell>
          <cell r="V1457">
            <v>8.4955695068078825</v>
          </cell>
          <cell r="W1457">
            <v>8.4955694081694588</v>
          </cell>
          <cell r="X1457">
            <v>8.4955693095310352</v>
          </cell>
          <cell r="Y1457">
            <v>8.4955692108926115</v>
          </cell>
          <cell r="Z1457">
            <v>8.4955691122541879</v>
          </cell>
          <cell r="AA1457">
            <v>8.4955690136157642</v>
          </cell>
          <cell r="AB1457">
            <v>8.4955689149773406</v>
          </cell>
          <cell r="AC1457">
            <v>8.4955688163389063</v>
          </cell>
          <cell r="AD1457">
            <v>8.4955688163389063</v>
          </cell>
          <cell r="AE1457">
            <v>8.4955688163389063</v>
          </cell>
          <cell r="AF1457">
            <v>8.4955688163389063</v>
          </cell>
          <cell r="AG1457">
            <v>8.4955688163389063</v>
          </cell>
          <cell r="AH1457">
            <v>8.4955688163389063</v>
          </cell>
          <cell r="AI1457">
            <v>8.4955688163389063</v>
          </cell>
          <cell r="AJ1457">
            <v>8.4955688163389063</v>
          </cell>
          <cell r="AK1457">
            <v>8.4955688163389063</v>
          </cell>
          <cell r="AL1457">
            <v>8.4955688163389063</v>
          </cell>
          <cell r="AM1457">
            <v>8.4955688163389063</v>
          </cell>
          <cell r="AN1457">
            <v>8.4955688163389063</v>
          </cell>
        </row>
        <row r="1458">
          <cell r="A1458">
            <v>46</v>
          </cell>
          <cell r="B1458" t="str">
            <v>IN</v>
          </cell>
          <cell r="C1458" t="str">
            <v>oi</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row>
        <row r="1459">
          <cell r="A1459">
            <v>46</v>
          </cell>
          <cell r="B1459" t="str">
            <v>IN</v>
          </cell>
          <cell r="C1459" t="str">
            <v>wp</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row>
        <row r="1460">
          <cell r="A1460">
            <v>46</v>
          </cell>
          <cell r="B1460" t="str">
            <v>RC</v>
          </cell>
          <cell r="C1460" t="str">
            <v>ca</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row>
        <row r="1461">
          <cell r="A1461">
            <v>46</v>
          </cell>
          <cell r="B1461" t="str">
            <v>RC</v>
          </cell>
          <cell r="C1461" t="str">
            <v>go</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row>
        <row r="1462">
          <cell r="A1462">
            <v>46</v>
          </cell>
          <cell r="B1462" t="str">
            <v>RC</v>
          </cell>
          <cell r="C1462" t="str">
            <v>sk</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row>
        <row r="1463">
          <cell r="A1463">
            <v>46</v>
          </cell>
          <cell r="B1463" t="str">
            <v>RD</v>
          </cell>
          <cell r="C1463" t="str">
            <v>mf</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row>
        <row r="1464">
          <cell r="A1464">
            <v>46</v>
          </cell>
          <cell r="B1464" t="str">
            <v>RD</v>
          </cell>
          <cell r="C1464" t="str">
            <v>mr</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row>
        <row r="1465">
          <cell r="A1465">
            <v>46</v>
          </cell>
          <cell r="B1465" t="str">
            <v>RD</v>
          </cell>
          <cell r="C1465" t="str">
            <v>sf</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row>
        <row r="1466">
          <cell r="A1466">
            <v>46</v>
          </cell>
          <cell r="B1466" t="str">
            <v>RD</v>
          </cell>
          <cell r="C1466" t="str">
            <v>sr</v>
          </cell>
          <cell r="D1466">
            <v>1.63862</v>
          </cell>
          <cell r="E1466">
            <v>1.63862</v>
          </cell>
          <cell r="F1466">
            <v>1.63862</v>
          </cell>
          <cell r="G1466">
            <v>1.63862</v>
          </cell>
          <cell r="H1466">
            <v>1.63862</v>
          </cell>
          <cell r="I1466">
            <v>1.63862</v>
          </cell>
          <cell r="J1466">
            <v>1.63862</v>
          </cell>
          <cell r="K1466">
            <v>1.63862</v>
          </cell>
          <cell r="L1466">
            <v>1.63862</v>
          </cell>
          <cell r="M1466">
            <v>1.63862</v>
          </cell>
          <cell r="N1466">
            <v>1.63862</v>
          </cell>
          <cell r="O1466">
            <v>1.63862</v>
          </cell>
          <cell r="P1466">
            <v>1.63862</v>
          </cell>
          <cell r="Q1466">
            <v>1.63862</v>
          </cell>
          <cell r="R1466">
            <v>1.6386203188841137</v>
          </cell>
          <cell r="S1466">
            <v>1.6386206377682275</v>
          </cell>
          <cell r="T1466">
            <v>1.6386209566523413</v>
          </cell>
          <cell r="U1466">
            <v>1.6386212755364551</v>
          </cell>
          <cell r="V1466">
            <v>1.6386215944205689</v>
          </cell>
          <cell r="W1466">
            <v>1.6386219133046827</v>
          </cell>
          <cell r="X1466">
            <v>1.6386222321887964</v>
          </cell>
          <cell r="Y1466">
            <v>1.6386225510729102</v>
          </cell>
          <cell r="Z1466">
            <v>1.638622869957024</v>
          </cell>
          <cell r="AA1466">
            <v>1.6386231888411378</v>
          </cell>
          <cell r="AB1466">
            <v>1.6386235077252516</v>
          </cell>
          <cell r="AC1466">
            <v>1.6386238266093647</v>
          </cell>
          <cell r="AD1466">
            <v>1.6386238266093647</v>
          </cell>
          <cell r="AE1466">
            <v>1.6386238266093647</v>
          </cell>
          <cell r="AF1466">
            <v>1.6386238266093647</v>
          </cell>
          <cell r="AG1466">
            <v>1.6386238266093647</v>
          </cell>
          <cell r="AH1466">
            <v>1.6386238266093647</v>
          </cell>
          <cell r="AI1466">
            <v>1.6386238266093647</v>
          </cell>
          <cell r="AJ1466">
            <v>1.6386238266093647</v>
          </cell>
          <cell r="AK1466">
            <v>1.6386238266093647</v>
          </cell>
          <cell r="AL1466">
            <v>1.6386238266093647</v>
          </cell>
          <cell r="AM1466">
            <v>1.6386238266093647</v>
          </cell>
          <cell r="AN1466">
            <v>1.6386238266093647</v>
          </cell>
        </row>
        <row r="1467">
          <cell r="A1467">
            <v>46</v>
          </cell>
          <cell r="B1467" t="str">
            <v>RR</v>
          </cell>
          <cell r="C1467" t="str">
            <v>rf</v>
          </cell>
          <cell r="D1467">
            <v>1.6912700000000001</v>
          </cell>
          <cell r="E1467">
            <v>1.6912700000000001</v>
          </cell>
          <cell r="F1467">
            <v>1.6912700000000001</v>
          </cell>
          <cell r="G1467">
            <v>1.6912700000000001</v>
          </cell>
          <cell r="H1467">
            <v>1.6912700000000001</v>
          </cell>
          <cell r="I1467">
            <v>1.6912700000000001</v>
          </cell>
          <cell r="J1467">
            <v>1.6912700000000001</v>
          </cell>
          <cell r="K1467">
            <v>1.6912700000000001</v>
          </cell>
          <cell r="L1467">
            <v>1.6912700000000001</v>
          </cell>
          <cell r="M1467">
            <v>1.6912700000000001</v>
          </cell>
          <cell r="N1467">
            <v>1.6912700000000001</v>
          </cell>
          <cell r="O1467">
            <v>1.6912700000000001</v>
          </cell>
          <cell r="P1467">
            <v>1.6912700000000001</v>
          </cell>
          <cell r="Q1467">
            <v>1.6912700000000001</v>
          </cell>
          <cell r="R1467">
            <v>1.6912705051946877</v>
          </cell>
          <cell r="S1467">
            <v>1.6912710103893753</v>
          </cell>
          <cell r="T1467">
            <v>1.691271515584063</v>
          </cell>
          <cell r="U1467">
            <v>1.6912720207787506</v>
          </cell>
          <cell r="V1467">
            <v>1.6912725259734382</v>
          </cell>
          <cell r="W1467">
            <v>1.6912730311681259</v>
          </cell>
          <cell r="X1467">
            <v>1.6912735363628135</v>
          </cell>
          <cell r="Y1467">
            <v>1.6912740415575012</v>
          </cell>
          <cell r="Z1467">
            <v>1.6912745467521888</v>
          </cell>
          <cell r="AA1467">
            <v>1.6912750519468764</v>
          </cell>
          <cell r="AB1467">
            <v>1.6912755571415641</v>
          </cell>
          <cell r="AC1467">
            <v>1.6912760623362506</v>
          </cell>
          <cell r="AD1467">
            <v>1.6912760623362506</v>
          </cell>
          <cell r="AE1467">
            <v>1.6912760623362506</v>
          </cell>
          <cell r="AF1467">
            <v>1.6912760623362506</v>
          </cell>
          <cell r="AG1467">
            <v>1.6912760623362506</v>
          </cell>
          <cell r="AH1467">
            <v>1.6912760623362506</v>
          </cell>
          <cell r="AI1467">
            <v>1.6912760623362506</v>
          </cell>
          <cell r="AJ1467">
            <v>1.6912760623362506</v>
          </cell>
          <cell r="AK1467">
            <v>1.6912760623362506</v>
          </cell>
          <cell r="AL1467">
            <v>1.6912760623362506</v>
          </cell>
          <cell r="AM1467">
            <v>1.6912760623362506</v>
          </cell>
          <cell r="AN1467">
            <v>1.6912760623362506</v>
          </cell>
        </row>
        <row r="1468">
          <cell r="A1468">
            <v>46</v>
          </cell>
          <cell r="B1468" t="str">
            <v>RR</v>
          </cell>
          <cell r="C1468" t="str">
            <v>rm</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row>
        <row r="1469">
          <cell r="A1469">
            <v>46</v>
          </cell>
          <cell r="B1469" t="str">
            <v>SD</v>
          </cell>
          <cell r="C1469" t="str">
            <v>ld</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row>
        <row r="1470">
          <cell r="A1470">
            <v>46</v>
          </cell>
          <cell r="B1470" t="str">
            <v>SD</v>
          </cell>
          <cell r="C1470" t="str">
            <v>lf</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row>
        <row r="1471">
          <cell r="A1471">
            <v>46</v>
          </cell>
          <cell r="B1471" t="str">
            <v>SD</v>
          </cell>
          <cell r="C1471" t="str">
            <v>mn</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row>
        <row r="1472">
          <cell r="A1472">
            <v>46</v>
          </cell>
          <cell r="B1472" t="str">
            <v>SD</v>
          </cell>
          <cell r="C1472" t="str">
            <v>os</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row>
        <row r="1473">
          <cell r="A1473">
            <v>46</v>
          </cell>
          <cell r="B1473" t="str">
            <v>SD</v>
          </cell>
          <cell r="C1473" t="str">
            <v>pm</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row>
        <row r="1474">
          <cell r="A1474">
            <v>46</v>
          </cell>
          <cell r="B1474" t="str">
            <v>SD</v>
          </cell>
          <cell r="C1474" t="str">
            <v>pq</v>
          </cell>
          <cell r="D1474">
            <v>0.99812999999999996</v>
          </cell>
          <cell r="E1474">
            <v>0.99812999999999996</v>
          </cell>
          <cell r="F1474">
            <v>0.99812999999999996</v>
          </cell>
          <cell r="G1474">
            <v>0.99812999999999996</v>
          </cell>
          <cell r="H1474">
            <v>0.99812999999999996</v>
          </cell>
          <cell r="I1474">
            <v>0.99812999999999996</v>
          </cell>
          <cell r="J1474">
            <v>0.99812999999999996</v>
          </cell>
          <cell r="K1474">
            <v>0.99812999999999996</v>
          </cell>
          <cell r="L1474">
            <v>0.99812999999999996</v>
          </cell>
          <cell r="M1474">
            <v>0.99812999999999996</v>
          </cell>
          <cell r="N1474">
            <v>0.99812999999999996</v>
          </cell>
          <cell r="O1474">
            <v>0.99812999999999996</v>
          </cell>
          <cell r="P1474">
            <v>0.99812999999999996</v>
          </cell>
          <cell r="Q1474">
            <v>0.99812999999999996</v>
          </cell>
          <cell r="R1474">
            <v>0.99812994969489477</v>
          </cell>
          <cell r="S1474">
            <v>0.99812989938978958</v>
          </cell>
          <cell r="T1474">
            <v>0.99812984908468438</v>
          </cell>
          <cell r="U1474">
            <v>0.99812979877957919</v>
          </cell>
          <cell r="V1474">
            <v>0.998129748474474</v>
          </cell>
          <cell r="W1474">
            <v>0.99812969816936881</v>
          </cell>
          <cell r="X1474">
            <v>0.99812964786426361</v>
          </cell>
          <cell r="Y1474">
            <v>0.99812959755915842</v>
          </cell>
          <cell r="Z1474">
            <v>0.99812954725405323</v>
          </cell>
          <cell r="AA1474">
            <v>0.99812949694894804</v>
          </cell>
          <cell r="AB1474">
            <v>0.99812944664384284</v>
          </cell>
          <cell r="AC1474">
            <v>0.99812939633873821</v>
          </cell>
          <cell r="AD1474">
            <v>0.99812939633873821</v>
          </cell>
          <cell r="AE1474">
            <v>0.99812939633873821</v>
          </cell>
          <cell r="AF1474">
            <v>0.99812939633873821</v>
          </cell>
          <cell r="AG1474">
            <v>0.99812939633873821</v>
          </cell>
          <cell r="AH1474">
            <v>0.99812939633873821</v>
          </cell>
          <cell r="AI1474">
            <v>0.99812939633873821</v>
          </cell>
          <cell r="AJ1474">
            <v>0.99812939633873821</v>
          </cell>
          <cell r="AK1474">
            <v>0.99812939633873821</v>
          </cell>
          <cell r="AL1474">
            <v>0.99812939633873821</v>
          </cell>
          <cell r="AM1474">
            <v>0.99812939633873821</v>
          </cell>
          <cell r="AN1474">
            <v>0.99812939633873821</v>
          </cell>
        </row>
        <row r="1475">
          <cell r="A1475">
            <v>46</v>
          </cell>
          <cell r="B1475" t="str">
            <v>SD</v>
          </cell>
          <cell r="C1475" t="str">
            <v>ss</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row>
        <row r="1476">
          <cell r="A1476">
            <v>46</v>
          </cell>
          <cell r="B1476" t="str">
            <v>UR</v>
          </cell>
          <cell r="C1476" t="str">
            <v>rf</v>
          </cell>
          <cell r="D1476">
            <v>6.4158299999999997</v>
          </cell>
          <cell r="E1476">
            <v>6.4158299999999997</v>
          </cell>
          <cell r="F1476">
            <v>6.4158299999999997</v>
          </cell>
          <cell r="G1476">
            <v>6.4158299999999997</v>
          </cell>
          <cell r="H1476">
            <v>6.4158299999999997</v>
          </cell>
          <cell r="I1476">
            <v>6.4158299999999997</v>
          </cell>
          <cell r="J1476">
            <v>6.4158299999999997</v>
          </cell>
          <cell r="K1476">
            <v>6.4158299999999997</v>
          </cell>
          <cell r="L1476">
            <v>6.4158299999999997</v>
          </cell>
          <cell r="M1476">
            <v>6.4158299999999997</v>
          </cell>
          <cell r="N1476">
            <v>6.4158299999999997</v>
          </cell>
          <cell r="O1476">
            <v>6.4158299999999997</v>
          </cell>
          <cell r="P1476">
            <v>6.4158299999999997</v>
          </cell>
          <cell r="Q1476">
            <v>6.4158299999999997</v>
          </cell>
          <cell r="R1476">
            <v>6.4158298674052094</v>
          </cell>
          <cell r="S1476">
            <v>6.4158297348104192</v>
          </cell>
          <cell r="T1476">
            <v>6.4158296022156289</v>
          </cell>
          <cell r="U1476">
            <v>6.4158294696208387</v>
          </cell>
          <cell r="V1476">
            <v>6.4158293370260484</v>
          </cell>
          <cell r="W1476">
            <v>6.4158292044312581</v>
          </cell>
          <cell r="X1476">
            <v>6.4158290718364679</v>
          </cell>
          <cell r="Y1476">
            <v>6.4158289392416776</v>
          </cell>
          <cell r="Z1476">
            <v>6.4158288066468874</v>
          </cell>
          <cell r="AA1476">
            <v>6.4158286740520971</v>
          </cell>
          <cell r="AB1476">
            <v>6.4158285414573069</v>
          </cell>
          <cell r="AC1476">
            <v>6.4158284088625175</v>
          </cell>
          <cell r="AD1476">
            <v>6.4158284088625175</v>
          </cell>
          <cell r="AE1476">
            <v>6.4158284088625175</v>
          </cell>
          <cell r="AF1476">
            <v>6.4158284088625175</v>
          </cell>
          <cell r="AG1476">
            <v>6.4158284088625175</v>
          </cell>
          <cell r="AH1476">
            <v>6.4158284088625175</v>
          </cell>
          <cell r="AI1476">
            <v>6.4158284088625175</v>
          </cell>
          <cell r="AJ1476">
            <v>6.4158284088625175</v>
          </cell>
          <cell r="AK1476">
            <v>6.4158284088625175</v>
          </cell>
          <cell r="AL1476">
            <v>6.4158284088625175</v>
          </cell>
          <cell r="AM1476">
            <v>6.4158284088625175</v>
          </cell>
          <cell r="AN1476">
            <v>6.4158284088625175</v>
          </cell>
        </row>
        <row r="1477">
          <cell r="A1477">
            <v>46</v>
          </cell>
          <cell r="B1477" t="str">
            <v>UR</v>
          </cell>
          <cell r="C1477" t="str">
            <v>rm</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row>
        <row r="1478">
          <cell r="A1478">
            <v>47</v>
          </cell>
          <cell r="B1478" t="str">
            <v>AG</v>
          </cell>
          <cell r="C1478" t="str">
            <v>ab</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row>
        <row r="1479">
          <cell r="A1479">
            <v>47</v>
          </cell>
          <cell r="B1479" t="str">
            <v>AG</v>
          </cell>
          <cell r="C1479" t="str">
            <v>cp</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row>
        <row r="1480">
          <cell r="A1480">
            <v>47</v>
          </cell>
          <cell r="B1480" t="str">
            <v>AG</v>
          </cell>
          <cell r="C1480" t="str">
            <v>pa</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row>
        <row r="1481">
          <cell r="A1481">
            <v>47</v>
          </cell>
          <cell r="B1481" t="str">
            <v>AL</v>
          </cell>
          <cell r="C1481" t="str">
            <v>ep</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row>
        <row r="1482">
          <cell r="A1482">
            <v>47</v>
          </cell>
          <cell r="B1482" t="str">
            <v>AL</v>
          </cell>
          <cell r="C1482" t="str">
            <v>ff</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row>
        <row r="1483">
          <cell r="A1483">
            <v>47</v>
          </cell>
          <cell r="B1483" t="str">
            <v>AL</v>
          </cell>
          <cell r="C1483" t="str">
            <v>hr</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row>
        <row r="1484">
          <cell r="A1484">
            <v>47</v>
          </cell>
          <cell r="B1484" t="str">
            <v>AL</v>
          </cell>
          <cell r="C1484" t="str">
            <v>of</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row>
        <row r="1485">
          <cell r="A1485">
            <v>47</v>
          </cell>
          <cell r="B1485" t="str">
            <v>CR</v>
          </cell>
          <cell r="C1485" t="str">
            <v>as</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row>
        <row r="1486">
          <cell r="A1486">
            <v>47</v>
          </cell>
          <cell r="B1486" t="str">
            <v>CR</v>
          </cell>
          <cell r="C1486" t="str">
            <v>hy</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row>
        <row r="1487">
          <cell r="A1487">
            <v>47</v>
          </cell>
          <cell r="B1487" t="str">
            <v>CR</v>
          </cell>
          <cell r="C1487" t="str">
            <v>pp</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row>
        <row r="1488">
          <cell r="A1488">
            <v>47</v>
          </cell>
          <cell r="B1488" t="str">
            <v>CR</v>
          </cell>
          <cell r="C1488" t="str">
            <v>ry</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row>
        <row r="1489">
          <cell r="A1489">
            <v>47</v>
          </cell>
          <cell r="B1489" t="str">
            <v>CR</v>
          </cell>
          <cell r="C1489" t="str">
            <v>sl</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row>
        <row r="1490">
          <cell r="A1490">
            <v>47</v>
          </cell>
          <cell r="B1490" t="str">
            <v>FO</v>
          </cell>
          <cell r="C1490" t="str">
            <v>uf</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row>
        <row r="1491">
          <cell r="A1491">
            <v>47</v>
          </cell>
          <cell r="B1491" t="str">
            <v>IN</v>
          </cell>
          <cell r="C1491" t="str">
            <v>hi</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row>
        <row r="1492">
          <cell r="A1492">
            <v>47</v>
          </cell>
          <cell r="B1492" t="str">
            <v>IN</v>
          </cell>
          <cell r="C1492" t="str">
            <v>ih</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row>
        <row r="1493">
          <cell r="A1493">
            <v>47</v>
          </cell>
          <cell r="B1493" t="str">
            <v>IN</v>
          </cell>
          <cell r="C1493" t="str">
            <v>li</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row>
        <row r="1494">
          <cell r="A1494">
            <v>47</v>
          </cell>
          <cell r="B1494" t="str">
            <v>IN</v>
          </cell>
          <cell r="C1494" t="str">
            <v>oi</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row>
        <row r="1495">
          <cell r="A1495">
            <v>47</v>
          </cell>
          <cell r="B1495" t="str">
            <v>IN</v>
          </cell>
          <cell r="C1495" t="str">
            <v>wp</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row>
        <row r="1496">
          <cell r="A1496">
            <v>47</v>
          </cell>
          <cell r="B1496" t="str">
            <v>RC</v>
          </cell>
          <cell r="C1496" t="str">
            <v>ca</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row>
        <row r="1497">
          <cell r="A1497">
            <v>47</v>
          </cell>
          <cell r="B1497" t="str">
            <v>RC</v>
          </cell>
          <cell r="C1497" t="str">
            <v>go</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row>
        <row r="1498">
          <cell r="A1498">
            <v>47</v>
          </cell>
          <cell r="B1498" t="str">
            <v>RC</v>
          </cell>
          <cell r="C1498" t="str">
            <v>sk</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row>
        <row r="1499">
          <cell r="A1499">
            <v>47</v>
          </cell>
          <cell r="B1499" t="str">
            <v>RD</v>
          </cell>
          <cell r="C1499" t="str">
            <v>mf</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row>
        <row r="1500">
          <cell r="A1500">
            <v>47</v>
          </cell>
          <cell r="B1500" t="str">
            <v>RD</v>
          </cell>
          <cell r="C1500" t="str">
            <v>mr</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row>
        <row r="1501">
          <cell r="A1501">
            <v>47</v>
          </cell>
          <cell r="B1501" t="str">
            <v>RD</v>
          </cell>
          <cell r="C1501" t="str">
            <v>sf</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row>
        <row r="1502">
          <cell r="A1502">
            <v>47</v>
          </cell>
          <cell r="B1502" t="str">
            <v>RD</v>
          </cell>
          <cell r="C1502" t="str">
            <v>sr</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row>
        <row r="1503">
          <cell r="A1503">
            <v>47</v>
          </cell>
          <cell r="B1503" t="str">
            <v>RR</v>
          </cell>
          <cell r="C1503" t="str">
            <v>rf</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row>
        <row r="1504">
          <cell r="A1504">
            <v>47</v>
          </cell>
          <cell r="B1504" t="str">
            <v>RR</v>
          </cell>
          <cell r="C1504" t="str">
            <v>rm</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row>
        <row r="1505">
          <cell r="A1505">
            <v>47</v>
          </cell>
          <cell r="B1505" t="str">
            <v>SD</v>
          </cell>
          <cell r="C1505" t="str">
            <v>ld</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row>
        <row r="1506">
          <cell r="A1506">
            <v>47</v>
          </cell>
          <cell r="B1506" t="str">
            <v>SD</v>
          </cell>
          <cell r="C1506" t="str">
            <v>lf</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row>
        <row r="1507">
          <cell r="A1507">
            <v>47</v>
          </cell>
          <cell r="B1507" t="str">
            <v>SD</v>
          </cell>
          <cell r="C1507" t="str">
            <v>mn</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row>
        <row r="1508">
          <cell r="A1508">
            <v>47</v>
          </cell>
          <cell r="B1508" t="str">
            <v>SD</v>
          </cell>
          <cell r="C1508" t="str">
            <v>os</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row>
        <row r="1509">
          <cell r="A1509">
            <v>47</v>
          </cell>
          <cell r="B1509" t="str">
            <v>SD</v>
          </cell>
          <cell r="C1509" t="str">
            <v>pm</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row>
        <row r="1510">
          <cell r="A1510">
            <v>47</v>
          </cell>
          <cell r="B1510" t="str">
            <v>SD</v>
          </cell>
          <cell r="C1510" t="str">
            <v>pq</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row>
        <row r="1511">
          <cell r="A1511">
            <v>47</v>
          </cell>
          <cell r="B1511" t="str">
            <v>SD</v>
          </cell>
          <cell r="C1511" t="str">
            <v>ss</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row>
        <row r="1512">
          <cell r="A1512">
            <v>47</v>
          </cell>
          <cell r="B1512" t="str">
            <v>UR</v>
          </cell>
          <cell r="C1512" t="str">
            <v>rf</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row>
        <row r="1513">
          <cell r="A1513">
            <v>47</v>
          </cell>
          <cell r="B1513" t="str">
            <v>UR</v>
          </cell>
          <cell r="C1513" t="str">
            <v>rm</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row>
        <row r="1514">
          <cell r="A1514">
            <v>50</v>
          </cell>
          <cell r="B1514" t="str">
            <v>AG</v>
          </cell>
          <cell r="C1514" t="str">
            <v>ab</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row>
        <row r="1515">
          <cell r="A1515">
            <v>50</v>
          </cell>
          <cell r="B1515" t="str">
            <v>AG</v>
          </cell>
          <cell r="C1515" t="str">
            <v>cp</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row>
        <row r="1516">
          <cell r="A1516">
            <v>50</v>
          </cell>
          <cell r="B1516" t="str">
            <v>AG</v>
          </cell>
          <cell r="C1516" t="str">
            <v>pa</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row>
        <row r="1517">
          <cell r="A1517">
            <v>50</v>
          </cell>
          <cell r="B1517" t="str">
            <v>AL</v>
          </cell>
          <cell r="C1517" t="str">
            <v>ep</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row>
        <row r="1518">
          <cell r="A1518">
            <v>50</v>
          </cell>
          <cell r="B1518" t="str">
            <v>AL</v>
          </cell>
          <cell r="C1518" t="str">
            <v>ff</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row>
        <row r="1519">
          <cell r="A1519">
            <v>50</v>
          </cell>
          <cell r="B1519" t="str">
            <v>AL</v>
          </cell>
          <cell r="C1519" t="str">
            <v>hr</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row>
        <row r="1520">
          <cell r="A1520">
            <v>50</v>
          </cell>
          <cell r="B1520" t="str">
            <v>AL</v>
          </cell>
          <cell r="C1520" t="str">
            <v>of</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row>
        <row r="1521">
          <cell r="A1521">
            <v>50</v>
          </cell>
          <cell r="B1521" t="str">
            <v>CR</v>
          </cell>
          <cell r="C1521" t="str">
            <v>as</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row>
        <row r="1522">
          <cell r="A1522">
            <v>50</v>
          </cell>
          <cell r="B1522" t="str">
            <v>CR</v>
          </cell>
          <cell r="C1522" t="str">
            <v>hy</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row>
        <row r="1523">
          <cell r="A1523">
            <v>50</v>
          </cell>
          <cell r="B1523" t="str">
            <v>CR</v>
          </cell>
          <cell r="C1523" t="str">
            <v>pp</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row>
        <row r="1524">
          <cell r="A1524">
            <v>50</v>
          </cell>
          <cell r="B1524" t="str">
            <v>CR</v>
          </cell>
          <cell r="C1524" t="str">
            <v>ry</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row>
        <row r="1525">
          <cell r="A1525">
            <v>50</v>
          </cell>
          <cell r="B1525" t="str">
            <v>CR</v>
          </cell>
          <cell r="C1525" t="str">
            <v>sl</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row>
        <row r="1526">
          <cell r="A1526">
            <v>50</v>
          </cell>
          <cell r="B1526" t="str">
            <v>FO</v>
          </cell>
          <cell r="C1526" t="str">
            <v>uf</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row>
        <row r="1527">
          <cell r="A1527">
            <v>50</v>
          </cell>
          <cell r="B1527" t="str">
            <v>IN</v>
          </cell>
          <cell r="C1527" t="str">
            <v>hi</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row>
        <row r="1528">
          <cell r="A1528">
            <v>50</v>
          </cell>
          <cell r="B1528" t="str">
            <v>IN</v>
          </cell>
          <cell r="C1528" t="str">
            <v>ih</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row>
        <row r="1529">
          <cell r="A1529">
            <v>50</v>
          </cell>
          <cell r="B1529" t="str">
            <v>IN</v>
          </cell>
          <cell r="C1529" t="str">
            <v>li</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row>
        <row r="1530">
          <cell r="A1530">
            <v>50</v>
          </cell>
          <cell r="B1530" t="str">
            <v>IN</v>
          </cell>
          <cell r="C1530" t="str">
            <v>oi</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row>
        <row r="1531">
          <cell r="A1531">
            <v>50</v>
          </cell>
          <cell r="B1531" t="str">
            <v>IN</v>
          </cell>
          <cell r="C1531" t="str">
            <v>wp</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row>
        <row r="1532">
          <cell r="A1532">
            <v>50</v>
          </cell>
          <cell r="B1532" t="str">
            <v>RC</v>
          </cell>
          <cell r="C1532" t="str">
            <v>ca</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row>
        <row r="1533">
          <cell r="A1533">
            <v>50</v>
          </cell>
          <cell r="B1533" t="str">
            <v>RC</v>
          </cell>
          <cell r="C1533" t="str">
            <v>go</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row>
        <row r="1534">
          <cell r="A1534">
            <v>50</v>
          </cell>
          <cell r="B1534" t="str">
            <v>RC</v>
          </cell>
          <cell r="C1534" t="str">
            <v>sk</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row>
        <row r="1535">
          <cell r="A1535">
            <v>50</v>
          </cell>
          <cell r="B1535" t="str">
            <v>RD</v>
          </cell>
          <cell r="C1535" t="str">
            <v>mf</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row>
        <row r="1536">
          <cell r="A1536">
            <v>50</v>
          </cell>
          <cell r="B1536" t="str">
            <v>RD</v>
          </cell>
          <cell r="C1536" t="str">
            <v>mr</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row>
        <row r="1537">
          <cell r="A1537">
            <v>50</v>
          </cell>
          <cell r="B1537" t="str">
            <v>RD</v>
          </cell>
          <cell r="C1537" t="str">
            <v>sf</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row>
        <row r="1538">
          <cell r="A1538">
            <v>50</v>
          </cell>
          <cell r="B1538" t="str">
            <v>RD</v>
          </cell>
          <cell r="C1538" t="str">
            <v>sr</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row>
        <row r="1539">
          <cell r="A1539">
            <v>50</v>
          </cell>
          <cell r="B1539" t="str">
            <v>RR</v>
          </cell>
          <cell r="C1539" t="str">
            <v>rf</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row>
        <row r="1540">
          <cell r="A1540">
            <v>50</v>
          </cell>
          <cell r="B1540" t="str">
            <v>RR</v>
          </cell>
          <cell r="C1540" t="str">
            <v>rm</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row>
        <row r="1541">
          <cell r="A1541">
            <v>50</v>
          </cell>
          <cell r="B1541" t="str">
            <v>SD</v>
          </cell>
          <cell r="C1541" t="str">
            <v>ld</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row>
        <row r="1542">
          <cell r="A1542">
            <v>50</v>
          </cell>
          <cell r="B1542" t="str">
            <v>SD</v>
          </cell>
          <cell r="C1542" t="str">
            <v>lf</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row>
        <row r="1543">
          <cell r="A1543">
            <v>50</v>
          </cell>
          <cell r="B1543" t="str">
            <v>SD</v>
          </cell>
          <cell r="C1543" t="str">
            <v>mn</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row>
        <row r="1544">
          <cell r="A1544">
            <v>50</v>
          </cell>
          <cell r="B1544" t="str">
            <v>SD</v>
          </cell>
          <cell r="C1544" t="str">
            <v>os</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row>
        <row r="1545">
          <cell r="A1545">
            <v>50</v>
          </cell>
          <cell r="B1545" t="str">
            <v>SD</v>
          </cell>
          <cell r="C1545" t="str">
            <v>pm</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row>
        <row r="1546">
          <cell r="A1546">
            <v>50</v>
          </cell>
          <cell r="B1546" t="str">
            <v>SD</v>
          </cell>
          <cell r="C1546" t="str">
            <v>pq</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row>
        <row r="1547">
          <cell r="A1547">
            <v>50</v>
          </cell>
          <cell r="B1547" t="str">
            <v>SD</v>
          </cell>
          <cell r="C1547" t="str">
            <v>ss</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row>
        <row r="1548">
          <cell r="A1548">
            <v>50</v>
          </cell>
          <cell r="B1548" t="str">
            <v>UR</v>
          </cell>
          <cell r="C1548" t="str">
            <v>rf</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row>
        <row r="1549">
          <cell r="A1549">
            <v>50</v>
          </cell>
          <cell r="B1549" t="str">
            <v>UR</v>
          </cell>
          <cell r="C1549" t="str">
            <v>rm</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row>
        <row r="1550">
          <cell r="A1550">
            <v>51</v>
          </cell>
          <cell r="B1550" t="str">
            <v>AG</v>
          </cell>
          <cell r="C1550" t="str">
            <v>ab</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row>
        <row r="1551">
          <cell r="A1551">
            <v>51</v>
          </cell>
          <cell r="B1551" t="str">
            <v>AG</v>
          </cell>
          <cell r="C1551" t="str">
            <v>cp</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row>
        <row r="1552">
          <cell r="A1552">
            <v>51</v>
          </cell>
          <cell r="B1552" t="str">
            <v>AG</v>
          </cell>
          <cell r="C1552" t="str">
            <v>pa</v>
          </cell>
          <cell r="D1552">
            <v>0</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row>
        <row r="1553">
          <cell r="A1553">
            <v>51</v>
          </cell>
          <cell r="B1553" t="str">
            <v>AL</v>
          </cell>
          <cell r="C1553" t="str">
            <v>ep</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row>
        <row r="1554">
          <cell r="A1554">
            <v>51</v>
          </cell>
          <cell r="B1554" t="str">
            <v>AL</v>
          </cell>
          <cell r="C1554" t="str">
            <v>ff</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row>
        <row r="1555">
          <cell r="A1555">
            <v>51</v>
          </cell>
          <cell r="B1555" t="str">
            <v>AL</v>
          </cell>
          <cell r="C1555" t="str">
            <v>hr</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row>
        <row r="1556">
          <cell r="A1556">
            <v>51</v>
          </cell>
          <cell r="B1556" t="str">
            <v>AL</v>
          </cell>
          <cell r="C1556" t="str">
            <v>of</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row>
        <row r="1557">
          <cell r="A1557">
            <v>51</v>
          </cell>
          <cell r="B1557" t="str">
            <v>CR</v>
          </cell>
          <cell r="C1557" t="str">
            <v>as</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row>
        <row r="1558">
          <cell r="A1558">
            <v>51</v>
          </cell>
          <cell r="B1558" t="str">
            <v>CR</v>
          </cell>
          <cell r="C1558" t="str">
            <v>hy</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row>
        <row r="1559">
          <cell r="A1559">
            <v>51</v>
          </cell>
          <cell r="B1559" t="str">
            <v>CR</v>
          </cell>
          <cell r="C1559" t="str">
            <v>pp</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row>
        <row r="1560">
          <cell r="A1560">
            <v>51</v>
          </cell>
          <cell r="B1560" t="str">
            <v>CR</v>
          </cell>
          <cell r="C1560" t="str">
            <v>ry</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row>
        <row r="1561">
          <cell r="A1561">
            <v>51</v>
          </cell>
          <cell r="B1561" t="str">
            <v>CR</v>
          </cell>
          <cell r="C1561" t="str">
            <v>sl</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row>
        <row r="1562">
          <cell r="A1562">
            <v>51</v>
          </cell>
          <cell r="B1562" t="str">
            <v>FO</v>
          </cell>
          <cell r="C1562" t="str">
            <v>uf</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row>
        <row r="1563">
          <cell r="A1563">
            <v>51</v>
          </cell>
          <cell r="B1563" t="str">
            <v>IN</v>
          </cell>
          <cell r="C1563" t="str">
            <v>hi</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row>
        <row r="1564">
          <cell r="A1564">
            <v>51</v>
          </cell>
          <cell r="B1564" t="str">
            <v>IN</v>
          </cell>
          <cell r="C1564" t="str">
            <v>ih</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row>
        <row r="1565">
          <cell r="A1565">
            <v>51</v>
          </cell>
          <cell r="B1565" t="str">
            <v>IN</v>
          </cell>
          <cell r="C1565" t="str">
            <v>li</v>
          </cell>
          <cell r="D1565">
            <v>0.62282999999999999</v>
          </cell>
          <cell r="E1565">
            <v>0.62282999999999999</v>
          </cell>
          <cell r="F1565">
            <v>0.62282999999999999</v>
          </cell>
          <cell r="G1565">
            <v>0.62282999999999999</v>
          </cell>
          <cell r="H1565">
            <v>0.62282999999999999</v>
          </cell>
          <cell r="I1565">
            <v>0.62282999999999999</v>
          </cell>
          <cell r="J1565">
            <v>0.62282999999999999</v>
          </cell>
          <cell r="K1565">
            <v>0.62282999999999999</v>
          </cell>
          <cell r="L1565">
            <v>0.62282999999999999</v>
          </cell>
          <cell r="M1565">
            <v>0.62282999999999999</v>
          </cell>
          <cell r="N1565">
            <v>0.62282999999999999</v>
          </cell>
          <cell r="O1565">
            <v>0.62282999999999999</v>
          </cell>
          <cell r="P1565">
            <v>0.62282999999999999</v>
          </cell>
          <cell r="Q1565">
            <v>0.62282999999999999</v>
          </cell>
          <cell r="R1565">
            <v>0.62283041407550954</v>
          </cell>
          <cell r="S1565">
            <v>0.62283082815101909</v>
          </cell>
          <cell r="T1565">
            <v>0.62283124222652864</v>
          </cell>
          <cell r="U1565">
            <v>0.62283165630203818</v>
          </cell>
          <cell r="V1565">
            <v>0.62283207037754773</v>
          </cell>
          <cell r="W1565">
            <v>0.62283248445305728</v>
          </cell>
          <cell r="X1565">
            <v>0.62283289852856683</v>
          </cell>
          <cell r="Y1565">
            <v>0.62283331260407637</v>
          </cell>
          <cell r="Z1565">
            <v>0.62283372667958592</v>
          </cell>
          <cell r="AA1565">
            <v>0.62283414075509547</v>
          </cell>
          <cell r="AB1565">
            <v>0.62283455483060501</v>
          </cell>
          <cell r="AC1565">
            <v>0.62283496890611512</v>
          </cell>
          <cell r="AD1565">
            <v>0.62283496890611512</v>
          </cell>
          <cell r="AE1565">
            <v>0.62283496890611512</v>
          </cell>
          <cell r="AF1565">
            <v>0.62283496890611512</v>
          </cell>
          <cell r="AG1565">
            <v>0.62283496890611512</v>
          </cell>
          <cell r="AH1565">
            <v>0.62283496890611512</v>
          </cell>
          <cell r="AI1565">
            <v>0.62283496890611512</v>
          </cell>
          <cell r="AJ1565">
            <v>0.62283496890611512</v>
          </cell>
          <cell r="AK1565">
            <v>0.62283496890611512</v>
          </cell>
          <cell r="AL1565">
            <v>0.62283496890611512</v>
          </cell>
          <cell r="AM1565">
            <v>0.62283496890611512</v>
          </cell>
          <cell r="AN1565">
            <v>0.62283496890611512</v>
          </cell>
        </row>
        <row r="1566">
          <cell r="A1566">
            <v>51</v>
          </cell>
          <cell r="B1566" t="str">
            <v>IN</v>
          </cell>
          <cell r="C1566" t="str">
            <v>oi</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row>
        <row r="1567">
          <cell r="A1567">
            <v>51</v>
          </cell>
          <cell r="B1567" t="str">
            <v>IN</v>
          </cell>
          <cell r="C1567" t="str">
            <v>wp</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row>
        <row r="1568">
          <cell r="A1568">
            <v>51</v>
          </cell>
          <cell r="B1568" t="str">
            <v>RC</v>
          </cell>
          <cell r="C1568" t="str">
            <v>ca</v>
          </cell>
          <cell r="D1568">
            <v>0</v>
          </cell>
          <cell r="E1568">
            <v>0</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row>
        <row r="1569">
          <cell r="A1569">
            <v>51</v>
          </cell>
          <cell r="B1569" t="str">
            <v>RC</v>
          </cell>
          <cell r="C1569" t="str">
            <v>go</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row>
        <row r="1570">
          <cell r="A1570">
            <v>51</v>
          </cell>
          <cell r="B1570" t="str">
            <v>RC</v>
          </cell>
          <cell r="C1570" t="str">
            <v>sk</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row>
        <row r="1571">
          <cell r="A1571">
            <v>51</v>
          </cell>
          <cell r="B1571" t="str">
            <v>RD</v>
          </cell>
          <cell r="C1571" t="str">
            <v>mf</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row>
        <row r="1572">
          <cell r="A1572">
            <v>51</v>
          </cell>
          <cell r="B1572" t="str">
            <v>RD</v>
          </cell>
          <cell r="C1572" t="str">
            <v>mr</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row>
        <row r="1573">
          <cell r="A1573">
            <v>51</v>
          </cell>
          <cell r="B1573" t="str">
            <v>RD</v>
          </cell>
          <cell r="C1573" t="str">
            <v>sf</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row>
        <row r="1574">
          <cell r="A1574">
            <v>51</v>
          </cell>
          <cell r="B1574" t="str">
            <v>RD</v>
          </cell>
          <cell r="C1574" t="str">
            <v>sr</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row>
        <row r="1575">
          <cell r="A1575">
            <v>51</v>
          </cell>
          <cell r="B1575" t="str">
            <v>RR</v>
          </cell>
          <cell r="C1575" t="str">
            <v>rf</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row>
        <row r="1576">
          <cell r="A1576">
            <v>51</v>
          </cell>
          <cell r="B1576" t="str">
            <v>RR</v>
          </cell>
          <cell r="C1576" t="str">
            <v>rm</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row>
        <row r="1577">
          <cell r="A1577">
            <v>51</v>
          </cell>
          <cell r="B1577" t="str">
            <v>SD</v>
          </cell>
          <cell r="C1577" t="str">
            <v>ld</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row>
        <row r="1578">
          <cell r="A1578">
            <v>51</v>
          </cell>
          <cell r="B1578" t="str">
            <v>SD</v>
          </cell>
          <cell r="C1578" t="str">
            <v>lf</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row>
        <row r="1579">
          <cell r="A1579">
            <v>51</v>
          </cell>
          <cell r="B1579" t="str">
            <v>SD</v>
          </cell>
          <cell r="C1579" t="str">
            <v>mn</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row>
        <row r="1580">
          <cell r="A1580">
            <v>51</v>
          </cell>
          <cell r="B1580" t="str">
            <v>SD</v>
          </cell>
          <cell r="C1580" t="str">
            <v>os</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row>
        <row r="1581">
          <cell r="A1581">
            <v>51</v>
          </cell>
          <cell r="B1581" t="str">
            <v>SD</v>
          </cell>
          <cell r="C1581" t="str">
            <v>pm</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row>
        <row r="1582">
          <cell r="A1582">
            <v>51</v>
          </cell>
          <cell r="B1582" t="str">
            <v>SD</v>
          </cell>
          <cell r="C1582" t="str">
            <v>pq</v>
          </cell>
          <cell r="D1582">
            <v>1.12975</v>
          </cell>
          <cell r="E1582">
            <v>1.12975</v>
          </cell>
          <cell r="F1582">
            <v>1.12975</v>
          </cell>
          <cell r="G1582">
            <v>1.12975</v>
          </cell>
          <cell r="H1582">
            <v>1.12975</v>
          </cell>
          <cell r="I1582">
            <v>1.12975</v>
          </cell>
          <cell r="J1582">
            <v>1.12975</v>
          </cell>
          <cell r="K1582">
            <v>1.12975</v>
          </cell>
          <cell r="L1582">
            <v>1.12975</v>
          </cell>
          <cell r="M1582">
            <v>1.12975</v>
          </cell>
          <cell r="N1582">
            <v>1.12975</v>
          </cell>
          <cell r="O1582">
            <v>1.12975</v>
          </cell>
          <cell r="P1582">
            <v>1.12975</v>
          </cell>
          <cell r="Q1582">
            <v>1.12975</v>
          </cell>
          <cell r="R1582">
            <v>1.1297502466422629</v>
          </cell>
          <cell r="S1582">
            <v>1.1297504932845257</v>
          </cell>
          <cell r="T1582">
            <v>1.1297507399267885</v>
          </cell>
          <cell r="U1582">
            <v>1.1297509865690514</v>
          </cell>
          <cell r="V1582">
            <v>1.1297512332113142</v>
          </cell>
          <cell r="W1582">
            <v>1.129751479853577</v>
          </cell>
          <cell r="X1582">
            <v>1.1297517264958399</v>
          </cell>
          <cell r="Y1582">
            <v>1.1297519731381027</v>
          </cell>
          <cell r="Z1582">
            <v>1.1297522197803656</v>
          </cell>
          <cell r="AA1582">
            <v>1.1297524664226284</v>
          </cell>
          <cell r="AB1582">
            <v>1.1297527130648912</v>
          </cell>
          <cell r="AC1582">
            <v>1.1297529597071549</v>
          </cell>
          <cell r="AD1582">
            <v>1.1297529597071549</v>
          </cell>
          <cell r="AE1582">
            <v>1.1297529597071549</v>
          </cell>
          <cell r="AF1582">
            <v>1.1297529597071549</v>
          </cell>
          <cell r="AG1582">
            <v>1.1297529597071549</v>
          </cell>
          <cell r="AH1582">
            <v>1.1297529597071549</v>
          </cell>
          <cell r="AI1582">
            <v>1.1297529597071549</v>
          </cell>
          <cell r="AJ1582">
            <v>1.1297529597071549</v>
          </cell>
          <cell r="AK1582">
            <v>1.1297529597071549</v>
          </cell>
          <cell r="AL1582">
            <v>1.1297529597071549</v>
          </cell>
          <cell r="AM1582">
            <v>1.1297529597071549</v>
          </cell>
          <cell r="AN1582">
            <v>1.1297529597071549</v>
          </cell>
        </row>
        <row r="1583">
          <cell r="A1583">
            <v>51</v>
          </cell>
          <cell r="B1583" t="str">
            <v>SD</v>
          </cell>
          <cell r="C1583" t="str">
            <v>ss</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row>
        <row r="1584">
          <cell r="A1584">
            <v>51</v>
          </cell>
          <cell r="B1584" t="str">
            <v>UR</v>
          </cell>
          <cell r="C1584" t="str">
            <v>rf</v>
          </cell>
          <cell r="D1584">
            <v>5.3505500000000001</v>
          </cell>
          <cell r="E1584">
            <v>5.3505500000000001</v>
          </cell>
          <cell r="F1584">
            <v>5.3505500000000001</v>
          </cell>
          <cell r="G1584">
            <v>5.3505500000000001</v>
          </cell>
          <cell r="H1584">
            <v>5.3505500000000001</v>
          </cell>
          <cell r="I1584">
            <v>5.3505500000000001</v>
          </cell>
          <cell r="J1584">
            <v>5.3505500000000001</v>
          </cell>
          <cell r="K1584">
            <v>5.3505500000000001</v>
          </cell>
          <cell r="L1584">
            <v>5.3505500000000001</v>
          </cell>
          <cell r="M1584">
            <v>5.3505500000000001</v>
          </cell>
          <cell r="N1584">
            <v>5.3505500000000001</v>
          </cell>
          <cell r="O1584">
            <v>5.3505500000000001</v>
          </cell>
          <cell r="P1584">
            <v>5.3505500000000001</v>
          </cell>
          <cell r="Q1584">
            <v>5.3505500000000001</v>
          </cell>
          <cell r="R1584">
            <v>5.3505496387966058</v>
          </cell>
          <cell r="S1584">
            <v>5.3505492775932115</v>
          </cell>
          <cell r="T1584">
            <v>5.3505489163898172</v>
          </cell>
          <cell r="U1584">
            <v>5.3505485551864229</v>
          </cell>
          <cell r="V1584">
            <v>5.3505481939830286</v>
          </cell>
          <cell r="W1584">
            <v>5.3505478327796343</v>
          </cell>
          <cell r="X1584">
            <v>5.35054747157624</v>
          </cell>
          <cell r="Y1584">
            <v>5.3505471103728457</v>
          </cell>
          <cell r="Z1584">
            <v>5.3505467491694514</v>
          </cell>
          <cell r="AA1584">
            <v>5.3505463879660571</v>
          </cell>
          <cell r="AB1584">
            <v>5.3505460267626628</v>
          </cell>
          <cell r="AC1584">
            <v>5.350545665559272</v>
          </cell>
          <cell r="AD1584">
            <v>5.350545665559272</v>
          </cell>
          <cell r="AE1584">
            <v>5.350545665559272</v>
          </cell>
          <cell r="AF1584">
            <v>5.350545665559272</v>
          </cell>
          <cell r="AG1584">
            <v>5.350545665559272</v>
          </cell>
          <cell r="AH1584">
            <v>5.350545665559272</v>
          </cell>
          <cell r="AI1584">
            <v>5.350545665559272</v>
          </cell>
          <cell r="AJ1584">
            <v>5.350545665559272</v>
          </cell>
          <cell r="AK1584">
            <v>5.350545665559272</v>
          </cell>
          <cell r="AL1584">
            <v>5.350545665559272</v>
          </cell>
          <cell r="AM1584">
            <v>5.350545665559272</v>
          </cell>
          <cell r="AN1584">
            <v>5.350545665559272</v>
          </cell>
        </row>
        <row r="1585">
          <cell r="A1585">
            <v>51</v>
          </cell>
          <cell r="B1585" t="str">
            <v>UR</v>
          </cell>
          <cell r="C1585" t="str">
            <v>rm</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row>
        <row r="1586">
          <cell r="A1586">
            <v>52</v>
          </cell>
          <cell r="B1586" t="str">
            <v>AG</v>
          </cell>
          <cell r="C1586" t="str">
            <v>ab</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row>
        <row r="1587">
          <cell r="A1587">
            <v>52</v>
          </cell>
          <cell r="B1587" t="str">
            <v>AG</v>
          </cell>
          <cell r="C1587" t="str">
            <v>cp</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row>
        <row r="1588">
          <cell r="A1588">
            <v>52</v>
          </cell>
          <cell r="B1588" t="str">
            <v>AG</v>
          </cell>
          <cell r="C1588" t="str">
            <v>pa</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row>
        <row r="1589">
          <cell r="A1589">
            <v>52</v>
          </cell>
          <cell r="B1589" t="str">
            <v>AL</v>
          </cell>
          <cell r="C1589" t="str">
            <v>ep</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row>
        <row r="1590">
          <cell r="A1590">
            <v>52</v>
          </cell>
          <cell r="B1590" t="str">
            <v>AL</v>
          </cell>
          <cell r="C1590" t="str">
            <v>ff</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row>
        <row r="1591">
          <cell r="A1591">
            <v>52</v>
          </cell>
          <cell r="B1591" t="str">
            <v>AL</v>
          </cell>
          <cell r="C1591" t="str">
            <v>hr</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row>
        <row r="1592">
          <cell r="A1592">
            <v>52</v>
          </cell>
          <cell r="B1592" t="str">
            <v>AL</v>
          </cell>
          <cell r="C1592" t="str">
            <v>of</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row>
        <row r="1593">
          <cell r="A1593">
            <v>52</v>
          </cell>
          <cell r="B1593" t="str">
            <v>CR</v>
          </cell>
          <cell r="C1593" t="str">
            <v>as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row>
        <row r="1594">
          <cell r="A1594">
            <v>52</v>
          </cell>
          <cell r="B1594" t="str">
            <v>CR</v>
          </cell>
          <cell r="C1594" t="str">
            <v>hy</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row>
        <row r="1595">
          <cell r="A1595">
            <v>52</v>
          </cell>
          <cell r="B1595" t="str">
            <v>CR</v>
          </cell>
          <cell r="C1595" t="str">
            <v>pp</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row>
        <row r="1596">
          <cell r="A1596">
            <v>52</v>
          </cell>
          <cell r="B1596" t="str">
            <v>CR</v>
          </cell>
          <cell r="C1596" t="str">
            <v>ry</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row>
        <row r="1597">
          <cell r="A1597">
            <v>52</v>
          </cell>
          <cell r="B1597" t="str">
            <v>CR</v>
          </cell>
          <cell r="C1597" t="str">
            <v>sl</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row>
        <row r="1598">
          <cell r="A1598">
            <v>52</v>
          </cell>
          <cell r="B1598" t="str">
            <v>FO</v>
          </cell>
          <cell r="C1598" t="str">
            <v>uf</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row>
        <row r="1599">
          <cell r="A1599">
            <v>52</v>
          </cell>
          <cell r="B1599" t="str">
            <v>IN</v>
          </cell>
          <cell r="C1599" t="str">
            <v>hi</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row>
        <row r="1600">
          <cell r="A1600">
            <v>52</v>
          </cell>
          <cell r="B1600" t="str">
            <v>IN</v>
          </cell>
          <cell r="C1600" t="str">
            <v>ih</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row>
        <row r="1601">
          <cell r="A1601">
            <v>52</v>
          </cell>
          <cell r="B1601" t="str">
            <v>IN</v>
          </cell>
          <cell r="C1601" t="str">
            <v>li</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row>
        <row r="1602">
          <cell r="A1602">
            <v>52</v>
          </cell>
          <cell r="B1602" t="str">
            <v>IN</v>
          </cell>
          <cell r="C1602" t="str">
            <v>oi</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row>
        <row r="1603">
          <cell r="A1603">
            <v>52</v>
          </cell>
          <cell r="B1603" t="str">
            <v>IN</v>
          </cell>
          <cell r="C1603" t="str">
            <v>wp</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row>
        <row r="1604">
          <cell r="A1604">
            <v>52</v>
          </cell>
          <cell r="B1604" t="str">
            <v>RC</v>
          </cell>
          <cell r="C1604" t="str">
            <v>ca</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row>
        <row r="1605">
          <cell r="A1605">
            <v>52</v>
          </cell>
          <cell r="B1605" t="str">
            <v>RC</v>
          </cell>
          <cell r="C1605" t="str">
            <v>go</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row>
        <row r="1606">
          <cell r="A1606">
            <v>52</v>
          </cell>
          <cell r="B1606" t="str">
            <v>RC</v>
          </cell>
          <cell r="C1606" t="str">
            <v>sk</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row>
        <row r="1607">
          <cell r="A1607">
            <v>52</v>
          </cell>
          <cell r="B1607" t="str">
            <v>RD</v>
          </cell>
          <cell r="C1607" t="str">
            <v>mf</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row>
        <row r="1608">
          <cell r="A1608">
            <v>52</v>
          </cell>
          <cell r="B1608" t="str">
            <v>RD</v>
          </cell>
          <cell r="C1608" t="str">
            <v>mr</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row>
        <row r="1609">
          <cell r="A1609">
            <v>52</v>
          </cell>
          <cell r="B1609" t="str">
            <v>RD</v>
          </cell>
          <cell r="C1609" t="str">
            <v>sf</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row>
        <row r="1610">
          <cell r="A1610">
            <v>52</v>
          </cell>
          <cell r="B1610" t="str">
            <v>RD</v>
          </cell>
          <cell r="C1610" t="str">
            <v>sr</v>
          </cell>
          <cell r="D1610">
            <v>0</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row>
        <row r="1611">
          <cell r="A1611">
            <v>52</v>
          </cell>
          <cell r="B1611" t="str">
            <v>RR</v>
          </cell>
          <cell r="C1611" t="str">
            <v>rf</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row>
        <row r="1612">
          <cell r="A1612">
            <v>52</v>
          </cell>
          <cell r="B1612" t="str">
            <v>RR</v>
          </cell>
          <cell r="C1612" t="str">
            <v>rm</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row>
        <row r="1613">
          <cell r="A1613">
            <v>52</v>
          </cell>
          <cell r="B1613" t="str">
            <v>SD</v>
          </cell>
          <cell r="C1613" t="str">
            <v>ld</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row>
        <row r="1614">
          <cell r="A1614">
            <v>52</v>
          </cell>
          <cell r="B1614" t="str">
            <v>SD</v>
          </cell>
          <cell r="C1614" t="str">
            <v>lf</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row>
        <row r="1615">
          <cell r="A1615">
            <v>52</v>
          </cell>
          <cell r="B1615" t="str">
            <v>SD</v>
          </cell>
          <cell r="C1615" t="str">
            <v>mn</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row>
        <row r="1616">
          <cell r="A1616">
            <v>52</v>
          </cell>
          <cell r="B1616" t="str">
            <v>SD</v>
          </cell>
          <cell r="C1616" t="str">
            <v>os</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row>
        <row r="1617">
          <cell r="A1617">
            <v>52</v>
          </cell>
          <cell r="B1617" t="str">
            <v>SD</v>
          </cell>
          <cell r="C1617" t="str">
            <v>pm</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row>
        <row r="1618">
          <cell r="A1618">
            <v>52</v>
          </cell>
          <cell r="B1618" t="str">
            <v>SD</v>
          </cell>
          <cell r="C1618" t="str">
            <v>pq</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row>
        <row r="1619">
          <cell r="A1619">
            <v>52</v>
          </cell>
          <cell r="B1619" t="str">
            <v>SD</v>
          </cell>
          <cell r="C1619" t="str">
            <v>ss</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row>
        <row r="1620">
          <cell r="A1620">
            <v>52</v>
          </cell>
          <cell r="B1620" t="str">
            <v>UR</v>
          </cell>
          <cell r="C1620" t="str">
            <v>rf</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row>
        <row r="1621">
          <cell r="A1621">
            <v>52</v>
          </cell>
          <cell r="B1621" t="str">
            <v>UR</v>
          </cell>
          <cell r="C1621" t="str">
            <v>rm</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row>
        <row r="1622">
          <cell r="A1622">
            <v>53</v>
          </cell>
          <cell r="B1622" t="str">
            <v>AG</v>
          </cell>
          <cell r="C1622" t="str">
            <v>ab</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row>
        <row r="1623">
          <cell r="A1623">
            <v>53</v>
          </cell>
          <cell r="B1623" t="str">
            <v>AG</v>
          </cell>
          <cell r="C1623" t="str">
            <v>cp</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row>
        <row r="1624">
          <cell r="A1624">
            <v>53</v>
          </cell>
          <cell r="B1624" t="str">
            <v>AG</v>
          </cell>
          <cell r="C1624" t="str">
            <v>pa</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row>
        <row r="1625">
          <cell r="A1625">
            <v>53</v>
          </cell>
          <cell r="B1625" t="str">
            <v>AL</v>
          </cell>
          <cell r="C1625" t="str">
            <v>ep</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row>
        <row r="1626">
          <cell r="A1626">
            <v>53</v>
          </cell>
          <cell r="B1626" t="str">
            <v>AL</v>
          </cell>
          <cell r="C1626" t="str">
            <v>ff</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row>
        <row r="1627">
          <cell r="A1627">
            <v>53</v>
          </cell>
          <cell r="B1627" t="str">
            <v>AL</v>
          </cell>
          <cell r="C1627" t="str">
            <v>hr</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row>
        <row r="1628">
          <cell r="A1628">
            <v>53</v>
          </cell>
          <cell r="B1628" t="str">
            <v>AL</v>
          </cell>
          <cell r="C1628" t="str">
            <v>of</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row>
        <row r="1629">
          <cell r="A1629">
            <v>53</v>
          </cell>
          <cell r="B1629" t="str">
            <v>CR</v>
          </cell>
          <cell r="C1629" t="str">
            <v>as</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row>
        <row r="1630">
          <cell r="A1630">
            <v>53</v>
          </cell>
          <cell r="B1630" t="str">
            <v>CR</v>
          </cell>
          <cell r="C1630" t="str">
            <v>hy</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row>
        <row r="1631">
          <cell r="A1631">
            <v>53</v>
          </cell>
          <cell r="B1631" t="str">
            <v>CR</v>
          </cell>
          <cell r="C1631" t="str">
            <v>pp</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row>
        <row r="1632">
          <cell r="A1632">
            <v>53</v>
          </cell>
          <cell r="B1632" t="str">
            <v>CR</v>
          </cell>
          <cell r="C1632" t="str">
            <v>ry</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row>
        <row r="1633">
          <cell r="A1633">
            <v>53</v>
          </cell>
          <cell r="B1633" t="str">
            <v>CR</v>
          </cell>
          <cell r="C1633" t="str">
            <v>sl</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row>
        <row r="1634">
          <cell r="A1634">
            <v>53</v>
          </cell>
          <cell r="B1634" t="str">
            <v>FO</v>
          </cell>
          <cell r="C1634" t="str">
            <v>uf</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row>
        <row r="1635">
          <cell r="A1635">
            <v>53</v>
          </cell>
          <cell r="B1635" t="str">
            <v>IN</v>
          </cell>
          <cell r="C1635" t="str">
            <v>hi</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row>
        <row r="1636">
          <cell r="A1636">
            <v>53</v>
          </cell>
          <cell r="B1636" t="str">
            <v>IN</v>
          </cell>
          <cell r="C1636" t="str">
            <v>ih</v>
          </cell>
          <cell r="D1636">
            <v>0</v>
          </cell>
          <cell r="E1636">
            <v>0</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row>
        <row r="1637">
          <cell r="A1637">
            <v>53</v>
          </cell>
          <cell r="B1637" t="str">
            <v>IN</v>
          </cell>
          <cell r="C1637" t="str">
            <v>li</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row>
        <row r="1638">
          <cell r="A1638">
            <v>53</v>
          </cell>
          <cell r="B1638" t="str">
            <v>IN</v>
          </cell>
          <cell r="C1638" t="str">
            <v>oi</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row>
        <row r="1639">
          <cell r="A1639">
            <v>53</v>
          </cell>
          <cell r="B1639" t="str">
            <v>IN</v>
          </cell>
          <cell r="C1639" t="str">
            <v>wp</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row>
        <row r="1640">
          <cell r="A1640">
            <v>53</v>
          </cell>
          <cell r="B1640" t="str">
            <v>RC</v>
          </cell>
          <cell r="C1640" t="str">
            <v>ca</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row>
        <row r="1641">
          <cell r="A1641">
            <v>53</v>
          </cell>
          <cell r="B1641" t="str">
            <v>RC</v>
          </cell>
          <cell r="C1641" t="str">
            <v>go</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row>
        <row r="1642">
          <cell r="A1642">
            <v>53</v>
          </cell>
          <cell r="B1642" t="str">
            <v>RC</v>
          </cell>
          <cell r="C1642" t="str">
            <v>sk</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row>
        <row r="1643">
          <cell r="A1643">
            <v>53</v>
          </cell>
          <cell r="B1643" t="str">
            <v>RD</v>
          </cell>
          <cell r="C1643" t="str">
            <v>mf</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row>
        <row r="1644">
          <cell r="A1644">
            <v>53</v>
          </cell>
          <cell r="B1644" t="str">
            <v>RD</v>
          </cell>
          <cell r="C1644" t="str">
            <v>mr</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row>
        <row r="1645">
          <cell r="A1645">
            <v>53</v>
          </cell>
          <cell r="B1645" t="str">
            <v>RD</v>
          </cell>
          <cell r="C1645" t="str">
            <v>sf</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row>
        <row r="1646">
          <cell r="A1646">
            <v>53</v>
          </cell>
          <cell r="B1646" t="str">
            <v>RD</v>
          </cell>
          <cell r="C1646" t="str">
            <v>sr</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row>
        <row r="1647">
          <cell r="A1647">
            <v>53</v>
          </cell>
          <cell r="B1647" t="str">
            <v>RR</v>
          </cell>
          <cell r="C1647" t="str">
            <v>rf</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row>
        <row r="1648">
          <cell r="A1648">
            <v>53</v>
          </cell>
          <cell r="B1648" t="str">
            <v>RR</v>
          </cell>
          <cell r="C1648" t="str">
            <v>rm</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row>
        <row r="1649">
          <cell r="A1649">
            <v>53</v>
          </cell>
          <cell r="B1649" t="str">
            <v>SD</v>
          </cell>
          <cell r="C1649" t="str">
            <v>ld</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row>
        <row r="1650">
          <cell r="A1650">
            <v>53</v>
          </cell>
          <cell r="B1650" t="str">
            <v>SD</v>
          </cell>
          <cell r="C1650" t="str">
            <v>lf</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row>
        <row r="1651">
          <cell r="A1651">
            <v>53</v>
          </cell>
          <cell r="B1651" t="str">
            <v>SD</v>
          </cell>
          <cell r="C1651" t="str">
            <v>mn</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row>
        <row r="1652">
          <cell r="A1652">
            <v>53</v>
          </cell>
          <cell r="B1652" t="str">
            <v>SD</v>
          </cell>
          <cell r="C1652" t="str">
            <v>os</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row>
        <row r="1653">
          <cell r="A1653">
            <v>53</v>
          </cell>
          <cell r="B1653" t="str">
            <v>SD</v>
          </cell>
          <cell r="C1653" t="str">
            <v>pm</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row>
        <row r="1654">
          <cell r="A1654">
            <v>53</v>
          </cell>
          <cell r="B1654" t="str">
            <v>SD</v>
          </cell>
          <cell r="C1654" t="str">
            <v>pq</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row>
        <row r="1655">
          <cell r="A1655">
            <v>53</v>
          </cell>
          <cell r="B1655" t="str">
            <v>SD</v>
          </cell>
          <cell r="C1655" t="str">
            <v>ss</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row>
        <row r="1656">
          <cell r="A1656">
            <v>53</v>
          </cell>
          <cell r="B1656" t="str">
            <v>UR</v>
          </cell>
          <cell r="C1656" t="str">
            <v>rf</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row>
        <row r="1657">
          <cell r="A1657">
            <v>53</v>
          </cell>
          <cell r="B1657" t="str">
            <v>UR</v>
          </cell>
          <cell r="C1657" t="str">
            <v>rm</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row>
        <row r="1658">
          <cell r="A1658">
            <v>54</v>
          </cell>
          <cell r="B1658" t="str">
            <v>AG</v>
          </cell>
          <cell r="C1658" t="str">
            <v>ab</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row>
        <row r="1659">
          <cell r="A1659">
            <v>54</v>
          </cell>
          <cell r="B1659" t="str">
            <v>AG</v>
          </cell>
          <cell r="C1659" t="str">
            <v>cp</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row>
        <row r="1660">
          <cell r="A1660">
            <v>54</v>
          </cell>
          <cell r="B1660" t="str">
            <v>AG</v>
          </cell>
          <cell r="C1660" t="str">
            <v>pa</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row>
        <row r="1661">
          <cell r="A1661">
            <v>54</v>
          </cell>
          <cell r="B1661" t="str">
            <v>AL</v>
          </cell>
          <cell r="C1661" t="str">
            <v>ep</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row>
        <row r="1662">
          <cell r="A1662">
            <v>54</v>
          </cell>
          <cell r="B1662" t="str">
            <v>AL</v>
          </cell>
          <cell r="C1662" t="str">
            <v>ff</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row>
        <row r="1663">
          <cell r="A1663">
            <v>54</v>
          </cell>
          <cell r="B1663" t="str">
            <v>AL</v>
          </cell>
          <cell r="C1663" t="str">
            <v>hr</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row>
        <row r="1664">
          <cell r="A1664">
            <v>54</v>
          </cell>
          <cell r="B1664" t="str">
            <v>AL</v>
          </cell>
          <cell r="C1664" t="str">
            <v>of</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row>
        <row r="1665">
          <cell r="A1665">
            <v>54</v>
          </cell>
          <cell r="B1665" t="str">
            <v>CR</v>
          </cell>
          <cell r="C1665" t="str">
            <v>as</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row>
        <row r="1666">
          <cell r="A1666">
            <v>54</v>
          </cell>
          <cell r="B1666" t="str">
            <v>CR</v>
          </cell>
          <cell r="C1666" t="str">
            <v>hy</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row>
        <row r="1667">
          <cell r="A1667">
            <v>54</v>
          </cell>
          <cell r="B1667" t="str">
            <v>CR</v>
          </cell>
          <cell r="C1667" t="str">
            <v>pp</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row>
        <row r="1668">
          <cell r="A1668">
            <v>54</v>
          </cell>
          <cell r="B1668" t="str">
            <v>CR</v>
          </cell>
          <cell r="C1668" t="str">
            <v>ry</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row>
        <row r="1669">
          <cell r="A1669">
            <v>54</v>
          </cell>
          <cell r="B1669" t="str">
            <v>CR</v>
          </cell>
          <cell r="C1669" t="str">
            <v>sl</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row>
        <row r="1670">
          <cell r="A1670">
            <v>54</v>
          </cell>
          <cell r="B1670" t="str">
            <v>FO</v>
          </cell>
          <cell r="C1670" t="str">
            <v>uf</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row>
        <row r="1671">
          <cell r="A1671">
            <v>54</v>
          </cell>
          <cell r="B1671" t="str">
            <v>IN</v>
          </cell>
          <cell r="C1671" t="str">
            <v>hi</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row>
        <row r="1672">
          <cell r="A1672">
            <v>54</v>
          </cell>
          <cell r="B1672" t="str">
            <v>IN</v>
          </cell>
          <cell r="C1672" t="str">
            <v>ih</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row>
        <row r="1673">
          <cell r="A1673">
            <v>54</v>
          </cell>
          <cell r="B1673" t="str">
            <v>IN</v>
          </cell>
          <cell r="C1673" t="str">
            <v>li</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row>
        <row r="1674">
          <cell r="A1674">
            <v>54</v>
          </cell>
          <cell r="B1674" t="str">
            <v>IN</v>
          </cell>
          <cell r="C1674" t="str">
            <v>oi</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row>
        <row r="1675">
          <cell r="A1675">
            <v>54</v>
          </cell>
          <cell r="B1675" t="str">
            <v>IN</v>
          </cell>
          <cell r="C1675" t="str">
            <v>wp</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row>
        <row r="1676">
          <cell r="A1676">
            <v>54</v>
          </cell>
          <cell r="B1676" t="str">
            <v>RC</v>
          </cell>
          <cell r="C1676" t="str">
            <v>ca</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row>
        <row r="1677">
          <cell r="A1677">
            <v>54</v>
          </cell>
          <cell r="B1677" t="str">
            <v>RC</v>
          </cell>
          <cell r="C1677" t="str">
            <v>go</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row>
        <row r="1678">
          <cell r="A1678">
            <v>54</v>
          </cell>
          <cell r="B1678" t="str">
            <v>RC</v>
          </cell>
          <cell r="C1678" t="str">
            <v>sk</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row>
        <row r="1679">
          <cell r="A1679">
            <v>54</v>
          </cell>
          <cell r="B1679" t="str">
            <v>RD</v>
          </cell>
          <cell r="C1679" t="str">
            <v>mf</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row>
        <row r="1680">
          <cell r="A1680">
            <v>54</v>
          </cell>
          <cell r="B1680" t="str">
            <v>RD</v>
          </cell>
          <cell r="C1680" t="str">
            <v>mr</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row>
        <row r="1681">
          <cell r="A1681">
            <v>54</v>
          </cell>
          <cell r="B1681" t="str">
            <v>RD</v>
          </cell>
          <cell r="C1681" t="str">
            <v>sf</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row>
        <row r="1682">
          <cell r="A1682">
            <v>54</v>
          </cell>
          <cell r="B1682" t="str">
            <v>RD</v>
          </cell>
          <cell r="C1682" t="str">
            <v>sr</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row>
        <row r="1683">
          <cell r="A1683">
            <v>54</v>
          </cell>
          <cell r="B1683" t="str">
            <v>RR</v>
          </cell>
          <cell r="C1683" t="str">
            <v>rf</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row>
        <row r="1684">
          <cell r="A1684">
            <v>54</v>
          </cell>
          <cell r="B1684" t="str">
            <v>RR</v>
          </cell>
          <cell r="C1684" t="str">
            <v>rm</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row>
        <row r="1685">
          <cell r="A1685">
            <v>54</v>
          </cell>
          <cell r="B1685" t="str">
            <v>SD</v>
          </cell>
          <cell r="C1685" t="str">
            <v>ld</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row>
        <row r="1686">
          <cell r="A1686">
            <v>54</v>
          </cell>
          <cell r="B1686" t="str">
            <v>SD</v>
          </cell>
          <cell r="C1686" t="str">
            <v>lf</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row>
        <row r="1687">
          <cell r="A1687">
            <v>54</v>
          </cell>
          <cell r="B1687" t="str">
            <v>SD</v>
          </cell>
          <cell r="C1687" t="str">
            <v>mn</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row>
        <row r="1688">
          <cell r="A1688">
            <v>54</v>
          </cell>
          <cell r="B1688" t="str">
            <v>SD</v>
          </cell>
          <cell r="C1688" t="str">
            <v>os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row>
        <row r="1689">
          <cell r="A1689">
            <v>54</v>
          </cell>
          <cell r="B1689" t="str">
            <v>SD</v>
          </cell>
          <cell r="C1689" t="str">
            <v>pm</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row>
        <row r="1690">
          <cell r="A1690">
            <v>54</v>
          </cell>
          <cell r="B1690" t="str">
            <v>SD</v>
          </cell>
          <cell r="C1690" t="str">
            <v>pq</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row>
        <row r="1691">
          <cell r="A1691">
            <v>54</v>
          </cell>
          <cell r="B1691" t="str">
            <v>SD</v>
          </cell>
          <cell r="C1691" t="str">
            <v>ss</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row>
        <row r="1692">
          <cell r="A1692">
            <v>54</v>
          </cell>
          <cell r="B1692" t="str">
            <v>UR</v>
          </cell>
          <cell r="C1692" t="str">
            <v>rf</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row>
        <row r="1693">
          <cell r="A1693">
            <v>54</v>
          </cell>
          <cell r="B1693" t="str">
            <v>UR</v>
          </cell>
          <cell r="C1693" t="str">
            <v>rm</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2006 w LULUCF sorted"/>
      <sheetName val="Level 1990 w LULUCF sorted"/>
      <sheetName val="Level 1990 wo LULUCF Sorted"/>
      <sheetName val="Notes &amp; Changes"/>
      <sheetName val="All_KC 1990"/>
      <sheetName val="All_KC 2006"/>
      <sheetName val="Qualitative Assessment MT &amp; T"/>
      <sheetName val="Qualitative Assessment AHEG"/>
      <sheetName val="Qualitative Assessment HU"/>
      <sheetName val="Input - Key Category Analysis"/>
      <sheetName val="Level wo LULUCF Unsorted"/>
      <sheetName val="Level 2006 wo LULUCF Sorted"/>
      <sheetName val="Level  w LULUCF unsorted"/>
      <sheetName val="Trends wo LULUCF Unsorted"/>
      <sheetName val="Trend  wo LULUCF Sorted"/>
      <sheetName val="Trends w LULUCF unsorted"/>
      <sheetName val="Trends w LULUCF sorted"/>
      <sheetName val="BaseData-Waste"/>
      <sheetName val="BaseData-LULUCF"/>
      <sheetName val="BaseData-Agriculture"/>
      <sheetName val="BaseData-IP"/>
      <sheetName val="BaseData-Fugitive"/>
      <sheetName val="Base Data-Transport"/>
      <sheetName val="Base Data-Stationary"/>
    </sheetNames>
    <sheetDataSet>
      <sheetData sheetId="0">
        <row r="4">
          <cell r="B4" t="str">
            <v>Source Table</v>
          </cell>
          <cell r="C4" t="str">
            <v>IPCC Categories</v>
          </cell>
          <cell r="D4" t="str">
            <v>Direct Greenhouse Gas</v>
          </cell>
          <cell r="E4" t="str">
            <v>Base Year Estimates</v>
          </cell>
          <cell r="F4" t="str">
            <v>Current Year Estimate</v>
          </cell>
          <cell r="G4" t="str">
            <v>Level Assessment</v>
          </cell>
          <cell r="H4" t="str">
            <v>Cumulative Total of Column E</v>
          </cell>
          <cell r="I4" t="str">
            <v>Rank</v>
          </cell>
          <cell r="J4" t="str">
            <v>KC</v>
          </cell>
        </row>
        <row r="5">
          <cell r="B5" t="str">
            <v>1-A-3-b</v>
          </cell>
          <cell r="C5" t="str">
            <v>Fuel Combustion - Road Transportation</v>
          </cell>
          <cell r="D5" t="str">
            <v>CO2</v>
          </cell>
          <cell r="E5">
            <v>94923.205023604431</v>
          </cell>
          <cell r="F5">
            <v>129687.37148881024</v>
          </cell>
          <cell r="G5">
            <v>0.16632820942128904</v>
          </cell>
          <cell r="H5">
            <v>0.16632820942128904</v>
          </cell>
          <cell r="I5">
            <v>1</v>
          </cell>
          <cell r="J5" t="str">
            <v>2006 KC</v>
          </cell>
        </row>
        <row r="6">
          <cell r="B6" t="str">
            <v>1-A-1-a</v>
          </cell>
          <cell r="C6" t="str">
            <v>Fuel Combustion - Public Electricity and Heat Production</v>
          </cell>
          <cell r="D6" t="str">
            <v>CO2</v>
          </cell>
          <cell r="E6">
            <v>94823.554482856809</v>
          </cell>
          <cell r="F6">
            <v>116253.8277061401</v>
          </cell>
          <cell r="G6">
            <v>0.14909925907783328</v>
          </cell>
          <cell r="H6">
            <v>0.31542746849912229</v>
          </cell>
          <cell r="I6">
            <v>2</v>
          </cell>
          <cell r="J6" t="str">
            <v>2006 KC</v>
          </cell>
        </row>
        <row r="7">
          <cell r="B7" t="str">
            <v>1-A-4</v>
          </cell>
          <cell r="C7" t="str">
            <v>Fuel Combustion - Other Sectors</v>
          </cell>
          <cell r="D7" t="str">
            <v>CO2</v>
          </cell>
          <cell r="E7">
            <v>68794.946329139988</v>
          </cell>
          <cell r="F7">
            <v>72383.042161699996</v>
          </cell>
          <cell r="G7">
            <v>9.2833570894449172E-2</v>
          </cell>
          <cell r="H7">
            <v>0.40826103939357145</v>
          </cell>
          <cell r="I7">
            <v>3</v>
          </cell>
          <cell r="J7" t="str">
            <v>2006 KC</v>
          </cell>
        </row>
        <row r="8">
          <cell r="B8" t="str">
            <v>1-A-2</v>
          </cell>
          <cell r="C8" t="str">
            <v>Fuel Combustion - Manufacturing Industries and Construction</v>
          </cell>
          <cell r="D8" t="str">
            <v>CO2</v>
          </cell>
          <cell r="E8">
            <v>62340.057184828205</v>
          </cell>
          <cell r="F8">
            <v>69516.448028500512</v>
          </cell>
          <cell r="G8">
            <v>8.9157072066236118E-2</v>
          </cell>
          <cell r="H8">
            <v>0.49741811145980758</v>
          </cell>
          <cell r="I8">
            <v>4</v>
          </cell>
          <cell r="J8" t="str">
            <v>2006 KC</v>
          </cell>
        </row>
        <row r="9">
          <cell r="B9" t="str">
            <v>1-A-1-c</v>
          </cell>
          <cell r="C9" t="str">
            <v>Fuel Combustion - Manufacture of Solid Fuels and Other Energy Industries</v>
          </cell>
          <cell r="D9" t="str">
            <v>CO2</v>
          </cell>
          <cell r="E9">
            <v>34089.385999031067</v>
          </cell>
          <cell r="F9">
            <v>49079.696364952171</v>
          </cell>
          <cell r="G9">
            <v>6.294628321638393E-2</v>
          </cell>
          <cell r="H9">
            <v>0.56036439467619148</v>
          </cell>
          <cell r="I9">
            <v>5</v>
          </cell>
          <cell r="J9" t="str">
            <v>2006 KC</v>
          </cell>
        </row>
        <row r="10">
          <cell r="B10" t="str">
            <v>1-A-3-e</v>
          </cell>
          <cell r="C10" t="str">
            <v>Fuel Combustion - Other Transport (Off Road)</v>
          </cell>
          <cell r="D10" t="str">
            <v>CO2</v>
          </cell>
          <cell r="E10">
            <v>19767.61454500557</v>
          </cell>
          <cell r="F10">
            <v>25926.377411189755</v>
          </cell>
          <cell r="G10">
            <v>3.3251409771658628E-2</v>
          </cell>
          <cell r="H10">
            <v>0.59361580444785012</v>
          </cell>
          <cell r="I10">
            <v>6</v>
          </cell>
          <cell r="J10" t="str">
            <v>2006 KC</v>
          </cell>
        </row>
        <row r="11">
          <cell r="B11" t="str">
            <v xml:space="preserve"> 4-A</v>
          </cell>
          <cell r="C11" t="str">
            <v>Agriculture - Enteric Fermentation</v>
          </cell>
          <cell r="D11" t="str">
            <v>CH4</v>
          </cell>
          <cell r="E11">
            <v>17984.103929917073</v>
          </cell>
          <cell r="F11">
            <v>24162.668871172307</v>
          </cell>
          <cell r="G11">
            <v>3.0989397055737021E-2</v>
          </cell>
          <cell r="H11">
            <v>0.62460520150358712</v>
          </cell>
          <cell r="I11">
            <v>7</v>
          </cell>
          <cell r="J11" t="str">
            <v>2006 KC</v>
          </cell>
        </row>
        <row r="12">
          <cell r="B12" t="str">
            <v>1-B-2-b</v>
          </cell>
          <cell r="C12" t="str">
            <v>Fugitive Emissions - Natural Gas</v>
          </cell>
          <cell r="D12" t="str">
            <v>CH4</v>
          </cell>
          <cell r="E12">
            <v>12875.606945779429</v>
          </cell>
          <cell r="F12">
            <v>21284.384774718423</v>
          </cell>
          <cell r="G12">
            <v>2.7297905475076413E-2</v>
          </cell>
          <cell r="H12">
            <v>0.65190310697866349</v>
          </cell>
          <cell r="I12">
            <v>8</v>
          </cell>
          <cell r="J12" t="str">
            <v>2006 KC</v>
          </cell>
        </row>
        <row r="13">
          <cell r="B13" t="str">
            <v xml:space="preserve"> 6-A</v>
          </cell>
          <cell r="C13" t="str">
            <v>Waste - Solid Waste Disposal on Land</v>
          </cell>
          <cell r="D13" t="str">
            <v>CH4</v>
          </cell>
          <cell r="E13">
            <v>16983.00400111582</v>
          </cell>
          <cell r="F13">
            <v>19756.002952267339</v>
          </cell>
          <cell r="G13">
            <v>2.5337706814852437E-2</v>
          </cell>
          <cell r="H13">
            <v>0.67724081379351597</v>
          </cell>
          <cell r="I13">
            <v>9</v>
          </cell>
          <cell r="J13" t="str">
            <v>2006 KC</v>
          </cell>
        </row>
        <row r="14">
          <cell r="B14" t="str">
            <v>1-B-2-c-1-1</v>
          </cell>
          <cell r="C14" t="str">
            <v>Fugitive Emissions - Oil and Natural Gas - Venting - Oil</v>
          </cell>
          <cell r="D14" t="str">
            <v>CH4</v>
          </cell>
          <cell r="E14">
            <v>9936.5576972053677</v>
          </cell>
          <cell r="F14">
            <v>16954.367387385792</v>
          </cell>
          <cell r="G14">
            <v>2.1744519431931682E-2</v>
          </cell>
          <cell r="H14">
            <v>0.69898533322544765</v>
          </cell>
          <cell r="I14">
            <v>10</v>
          </cell>
          <cell r="J14" t="str">
            <v>2006 KC</v>
          </cell>
        </row>
        <row r="15">
          <cell r="B15" t="str">
            <v>1-A-1-b</v>
          </cell>
          <cell r="C15" t="str">
            <v>Fuel Combustion - Petroleum Refining</v>
          </cell>
          <cell r="D15" t="str">
            <v>CO2</v>
          </cell>
          <cell r="E15">
            <v>15621.346160391109</v>
          </cell>
          <cell r="F15">
            <v>16112.295220253818</v>
          </cell>
          <cell r="G15">
            <v>2.0664534895621992E-2</v>
          </cell>
          <cell r="H15">
            <v>0.71964986812106968</v>
          </cell>
          <cell r="I15">
            <v>11</v>
          </cell>
          <cell r="J15" t="str">
            <v>2006 KC</v>
          </cell>
        </row>
        <row r="16">
          <cell r="B16" t="str">
            <v xml:space="preserve"> 4-D-1</v>
          </cell>
          <cell r="C16" t="str">
            <v>Agriculture - Direct Agricultural Soils</v>
          </cell>
          <cell r="D16" t="str">
            <v>N2O</v>
          </cell>
          <cell r="E16">
            <v>13855.627325976788</v>
          </cell>
          <cell r="F16">
            <v>15040.04748401765</v>
          </cell>
          <cell r="G16">
            <v>1.9289342816572255E-2</v>
          </cell>
          <cell r="H16">
            <v>0.73893921093764192</v>
          </cell>
          <cell r="I16">
            <v>12</v>
          </cell>
          <cell r="J16" t="str">
            <v>2006 KC</v>
          </cell>
        </row>
        <row r="17">
          <cell r="B17" t="str">
            <v xml:space="preserve"> 2-G</v>
          </cell>
          <cell r="C17" t="str">
            <v>Industrial Processes - Other (Undifferentiated Processes)</v>
          </cell>
          <cell r="D17" t="str">
            <v>CO2</v>
          </cell>
          <cell r="E17">
            <v>8029.6398733872011</v>
          </cell>
          <cell r="F17">
            <v>12453.604609524582</v>
          </cell>
          <cell r="G17">
            <v>1.5972146954352142E-2</v>
          </cell>
          <cell r="H17">
            <v>0.75491135789199404</v>
          </cell>
          <cell r="I17">
            <v>13</v>
          </cell>
          <cell r="J17" t="str">
            <v>2006 KC</v>
          </cell>
        </row>
        <row r="18">
          <cell r="B18" t="str">
            <v xml:space="preserve"> 5-A.1</v>
          </cell>
          <cell r="C18" t="str">
            <v>LULUCF - Forest Land remaining Forest Land</v>
          </cell>
          <cell r="D18" t="str">
            <v>CO2</v>
          </cell>
          <cell r="E18">
            <v>-136940.64353299999</v>
          </cell>
          <cell r="F18">
            <v>12101.655501000001</v>
          </cell>
          <cell r="G18">
            <v>1.5520760945396263E-2</v>
          </cell>
          <cell r="H18">
            <v>0.77043211883739027</v>
          </cell>
          <cell r="I18">
            <v>14</v>
          </cell>
          <cell r="J18" t="str">
            <v>2006 KC</v>
          </cell>
        </row>
        <row r="19">
          <cell r="B19" t="str">
            <v xml:space="preserve"> 4-D-3</v>
          </cell>
          <cell r="C19" t="str">
            <v>Agriculture - Indirect Agricultural Soils</v>
          </cell>
          <cell r="D19" t="str">
            <v>N2O</v>
          </cell>
          <cell r="E19">
            <v>9023.8659881330714</v>
          </cell>
          <cell r="F19">
            <v>10766.334613248255</v>
          </cell>
          <cell r="G19">
            <v>1.3808169120048352E-2</v>
          </cell>
          <cell r="H19">
            <v>0.78424028795743861</v>
          </cell>
          <cell r="I19">
            <v>15</v>
          </cell>
          <cell r="J19" t="str">
            <v>2006 KC</v>
          </cell>
        </row>
        <row r="20">
          <cell r="B20" t="str">
            <v xml:space="preserve"> 5-B.1</v>
          </cell>
          <cell r="C20" t="str">
            <v>LULUCF - Cropland remaining Cropland</v>
          </cell>
          <cell r="D20" t="str">
            <v>CO2</v>
          </cell>
          <cell r="E20">
            <v>-1421.1302169999999</v>
          </cell>
          <cell r="F20">
            <v>-9563.9112800000003</v>
          </cell>
          <cell r="G20">
            <v>1.2266022666699837E-2</v>
          </cell>
          <cell r="H20">
            <v>0.79650631062413846</v>
          </cell>
          <cell r="I20">
            <v>16</v>
          </cell>
          <cell r="J20" t="str">
            <v>2006 KC</v>
          </cell>
        </row>
        <row r="21">
          <cell r="B21" t="str">
            <v>1-A-3-e</v>
          </cell>
          <cell r="C21" t="str">
            <v>Fuel Combustion - Pipeline Transport</v>
          </cell>
          <cell r="D21" t="str">
            <v>CO2</v>
          </cell>
          <cell r="E21">
            <v>6703.4845802899999</v>
          </cell>
          <cell r="F21">
            <v>9386.3330000000024</v>
          </cell>
          <cell r="G21">
            <v>1.2038272832576162E-2</v>
          </cell>
          <cell r="H21">
            <v>0.80854458345671465</v>
          </cell>
          <cell r="I21">
            <v>17</v>
          </cell>
          <cell r="J21" t="str">
            <v>2006 KC</v>
          </cell>
        </row>
        <row r="22">
          <cell r="B22" t="str">
            <v>1-A-3-a</v>
          </cell>
          <cell r="C22" t="str">
            <v>Fuel Combustion - Civil Aviation (Domestic Aviation)</v>
          </cell>
          <cell r="D22" t="str">
            <v>CO2</v>
          </cell>
          <cell r="E22">
            <v>6181.7435282714841</v>
          </cell>
          <cell r="F22">
            <v>8194.2413179872237</v>
          </cell>
          <cell r="G22">
            <v>1.0509377052987429E-2</v>
          </cell>
          <cell r="H22">
            <v>0.81905396050970203</v>
          </cell>
          <cell r="I22">
            <v>18</v>
          </cell>
          <cell r="J22" t="str">
            <v>2006 KC</v>
          </cell>
        </row>
        <row r="23">
          <cell r="B23" t="str">
            <v xml:space="preserve"> 5-E.2</v>
          </cell>
          <cell r="C23" t="str">
            <v>LULUCF - Land converted to Settlements</v>
          </cell>
          <cell r="D23" t="str">
            <v>CO2</v>
          </cell>
          <cell r="E23">
            <v>9140.9864460000008</v>
          </cell>
          <cell r="F23">
            <v>7904.7380329999996</v>
          </cell>
          <cell r="G23">
            <v>1.0138079813628539E-2</v>
          </cell>
          <cell r="H23">
            <v>0.8291920403233306</v>
          </cell>
          <cell r="I23">
            <v>19</v>
          </cell>
          <cell r="J23" t="str">
            <v>2006 KC</v>
          </cell>
        </row>
        <row r="24">
          <cell r="B24" t="str">
            <v xml:space="preserve"> 5-B.2</v>
          </cell>
          <cell r="C24" t="str">
            <v>LULUCF - Land converted to Cropland</v>
          </cell>
          <cell r="D24" t="str">
            <v>CO2</v>
          </cell>
          <cell r="E24">
            <v>14569.991328</v>
          </cell>
          <cell r="F24">
            <v>7874.2917820000002</v>
          </cell>
          <cell r="G24">
            <v>1.0099031521151904E-2</v>
          </cell>
          <cell r="H24">
            <v>0.83929107184448248</v>
          </cell>
          <cell r="I24">
            <v>20</v>
          </cell>
          <cell r="J24" t="str">
            <v>2006 KC</v>
          </cell>
        </row>
        <row r="25">
          <cell r="B25" t="str">
            <v xml:space="preserve"> 2-C-1</v>
          </cell>
          <cell r="C25" t="str">
            <v>Industrial Processes - Iron and Steel Production</v>
          </cell>
          <cell r="D25" t="str">
            <v>CO2</v>
          </cell>
          <cell r="E25">
            <v>7060.3260364866674</v>
          </cell>
          <cell r="F25">
            <v>7757.0598633333329</v>
          </cell>
          <cell r="G25">
            <v>9.9486778290768709E-3</v>
          </cell>
          <cell r="H25">
            <v>0.84923974967355931</v>
          </cell>
          <cell r="I25">
            <v>21</v>
          </cell>
          <cell r="J25" t="str">
            <v>2006 KC</v>
          </cell>
        </row>
        <row r="26">
          <cell r="B26" t="str">
            <v>1-B-2-c-1-2</v>
          </cell>
          <cell r="C26" t="str">
            <v>Fugitive Emissions - Oil and Natural Gas - Venting - Natural Gas</v>
          </cell>
          <cell r="D26" t="str">
            <v>CO2</v>
          </cell>
          <cell r="E26">
            <v>4172.558103000847</v>
          </cell>
          <cell r="F26">
            <v>7517.2265298640614</v>
          </cell>
          <cell r="G26">
            <v>9.6410838940812447E-3</v>
          </cell>
          <cell r="H26">
            <v>0.85888083356764056</v>
          </cell>
          <cell r="I26">
            <v>22</v>
          </cell>
          <cell r="J26" t="str">
            <v>2006 KC</v>
          </cell>
        </row>
        <row r="27">
          <cell r="B27" t="str">
            <v xml:space="preserve"> 2-A-1</v>
          </cell>
          <cell r="C27" t="str">
            <v>Industrial Processes - Cement Production</v>
          </cell>
          <cell r="D27" t="str">
            <v>CO2</v>
          </cell>
          <cell r="E27">
            <v>5436.21342</v>
          </cell>
          <cell r="F27">
            <v>7318.9101619920002</v>
          </cell>
          <cell r="G27">
            <v>9.3867367977647793E-3</v>
          </cell>
          <cell r="H27">
            <v>0.86826757036540536</v>
          </cell>
          <cell r="I27">
            <v>23</v>
          </cell>
          <cell r="J27" t="str">
            <v>2006 KC</v>
          </cell>
        </row>
        <row r="28">
          <cell r="B28" t="str">
            <v xml:space="preserve"> 5-A.1</v>
          </cell>
          <cell r="C28" t="str">
            <v>LULUCF - Forest Land remaining Forest Land</v>
          </cell>
          <cell r="D28" t="str">
            <v>CH4</v>
          </cell>
          <cell r="E28">
            <v>2798.7806989999999</v>
          </cell>
          <cell r="F28">
            <v>7212.9596799999999</v>
          </cell>
          <cell r="G28">
            <v>9.2508519097086392E-3</v>
          </cell>
          <cell r="H28">
            <v>0.87751842227511401</v>
          </cell>
          <cell r="I28">
            <v>24</v>
          </cell>
          <cell r="J28" t="str">
            <v>2006 KC</v>
          </cell>
        </row>
        <row r="29">
          <cell r="B29" t="str">
            <v xml:space="preserve"> 2-B-1</v>
          </cell>
          <cell r="C29" t="str">
            <v>Industrial Processes - Ammonia Production</v>
          </cell>
          <cell r="D29" t="str">
            <v>CO2</v>
          </cell>
          <cell r="E29">
            <v>4994.0966400000007</v>
          </cell>
          <cell r="F29">
            <v>6575.3204399999986</v>
          </cell>
          <cell r="G29">
            <v>8.4330591529551205E-3</v>
          </cell>
          <cell r="H29">
            <v>0.88595148142806912</v>
          </cell>
          <cell r="I29">
            <v>25</v>
          </cell>
          <cell r="J29" t="str">
            <v>2006 KC</v>
          </cell>
        </row>
        <row r="30">
          <cell r="B30" t="str">
            <v>1-A-3-c</v>
          </cell>
          <cell r="C30" t="str">
            <v>Fuel Combustion - Railways</v>
          </cell>
          <cell r="D30" t="str">
            <v>CO2</v>
          </cell>
          <cell r="E30">
            <v>6159.2526733699997</v>
          </cell>
          <cell r="F30">
            <v>5656.2119999999995</v>
          </cell>
          <cell r="G30">
            <v>7.2542731282697146E-3</v>
          </cell>
          <cell r="H30">
            <v>0.89320575455633888</v>
          </cell>
          <cell r="I30">
            <v>26</v>
          </cell>
          <cell r="J30" t="str">
            <v>2006 KC</v>
          </cell>
        </row>
        <row r="31">
          <cell r="B31" t="str">
            <v>1-B-2-a</v>
          </cell>
          <cell r="C31" t="str">
            <v>Fugitive Emissions - Oil</v>
          </cell>
          <cell r="D31" t="str">
            <v>CH4</v>
          </cell>
          <cell r="E31">
            <v>4055.1283660190629</v>
          </cell>
          <cell r="F31">
            <v>5495.0071991510385</v>
          </cell>
          <cell r="G31">
            <v>7.0475228058018355E-3</v>
          </cell>
          <cell r="H31">
            <v>0.90025327736214067</v>
          </cell>
          <cell r="I31">
            <v>27</v>
          </cell>
          <cell r="J31" t="str">
            <v>2006 KC</v>
          </cell>
        </row>
        <row r="32">
          <cell r="B32" t="str">
            <v>1-A-3-d</v>
          </cell>
          <cell r="C32" t="str">
            <v>Fuel Combustion - Navigation (Domestic Marine)</v>
          </cell>
          <cell r="D32" t="str">
            <v>CO2</v>
          </cell>
          <cell r="E32">
            <v>4693.33661467</v>
          </cell>
          <cell r="F32">
            <v>5375.8389000000006</v>
          </cell>
          <cell r="G32">
            <v>6.8946856437094349E-3</v>
          </cell>
          <cell r="H32">
            <v>0.9071479630058501</v>
          </cell>
          <cell r="I32">
            <v>28</v>
          </cell>
          <cell r="J32" t="str">
            <v>2006 KC</v>
          </cell>
        </row>
        <row r="33">
          <cell r="B33" t="str">
            <v xml:space="preserve"> 2-F</v>
          </cell>
          <cell r="C33" t="str">
            <v xml:space="preserve">Industrial Processes - Consumption of Halocarbons </v>
          </cell>
          <cell r="D33" t="str">
            <v>HFCs</v>
          </cell>
          <cell r="E33">
            <v>767.25136800000007</v>
          </cell>
          <cell r="F33">
            <v>5274.0523077340422</v>
          </cell>
          <cell r="G33">
            <v>6.7641410776477159E-3</v>
          </cell>
          <cell r="H33">
            <v>0.91391210408349777</v>
          </cell>
          <cell r="I33">
            <v>29</v>
          </cell>
          <cell r="J33" t="str">
            <v>2006 KC</v>
          </cell>
        </row>
        <row r="34">
          <cell r="B34" t="str">
            <v xml:space="preserve"> 2-C-3</v>
          </cell>
          <cell r="C34" t="str">
            <v>Industrial Processes - Aluminium Production</v>
          </cell>
          <cell r="D34" t="str">
            <v>CO2</v>
          </cell>
          <cell r="E34">
            <v>2714.6330000000007</v>
          </cell>
          <cell r="F34">
            <v>5003.5990000000002</v>
          </cell>
          <cell r="G34">
            <v>6.4172760445218848E-3</v>
          </cell>
          <cell r="H34">
            <v>0.92032938012801968</v>
          </cell>
          <cell r="I34">
            <v>30</v>
          </cell>
          <cell r="J34" t="str">
            <v>2006 KC</v>
          </cell>
        </row>
        <row r="35">
          <cell r="B35" t="str">
            <v>1-B-2-c-1-2</v>
          </cell>
          <cell r="C35" t="str">
            <v>Fugitive Emissions - Oil and Natural Gas - Venting - Natural Gas</v>
          </cell>
          <cell r="D35" t="str">
            <v>CH4</v>
          </cell>
          <cell r="E35">
            <v>3197.6659675391588</v>
          </cell>
          <cell r="F35">
            <v>4799.5483691296258</v>
          </cell>
          <cell r="G35">
            <v>6.1555745721708771E-3</v>
          </cell>
          <cell r="H35">
            <v>0.92648495470019054</v>
          </cell>
          <cell r="I35">
            <v>31</v>
          </cell>
          <cell r="J35" t="str">
            <v>2006 KC</v>
          </cell>
        </row>
        <row r="36">
          <cell r="B36" t="str">
            <v xml:space="preserve"> 4-B</v>
          </cell>
          <cell r="C36" t="str">
            <v>Agriculture - Manure Management</v>
          </cell>
          <cell r="D36" t="str">
            <v>N2O</v>
          </cell>
          <cell r="E36">
            <v>3450.3313751270589</v>
          </cell>
          <cell r="F36">
            <v>4778.3025608921171</v>
          </cell>
          <cell r="G36">
            <v>6.1283261423408543E-3</v>
          </cell>
          <cell r="H36">
            <v>0.93261328084253137</v>
          </cell>
          <cell r="I36">
            <v>32</v>
          </cell>
          <cell r="J36" t="str">
            <v>2006 KC</v>
          </cell>
        </row>
        <row r="37">
          <cell r="B37" t="str">
            <v xml:space="preserve"> 5-A.1</v>
          </cell>
          <cell r="C37" t="str">
            <v>LULUCF - Forest Land remaining Forest Land</v>
          </cell>
          <cell r="D37" t="str">
            <v>N2O</v>
          </cell>
          <cell r="E37">
            <v>1738.339649</v>
          </cell>
          <cell r="F37">
            <v>4480.0535440000003</v>
          </cell>
          <cell r="G37">
            <v>5.7458122215802215E-3</v>
          </cell>
          <cell r="H37">
            <v>0.93835909306411158</v>
          </cell>
          <cell r="I37">
            <v>33</v>
          </cell>
          <cell r="J37" t="str">
            <v>2006 KC</v>
          </cell>
        </row>
        <row r="38">
          <cell r="B38" t="str">
            <v>1-B-2-c-2-1</v>
          </cell>
          <cell r="C38" t="str">
            <v>Fugitive Emissions - Oil and Natural Gas - Flaring - Oil</v>
          </cell>
          <cell r="D38" t="str">
            <v>CO2</v>
          </cell>
          <cell r="E38">
            <v>3310.5000821145109</v>
          </cell>
          <cell r="F38">
            <v>4090.4637518238387</v>
          </cell>
          <cell r="G38">
            <v>5.2461508297455958E-3</v>
          </cell>
          <cell r="H38">
            <v>0.94360524389385714</v>
          </cell>
          <cell r="I38">
            <v>34</v>
          </cell>
          <cell r="J38" t="str">
            <v>2006 KC</v>
          </cell>
        </row>
        <row r="39">
          <cell r="B39" t="str">
            <v xml:space="preserve"> 4-D-2</v>
          </cell>
          <cell r="C39" t="str">
            <v>Agriculture - Animal Manure on Pasture, Range and Paddock</v>
          </cell>
          <cell r="D39" t="str">
            <v>N2O</v>
          </cell>
          <cell r="E39">
            <v>2556.6052791239936</v>
          </cell>
          <cell r="F39">
            <v>3838.4195080435852</v>
          </cell>
          <cell r="G39">
            <v>4.9228960110099902E-3</v>
          </cell>
          <cell r="H39">
            <v>0.94852813990486717</v>
          </cell>
          <cell r="I39">
            <v>35</v>
          </cell>
          <cell r="J39" t="str">
            <v>2006 KC</v>
          </cell>
        </row>
        <row r="40">
          <cell r="B40" t="str">
            <v>1-B-2-c-1-1</v>
          </cell>
          <cell r="C40" t="str">
            <v>Fugitive Emissions - Oil and Natural Gas - Venting - Oil</v>
          </cell>
          <cell r="D40" t="str">
            <v>CO2</v>
          </cell>
          <cell r="E40">
            <v>1916.8421597113938</v>
          </cell>
          <cell r="F40">
            <v>3715.0670397550402</v>
          </cell>
          <cell r="G40">
            <v>4.7646925179281657E-3</v>
          </cell>
          <cell r="H40">
            <v>0.95329283242279539</v>
          </cell>
          <cell r="I40">
            <v>36</v>
          </cell>
          <cell r="J40" t="str">
            <v>2006 KC</v>
          </cell>
        </row>
        <row r="41">
          <cell r="B41" t="str">
            <v>1-A-3-b</v>
          </cell>
          <cell r="C41" t="str">
            <v>Fuel Combustion - Road Transportation</v>
          </cell>
          <cell r="D41" t="str">
            <v>N2O</v>
          </cell>
          <cell r="E41">
            <v>3202.3681003871043</v>
          </cell>
          <cell r="F41">
            <v>3350.4629918233341</v>
          </cell>
          <cell r="G41">
            <v>4.2970761436887739E-3</v>
          </cell>
          <cell r="H41">
            <v>0.95758990856648418</v>
          </cell>
          <cell r="I41">
            <v>37</v>
          </cell>
          <cell r="J41" t="str">
            <v>Not 2006 KC</v>
          </cell>
        </row>
        <row r="42">
          <cell r="B42" t="str">
            <v xml:space="preserve"> 4-B</v>
          </cell>
          <cell r="C42" t="str">
            <v>Agriculture - Manure Management</v>
          </cell>
          <cell r="D42" t="str">
            <v>CH4</v>
          </cell>
          <cell r="E42">
            <v>2620.552874457876</v>
          </cell>
          <cell r="F42">
            <v>3257.1740599680279</v>
          </cell>
          <cell r="G42">
            <v>4.1774300993886434E-3</v>
          </cell>
          <cell r="H42">
            <v>0.96176733866587283</v>
          </cell>
          <cell r="I42">
            <v>38</v>
          </cell>
          <cell r="J42" t="str">
            <v>Not 2006 KC</v>
          </cell>
        </row>
        <row r="43">
          <cell r="B43" t="str">
            <v xml:space="preserve"> 2-C-3</v>
          </cell>
          <cell r="C43" t="str">
            <v>Industrial Processes - Aluminium Production</v>
          </cell>
          <cell r="D43" t="str">
            <v>PFCs</v>
          </cell>
          <cell r="E43">
            <v>6538.8345247097877</v>
          </cell>
          <cell r="F43">
            <v>2609.9386</v>
          </cell>
          <cell r="G43">
            <v>3.3473298830407842E-3</v>
          </cell>
          <cell r="H43">
            <v>0.96511466854891359</v>
          </cell>
          <cell r="I43">
            <v>39</v>
          </cell>
          <cell r="J43" t="str">
            <v>Not 2006 KC</v>
          </cell>
        </row>
        <row r="44">
          <cell r="B44" t="str">
            <v>1-A-3-e</v>
          </cell>
          <cell r="C44" t="str">
            <v>Fuel Combustion - Other Transport (Off Road)</v>
          </cell>
          <cell r="D44" t="str">
            <v>N2O</v>
          </cell>
          <cell r="E44">
            <v>1751.823967797018</v>
          </cell>
          <cell r="F44">
            <v>2540.6783933592856</v>
          </cell>
          <cell r="G44">
            <v>3.2585014487649575E-3</v>
          </cell>
          <cell r="H44">
            <v>0.96837316999767853</v>
          </cell>
          <cell r="I44">
            <v>40</v>
          </cell>
          <cell r="J44" t="str">
            <v>Not 2006 KC</v>
          </cell>
        </row>
        <row r="45">
          <cell r="B45" t="str">
            <v>1-A-1-c</v>
          </cell>
          <cell r="C45" t="str">
            <v>Fuel Combustion - Manufacture of Solid Fuels and Other Energy Industries</v>
          </cell>
          <cell r="D45" t="str">
            <v>CH4</v>
          </cell>
          <cell r="E45">
            <v>1589.1960546210844</v>
          </cell>
          <cell r="F45">
            <v>2227.0896819641393</v>
          </cell>
          <cell r="G45">
            <v>2.8563138782844778E-3</v>
          </cell>
          <cell r="H45">
            <v>0.97122948387596297</v>
          </cell>
          <cell r="I45">
            <v>41</v>
          </cell>
          <cell r="J45" t="str">
            <v>Not 2006 KC</v>
          </cell>
        </row>
        <row r="46">
          <cell r="B46" t="str">
            <v>1-A-4</v>
          </cell>
          <cell r="C46" t="str">
            <v>Fuel Combustion - Other Sectors</v>
          </cell>
          <cell r="D46" t="str">
            <v>CH4</v>
          </cell>
          <cell r="E46">
            <v>2117.4983375401494</v>
          </cell>
          <cell r="F46">
            <v>2033.5116711000001</v>
          </cell>
          <cell r="G46">
            <v>2.6080438766587204E-3</v>
          </cell>
          <cell r="H46">
            <v>0.97383752775262167</v>
          </cell>
          <cell r="I46">
            <v>42</v>
          </cell>
          <cell r="J46" t="str">
            <v>Not 2006 KC</v>
          </cell>
        </row>
        <row r="47">
          <cell r="B47" t="str">
            <v xml:space="preserve"> 2-A-2</v>
          </cell>
          <cell r="C47" t="str">
            <v>Industrial Processes - Lime Production</v>
          </cell>
          <cell r="D47" t="str">
            <v>CO2</v>
          </cell>
          <cell r="E47">
            <v>1748.950387318828</v>
          </cell>
          <cell r="F47">
            <v>1639.4929624744329</v>
          </cell>
          <cell r="G47">
            <v>2.102702257564884E-3</v>
          </cell>
          <cell r="H47">
            <v>0.97594023001018659</v>
          </cell>
          <cell r="I47">
            <v>43</v>
          </cell>
          <cell r="J47" t="str">
            <v>Not 2006 KC</v>
          </cell>
        </row>
        <row r="48">
          <cell r="B48" t="str">
            <v>2-F-8</v>
          </cell>
          <cell r="C48" t="str">
            <v>Industrial Processes - Consumption of SF6 for Electrical Equipment</v>
          </cell>
          <cell r="D48" t="str">
            <v>SF6</v>
          </cell>
          <cell r="E48">
            <v>1523.6535377664882</v>
          </cell>
          <cell r="F48">
            <v>1316.7916376770479</v>
          </cell>
          <cell r="G48">
            <v>1.688827468406573E-3</v>
          </cell>
          <cell r="H48">
            <v>0.97762905747859319</v>
          </cell>
          <cell r="I48">
            <v>44</v>
          </cell>
          <cell r="J48" t="str">
            <v>Not 2006 KC</v>
          </cell>
        </row>
        <row r="49">
          <cell r="B49" t="str">
            <v>1-B-2-c-2-3</v>
          </cell>
          <cell r="C49" t="str">
            <v xml:space="preserve">Fugitive Emissions - Oil and Natural Gas - Flaring - Combined </v>
          </cell>
          <cell r="D49" t="str">
            <v>CO2</v>
          </cell>
          <cell r="E49">
            <v>274.65490233184397</v>
          </cell>
          <cell r="F49">
            <v>1301.2309509000002</v>
          </cell>
          <cell r="G49">
            <v>1.6688703890141883E-3</v>
          </cell>
          <cell r="H49">
            <v>0.97929792786760739</v>
          </cell>
          <cell r="I49">
            <v>45</v>
          </cell>
          <cell r="J49" t="str">
            <v>Not 2006 KC</v>
          </cell>
        </row>
        <row r="50">
          <cell r="B50" t="str">
            <v>5-D.1</v>
          </cell>
          <cell r="C50" t="str">
            <v>LULUCF - Wetlands remaining Wetlands</v>
          </cell>
          <cell r="D50" t="str">
            <v>CO2</v>
          </cell>
          <cell r="E50">
            <v>707.39181699999995</v>
          </cell>
          <cell r="F50">
            <v>1283.319851</v>
          </cell>
          <cell r="G50">
            <v>1.6458988294788799E-3</v>
          </cell>
          <cell r="H50">
            <v>0.98094382669708624</v>
          </cell>
          <cell r="I50">
            <v>46</v>
          </cell>
          <cell r="J50" t="str">
            <v>Not 2006 KC</v>
          </cell>
        </row>
        <row r="51">
          <cell r="B51" t="str">
            <v xml:space="preserve"> 2-B-2</v>
          </cell>
          <cell r="C51" t="str">
            <v>Industrial Processes - Nitric Acid Production</v>
          </cell>
          <cell r="D51" t="str">
            <v>N2O</v>
          </cell>
          <cell r="E51">
            <v>1012.3479241027884</v>
          </cell>
          <cell r="F51">
            <v>1233.7920577999998</v>
          </cell>
          <cell r="G51">
            <v>1.5823778477134759E-3</v>
          </cell>
          <cell r="H51">
            <v>0.98252620454479966</v>
          </cell>
          <cell r="I51">
            <v>47</v>
          </cell>
          <cell r="J51" t="str">
            <v>Not 2006 KC</v>
          </cell>
        </row>
        <row r="52">
          <cell r="B52" t="str">
            <v xml:space="preserve"> 2-B-3</v>
          </cell>
          <cell r="C52" t="str">
            <v>Industrial Processes - Adipic Acid Production</v>
          </cell>
          <cell r="D52" t="str">
            <v>N2O</v>
          </cell>
          <cell r="E52">
            <v>10718.25</v>
          </cell>
          <cell r="F52">
            <v>1208.69</v>
          </cell>
          <cell r="G52">
            <v>1.5501836542562977E-3</v>
          </cell>
          <cell r="H52">
            <v>0.98407638819905596</v>
          </cell>
          <cell r="I52">
            <v>48</v>
          </cell>
          <cell r="J52" t="str">
            <v>Not 2006 KC</v>
          </cell>
        </row>
        <row r="53">
          <cell r="B53" t="str">
            <v xml:space="preserve"> 2-C-4-2</v>
          </cell>
          <cell r="C53" t="str">
            <v xml:space="preserve">Industrial Processes - Magnesium Production </v>
          </cell>
          <cell r="D53" t="str">
            <v>SF6</v>
          </cell>
          <cell r="E53">
            <v>2870.39</v>
          </cell>
          <cell r="F53">
            <v>1204.56</v>
          </cell>
          <cell r="G53">
            <v>1.5448867969214321E-3</v>
          </cell>
          <cell r="H53">
            <v>0.9856212749959774</v>
          </cell>
          <cell r="I53">
            <v>49</v>
          </cell>
          <cell r="J53" t="str">
            <v>Not 2006 KC</v>
          </cell>
        </row>
        <row r="54">
          <cell r="B54" t="str">
            <v xml:space="preserve"> 5-A.2</v>
          </cell>
          <cell r="C54" t="str">
            <v>LULUCF - Land converted to Forest Land</v>
          </cell>
          <cell r="D54" t="str">
            <v>CO2</v>
          </cell>
          <cell r="E54">
            <v>-1233.8557510000001</v>
          </cell>
          <cell r="F54">
            <v>-1071.839311</v>
          </cell>
          <cell r="G54">
            <v>1.3746682605974504E-3</v>
          </cell>
          <cell r="H54">
            <v>0.9869959432565748</v>
          </cell>
          <cell r="I54">
            <v>50</v>
          </cell>
          <cell r="J54" t="str">
            <v>Not 2006 KC</v>
          </cell>
        </row>
        <row r="55">
          <cell r="B55" t="str">
            <v>5-D.2</v>
          </cell>
          <cell r="C55" t="str">
            <v>LULUCF - Land converted to Wetlands</v>
          </cell>
          <cell r="D55" t="str">
            <v>CO2</v>
          </cell>
          <cell r="E55">
            <v>3647.9121949999999</v>
          </cell>
          <cell r="F55">
            <v>850.51861699999995</v>
          </cell>
          <cell r="G55">
            <v>1.0908173789094576E-3</v>
          </cell>
          <cell r="H55">
            <v>0.98808676063548428</v>
          </cell>
          <cell r="I55">
            <v>51</v>
          </cell>
          <cell r="J55" t="str">
            <v>Not 2006 KC</v>
          </cell>
        </row>
        <row r="56">
          <cell r="B56" t="str">
            <v>1-A-4</v>
          </cell>
          <cell r="C56" t="str">
            <v>Fuel Combustion - Other Sectors</v>
          </cell>
          <cell r="D56" t="str">
            <v>N2O</v>
          </cell>
          <cell r="E56">
            <v>701.40490673556269</v>
          </cell>
          <cell r="F56">
            <v>741.93803500000013</v>
          </cell>
          <cell r="G56">
            <v>9.5155930331849948E-4</v>
          </cell>
          <cell r="H56">
            <v>0.98903831993880276</v>
          </cell>
          <cell r="I56">
            <v>52</v>
          </cell>
          <cell r="J56" t="str">
            <v>Not 2006 KC</v>
          </cell>
        </row>
        <row r="57">
          <cell r="B57" t="str">
            <v>1-A-3-c</v>
          </cell>
          <cell r="C57" t="str">
            <v>Fuel Combustion - Railways</v>
          </cell>
          <cell r="D57" t="str">
            <v>N2O</v>
          </cell>
          <cell r="E57">
            <v>790.13289458379984</v>
          </cell>
          <cell r="F57">
            <v>725.60087999999996</v>
          </cell>
          <cell r="G57">
            <v>9.3060637855031918E-4</v>
          </cell>
          <cell r="H57">
            <v>0.98996892631735312</v>
          </cell>
          <cell r="I57">
            <v>53</v>
          </cell>
          <cell r="J57" t="str">
            <v>Not 2006 KC</v>
          </cell>
        </row>
        <row r="58">
          <cell r="B58" t="str">
            <v>1-A-1-a</v>
          </cell>
          <cell r="C58" t="str">
            <v>Fuel Combustion - Public Electricity and Heat Production</v>
          </cell>
          <cell r="D58" t="str">
            <v>N2O</v>
          </cell>
          <cell r="E58">
            <v>549.105298263539</v>
          </cell>
          <cell r="F58">
            <v>678.87330406811338</v>
          </cell>
          <cell r="G58">
            <v>8.7067676515678529E-4</v>
          </cell>
          <cell r="H58">
            <v>0.99083960308250985</v>
          </cell>
          <cell r="I58">
            <v>54</v>
          </cell>
          <cell r="J58" t="str">
            <v>Not 2006 KC</v>
          </cell>
        </row>
        <row r="59">
          <cell r="B59" t="str">
            <v xml:space="preserve"> 6-B</v>
          </cell>
          <cell r="C59" t="str">
            <v>Waste - Wastewater Handling</v>
          </cell>
          <cell r="D59" t="str">
            <v>N2O</v>
          </cell>
          <cell r="E59">
            <v>555.74598058648621</v>
          </cell>
          <cell r="F59">
            <v>671.92992913733542</v>
          </cell>
          <cell r="G59">
            <v>8.6177166432608015E-4</v>
          </cell>
          <cell r="H59">
            <v>0.99170137474683595</v>
          </cell>
          <cell r="I59">
            <v>55</v>
          </cell>
          <cell r="J59" t="str">
            <v>Not 2006 KC</v>
          </cell>
        </row>
        <row r="60">
          <cell r="B60" t="str">
            <v>1-A-2</v>
          </cell>
          <cell r="C60" t="str">
            <v>Fuel Combustion - Manufacturing Industries and Construction</v>
          </cell>
          <cell r="D60" t="str">
            <v>N2O</v>
          </cell>
          <cell r="E60">
            <v>532.07477005142493</v>
          </cell>
          <cell r="F60">
            <v>668.28460223838863</v>
          </cell>
          <cell r="G60">
            <v>8.5709641577337591E-4</v>
          </cell>
          <cell r="H60">
            <v>0.99255847116260931</v>
          </cell>
          <cell r="I60">
            <v>56</v>
          </cell>
          <cell r="J60" t="str">
            <v>Not 2006 KC</v>
          </cell>
        </row>
        <row r="61">
          <cell r="B61" t="str">
            <v>1-B-1-a</v>
          </cell>
          <cell r="C61" t="str">
            <v>Fugitive Emissions - Coal Mining</v>
          </cell>
          <cell r="D61" t="str">
            <v>CH4</v>
          </cell>
          <cell r="E61">
            <v>1914.3807899999999</v>
          </cell>
          <cell r="F61">
            <v>640.10423232000005</v>
          </cell>
          <cell r="G61">
            <v>8.209541883880398E-4</v>
          </cell>
          <cell r="H61">
            <v>0.99337942535099732</v>
          </cell>
          <cell r="I61">
            <v>57</v>
          </cell>
          <cell r="J61" t="str">
            <v>Not 2006 KC</v>
          </cell>
        </row>
        <row r="62">
          <cell r="B62" t="str">
            <v>1-B-2-c-2-2</v>
          </cell>
          <cell r="C62" t="str">
            <v>Fugitive Emissions - Oil and Natural Gas - Flaring - Natural Gas</v>
          </cell>
          <cell r="D62" t="str">
            <v>CO2</v>
          </cell>
          <cell r="E62">
            <v>767.10028151848906</v>
          </cell>
          <cell r="F62">
            <v>496.13017522539997</v>
          </cell>
          <cell r="G62">
            <v>6.3630284689848336E-4</v>
          </cell>
          <cell r="H62">
            <v>0.99401572819789585</v>
          </cell>
          <cell r="I62">
            <v>58</v>
          </cell>
          <cell r="J62" t="str">
            <v>Not 2006 KC</v>
          </cell>
        </row>
        <row r="63">
          <cell r="B63" t="str">
            <v>1-A-3-d</v>
          </cell>
          <cell r="C63" t="str">
            <v>Fuel Combustion - Navigation (Domestic Marine)</v>
          </cell>
          <cell r="D63" t="str">
            <v>N2O</v>
          </cell>
          <cell r="E63">
            <v>338.62509037633998</v>
          </cell>
          <cell r="F63">
            <v>369.73356519999993</v>
          </cell>
          <cell r="G63">
            <v>4.7419514449771654E-4</v>
          </cell>
          <cell r="H63">
            <v>0.99448992334239361</v>
          </cell>
          <cell r="I63">
            <v>59</v>
          </cell>
          <cell r="J63" t="str">
            <v>Not 2006 KC</v>
          </cell>
        </row>
        <row r="64">
          <cell r="B64" t="str">
            <v xml:space="preserve"> 3-D</v>
          </cell>
          <cell r="C64" t="str">
            <v>Solvent and Other Product Use</v>
          </cell>
          <cell r="D64" t="str">
            <v>N2O</v>
          </cell>
          <cell r="E64">
            <v>174.92401740156632</v>
          </cell>
          <cell r="F64">
            <v>322.36274867885669</v>
          </cell>
          <cell r="G64">
            <v>4.1344055443752703E-4</v>
          </cell>
          <cell r="H64">
            <v>0.99490336389683109</v>
          </cell>
          <cell r="I64">
            <v>60</v>
          </cell>
          <cell r="J64" t="str">
            <v>Not 2006 KC</v>
          </cell>
        </row>
        <row r="65">
          <cell r="B65" t="str">
            <v>1-A-1-c</v>
          </cell>
          <cell r="C65" t="str">
            <v>Fuel Combustion - Manufacture of Solid Fuels and Other Energy Industries</v>
          </cell>
          <cell r="D65" t="str">
            <v>N2O</v>
          </cell>
          <cell r="E65">
            <v>229.10326423234949</v>
          </cell>
          <cell r="F65">
            <v>320.76764596880355</v>
          </cell>
          <cell r="G65">
            <v>4.1139478410106005E-4</v>
          </cell>
          <cell r="H65">
            <v>0.99531475868093211</v>
          </cell>
          <cell r="I65">
            <v>61</v>
          </cell>
          <cell r="J65" t="str">
            <v>Not 2006 KC</v>
          </cell>
        </row>
        <row r="66">
          <cell r="B66" t="str">
            <v xml:space="preserve"> 6-B</v>
          </cell>
          <cell r="C66" t="str">
            <v>Waste - Wastewater Handling</v>
          </cell>
          <cell r="D66" t="str">
            <v>CH4</v>
          </cell>
          <cell r="E66">
            <v>223.70315678923671</v>
          </cell>
          <cell r="F66">
            <v>256.52967315046897</v>
          </cell>
          <cell r="G66">
            <v>3.290075256265607E-4</v>
          </cell>
          <cell r="H66">
            <v>0.9956437662065587</v>
          </cell>
          <cell r="I66">
            <v>62</v>
          </cell>
          <cell r="J66" t="str">
            <v>Not 2006 KC</v>
          </cell>
        </row>
        <row r="67">
          <cell r="B67" t="str">
            <v xml:space="preserve"> 2-A-3</v>
          </cell>
          <cell r="C67" t="str">
            <v>Industrial Processes - Limestone and Dolomite Use</v>
          </cell>
          <cell r="D67" t="str">
            <v>CO2</v>
          </cell>
          <cell r="E67">
            <v>734.1449180327869</v>
          </cell>
          <cell r="F67">
            <v>249.86527252568095</v>
          </cell>
          <cell r="G67">
            <v>3.2046021828227735E-4</v>
          </cell>
          <cell r="H67">
            <v>0.99596422642484095</v>
          </cell>
          <cell r="I67">
            <v>63</v>
          </cell>
          <cell r="J67" t="str">
            <v>Not 2006 KC</v>
          </cell>
        </row>
        <row r="68">
          <cell r="B68" t="str">
            <v>1-A-3-a</v>
          </cell>
          <cell r="C68" t="str">
            <v>Fuel Combustion - Civil Aviation (Domestic Aviation)</v>
          </cell>
          <cell r="D68" t="str">
            <v>N2O</v>
          </cell>
          <cell r="E68">
            <v>174.82521868893329</v>
          </cell>
          <cell r="F68">
            <v>231.04328077840927</v>
          </cell>
          <cell r="G68">
            <v>2.9632041076573673E-4</v>
          </cell>
          <cell r="H68">
            <v>0.99626054683560672</v>
          </cell>
          <cell r="I68">
            <v>64</v>
          </cell>
          <cell r="J68" t="str">
            <v>Not 2006 KC</v>
          </cell>
        </row>
        <row r="69">
          <cell r="B69" t="str">
            <v>1-A-3-e</v>
          </cell>
          <cell r="C69" t="str">
            <v>Fuel Combustion - Pipeline Transport</v>
          </cell>
          <cell r="D69" t="str">
            <v>CH4</v>
          </cell>
          <cell r="E69">
            <v>140.60420969700002</v>
          </cell>
          <cell r="F69">
            <v>196.9671879</v>
          </cell>
          <cell r="G69">
            <v>2.5261672977141273E-4</v>
          </cell>
          <cell r="H69">
            <v>0.99651316356537811</v>
          </cell>
          <cell r="I69">
            <v>65</v>
          </cell>
          <cell r="J69" t="str">
            <v>Not 2006 KC</v>
          </cell>
        </row>
        <row r="70">
          <cell r="B70" t="str">
            <v>1-A-3-b</v>
          </cell>
          <cell r="C70" t="str">
            <v>Fuel Combustion - Road Transportation</v>
          </cell>
          <cell r="D70" t="str">
            <v>CH4</v>
          </cell>
          <cell r="E70">
            <v>309.80666120302624</v>
          </cell>
          <cell r="F70">
            <v>195.15309041283621</v>
          </cell>
          <cell r="G70">
            <v>2.5029009161619615E-4</v>
          </cell>
          <cell r="H70">
            <v>0.99676345365699426</v>
          </cell>
          <cell r="I70">
            <v>66</v>
          </cell>
          <cell r="J70" t="str">
            <v>Not 2006 KC</v>
          </cell>
        </row>
        <row r="71">
          <cell r="B71" t="str">
            <v xml:space="preserve"> 6-C</v>
          </cell>
          <cell r="C71" t="str">
            <v>Waste - Waste Incineration</v>
          </cell>
          <cell r="D71" t="str">
            <v>CO2</v>
          </cell>
          <cell r="E71">
            <v>267.36279863983827</v>
          </cell>
          <cell r="F71">
            <v>190.79777594731866</v>
          </cell>
          <cell r="G71">
            <v>2.4470426125970164E-4</v>
          </cell>
          <cell r="H71">
            <v>0.99700815791825392</v>
          </cell>
          <cell r="I71">
            <v>67</v>
          </cell>
          <cell r="J71" t="str">
            <v>Not 2006 KC</v>
          </cell>
        </row>
        <row r="72">
          <cell r="B72" t="str">
            <v xml:space="preserve"> 2-C-5</v>
          </cell>
          <cell r="C72" t="str">
            <v>Industrial Processes - Magnesium Casting</v>
          </cell>
          <cell r="D72" t="str">
            <v>SF6</v>
          </cell>
          <cell r="E72">
            <v>235.60925064864375</v>
          </cell>
          <cell r="F72">
            <v>190.26110141761365</v>
          </cell>
          <cell r="G72">
            <v>2.4401595897904707E-4</v>
          </cell>
          <cell r="H72">
            <v>0.99725217387723297</v>
          </cell>
          <cell r="I72">
            <v>68</v>
          </cell>
          <cell r="J72" t="str">
            <v>Not 2006 KC</v>
          </cell>
        </row>
        <row r="73">
          <cell r="B73" t="str">
            <v>1-B-2-a</v>
          </cell>
          <cell r="C73" t="str">
            <v>Fugitive Emissions - Oil</v>
          </cell>
          <cell r="D73" t="str">
            <v>CO2</v>
          </cell>
          <cell r="E73">
            <v>94.504638038948613</v>
          </cell>
          <cell r="F73">
            <v>188.61426867978074</v>
          </cell>
          <cell r="G73">
            <v>2.4190384322440135E-4</v>
          </cell>
          <cell r="H73">
            <v>0.99749407772045739</v>
          </cell>
          <cell r="I73">
            <v>69</v>
          </cell>
          <cell r="J73" t="str">
            <v>Not 2006 KC</v>
          </cell>
        </row>
        <row r="74">
          <cell r="B74" t="str">
            <v>1-A-3-e</v>
          </cell>
          <cell r="C74" t="str">
            <v>Fuel Combustion - Other Transport (Off Road)</v>
          </cell>
          <cell r="D74" t="str">
            <v>CH4</v>
          </cell>
          <cell r="E74">
            <v>175.40242682282445</v>
          </cell>
          <cell r="F74">
            <v>185.66786769531842</v>
          </cell>
          <cell r="G74">
            <v>2.3812498955224541E-4</v>
          </cell>
          <cell r="H74">
            <v>0.99773220271000962</v>
          </cell>
          <cell r="I74">
            <v>70</v>
          </cell>
          <cell r="J74" t="str">
            <v>Not 2006 KC</v>
          </cell>
        </row>
        <row r="75">
          <cell r="B75" t="str">
            <v>2-A-7-2</v>
          </cell>
          <cell r="C75" t="str">
            <v>Industrial Processes - Magnesite Use</v>
          </cell>
          <cell r="D75" t="str">
            <v>CO2</v>
          </cell>
          <cell r="E75">
            <v>146.63100059999999</v>
          </cell>
          <cell r="F75">
            <v>179.1520182151414</v>
          </cell>
          <cell r="G75">
            <v>2.29768203810852E-4</v>
          </cell>
          <cell r="H75">
            <v>0.99796197091382044</v>
          </cell>
          <cell r="I75">
            <v>71</v>
          </cell>
          <cell r="J75" t="str">
            <v>Not 2006 KC</v>
          </cell>
        </row>
        <row r="76">
          <cell r="B76" t="str">
            <v xml:space="preserve"> 2-A-4</v>
          </cell>
          <cell r="C76" t="str">
            <v>Industrial Processes - Soda Ash Production and Use</v>
          </cell>
          <cell r="D76" t="str">
            <v>CO2</v>
          </cell>
          <cell r="E76">
            <v>210.76062221499998</v>
          </cell>
          <cell r="F76">
            <v>170.98168455928044</v>
          </cell>
          <cell r="G76">
            <v>2.1928948910059895E-4</v>
          </cell>
          <cell r="H76">
            <v>0.99818126040292099</v>
          </cell>
          <cell r="I76">
            <v>72</v>
          </cell>
          <cell r="J76" t="str">
            <v>Not 2006 KC</v>
          </cell>
        </row>
        <row r="77">
          <cell r="B77" t="str">
            <v xml:space="preserve"> 5-E.2</v>
          </cell>
          <cell r="C77" t="str">
            <v>LULUCF - Settlements remaining Settlements</v>
          </cell>
          <cell r="D77" t="str">
            <v>CO2</v>
          </cell>
          <cell r="E77">
            <v>-139.33333300000001</v>
          </cell>
          <cell r="F77">
            <v>-161.33333300000001</v>
          </cell>
          <cell r="G77">
            <v>2.0691516907005779E-4</v>
          </cell>
          <cell r="H77">
            <v>0.998388175571991</v>
          </cell>
          <cell r="I77">
            <v>73</v>
          </cell>
          <cell r="J77" t="str">
            <v>Not 2006 KC</v>
          </cell>
        </row>
        <row r="78">
          <cell r="B78" t="str">
            <v xml:space="preserve"> 5-B.2</v>
          </cell>
          <cell r="C78" t="str">
            <v>LULUCF - Land converted to Cropland</v>
          </cell>
          <cell r="D78" t="str">
            <v>CH4</v>
          </cell>
          <cell r="E78">
            <v>286.52941399999997</v>
          </cell>
          <cell r="F78">
            <v>156.71571800000001</v>
          </cell>
          <cell r="G78">
            <v>2.0099292987336658E-4</v>
          </cell>
          <cell r="H78">
            <v>0.99858916850186441</v>
          </cell>
          <cell r="I78">
            <v>74</v>
          </cell>
          <cell r="J78" t="str">
            <v>Not 2006 KC</v>
          </cell>
        </row>
        <row r="79">
          <cell r="B79" t="str">
            <v>1-B-2-c-1-3</v>
          </cell>
          <cell r="C79" t="str">
            <v>Fugitive Emissions - Oil and Natural Gas - Venting - Combined</v>
          </cell>
          <cell r="D79" t="str">
            <v>CH4</v>
          </cell>
          <cell r="E79">
            <v>30.180194671382385</v>
          </cell>
          <cell r="F79">
            <v>143.06484062598</v>
          </cell>
          <cell r="G79">
            <v>1.834852422351277E-4</v>
          </cell>
          <cell r="H79">
            <v>0.99877265374409951</v>
          </cell>
          <cell r="I79">
            <v>75</v>
          </cell>
          <cell r="J79" t="str">
            <v>Not 2006 KC</v>
          </cell>
        </row>
        <row r="80">
          <cell r="B80" t="str">
            <v xml:space="preserve"> 5-B.2</v>
          </cell>
          <cell r="C80" t="str">
            <v>LULUCF - Land converted to Cropland</v>
          </cell>
          <cell r="D80" t="str">
            <v>N2O</v>
          </cell>
          <cell r="E80">
            <v>220.59149300000001</v>
          </cell>
          <cell r="F80">
            <v>124.00722500000001</v>
          </cell>
          <cell r="G80">
            <v>1.5904323954420317E-4</v>
          </cell>
          <cell r="H80">
            <v>0.9989316969836437</v>
          </cell>
          <cell r="I80">
            <v>76</v>
          </cell>
          <cell r="J80" t="str">
            <v>Not 2006 KC</v>
          </cell>
        </row>
        <row r="81">
          <cell r="B81" t="str">
            <v>1-A-1-b</v>
          </cell>
          <cell r="C81" t="str">
            <v>Fuel Combustion - Petroleum Refining</v>
          </cell>
          <cell r="D81" t="str">
            <v>N2O</v>
          </cell>
          <cell r="E81">
            <v>103.39059903324227</v>
          </cell>
          <cell r="F81">
            <v>113.59540747761923</v>
          </cell>
          <cell r="G81">
            <v>1.4568974995274962E-4</v>
          </cell>
          <cell r="H81">
            <v>0.99907738673359647</v>
          </cell>
          <cell r="I81">
            <v>77</v>
          </cell>
          <cell r="J81" t="str">
            <v>Not 2006 KC</v>
          </cell>
        </row>
        <row r="82">
          <cell r="B82" t="str">
            <v xml:space="preserve"> 5-E.2</v>
          </cell>
          <cell r="C82" t="str">
            <v>LULUCF - Land converted to Settlements</v>
          </cell>
          <cell r="D82" t="str">
            <v>CH4</v>
          </cell>
          <cell r="E82">
            <v>106.47926099999998</v>
          </cell>
          <cell r="F82">
            <v>101.40674399999997</v>
          </cell>
          <cell r="G82">
            <v>1.3005739848939997E-4</v>
          </cell>
          <cell r="H82">
            <v>0.99920744413208584</v>
          </cell>
          <cell r="I82">
            <v>78</v>
          </cell>
          <cell r="J82" t="str">
            <v>Not 2006 KC</v>
          </cell>
        </row>
        <row r="83">
          <cell r="B83" t="str">
            <v>1-A-1-a</v>
          </cell>
          <cell r="C83" t="str">
            <v>Fuel Combustion - Public Electricity and Heat Production</v>
          </cell>
          <cell r="D83" t="str">
            <v>CH4</v>
          </cell>
          <cell r="E83">
            <v>38.503985105024341</v>
          </cell>
          <cell r="F83">
            <v>96.33549488680211</v>
          </cell>
          <cell r="G83">
            <v>1.2355335900703389E-4</v>
          </cell>
          <cell r="H83">
            <v>0.99933099749109289</v>
          </cell>
          <cell r="I83">
            <v>79</v>
          </cell>
          <cell r="J83" t="str">
            <v>Not 2006 KC</v>
          </cell>
        </row>
        <row r="84">
          <cell r="B84" t="str">
            <v>1-A-3-e</v>
          </cell>
          <cell r="C84" t="str">
            <v>Fuel Combustion - Pipeline Transport</v>
          </cell>
          <cell r="D84" t="str">
            <v>N2O</v>
          </cell>
          <cell r="E84">
            <v>56.551923445000007</v>
          </cell>
          <cell r="F84">
            <v>79.011250000000004</v>
          </cell>
          <cell r="G84">
            <v>1.0133445983036007E-4</v>
          </cell>
          <cell r="H84">
            <v>0.99943233195092329</v>
          </cell>
          <cell r="I84">
            <v>80</v>
          </cell>
          <cell r="J84" t="str">
            <v>Not 2006 KC</v>
          </cell>
        </row>
        <row r="85">
          <cell r="B85" t="str">
            <v>1-A-2</v>
          </cell>
          <cell r="C85" t="str">
            <v>Fuel Combustion - Manufacturing Industries and Construction</v>
          </cell>
          <cell r="D85" t="str">
            <v>CH4</v>
          </cell>
          <cell r="E85">
            <v>58.450394678473394</v>
          </cell>
          <cell r="F85">
            <v>73.719592702470962</v>
          </cell>
          <cell r="G85">
            <v>9.4547739789195196E-5</v>
          </cell>
          <cell r="H85">
            <v>0.99952687969071252</v>
          </cell>
          <cell r="I85">
            <v>81</v>
          </cell>
          <cell r="J85" t="str">
            <v>Not 2006 KC</v>
          </cell>
        </row>
        <row r="86">
          <cell r="B86" t="str">
            <v>1-B-2-b</v>
          </cell>
          <cell r="C86" t="str">
            <v>Fugitive Emissions - Natural Gas</v>
          </cell>
          <cell r="D86" t="str">
            <v>CO2</v>
          </cell>
          <cell r="E86">
            <v>22.578200213105191</v>
          </cell>
          <cell r="F86">
            <v>65.576677002965894</v>
          </cell>
          <cell r="G86">
            <v>8.4104189486504063E-5</v>
          </cell>
          <cell r="H86">
            <v>0.99961098388019898</v>
          </cell>
          <cell r="I86">
            <v>82</v>
          </cell>
          <cell r="J86" t="str">
            <v>Not 2006 KC</v>
          </cell>
        </row>
        <row r="87">
          <cell r="B87" t="str">
            <v>1-B-2-c-2-1</v>
          </cell>
          <cell r="C87" t="str">
            <v>Fugitive Emissions - Oil and Natural Gas - Flaring - Oil</v>
          </cell>
          <cell r="D87" t="str">
            <v>CH4</v>
          </cell>
          <cell r="E87">
            <v>39.966239747235839</v>
          </cell>
          <cell r="F87">
            <v>61.547845214940423</v>
          </cell>
          <cell r="G87">
            <v>7.8937083625162222E-5</v>
          </cell>
          <cell r="H87">
            <v>0.99968992096382414</v>
          </cell>
          <cell r="I87">
            <v>83</v>
          </cell>
          <cell r="J87" t="str">
            <v>Not 2006 KC</v>
          </cell>
        </row>
        <row r="88">
          <cell r="B88" t="str">
            <v xml:space="preserve"> 6-C</v>
          </cell>
          <cell r="C88" t="str">
            <v>Waste - Waste Incineration</v>
          </cell>
          <cell r="D88" t="str">
            <v>N2O</v>
          </cell>
          <cell r="E88">
            <v>124.18170712</v>
          </cell>
          <cell r="F88">
            <v>50.572397226610867</v>
          </cell>
          <cell r="G88">
            <v>6.4860719901090183E-5</v>
          </cell>
          <cell r="H88">
            <v>0.99975478168372522</v>
          </cell>
          <cell r="I88">
            <v>84</v>
          </cell>
          <cell r="J88" t="str">
            <v>Not 2006 KC</v>
          </cell>
        </row>
        <row r="89">
          <cell r="B89" t="str">
            <v xml:space="preserve"> 5-E.2</v>
          </cell>
          <cell r="C89" t="str">
            <v>LULUCF - Land converted to Settlements</v>
          </cell>
          <cell r="D89" t="str">
            <v>N2O</v>
          </cell>
          <cell r="E89">
            <v>53.721758000000001</v>
          </cell>
          <cell r="F89">
            <v>49.249879000000007</v>
          </cell>
          <cell r="G89">
            <v>6.3164547898882683E-5</v>
          </cell>
          <cell r="H89">
            <v>0.99981794623162412</v>
          </cell>
          <cell r="I89">
            <v>85</v>
          </cell>
          <cell r="J89" t="str">
            <v>Not 2006 KC</v>
          </cell>
        </row>
        <row r="90">
          <cell r="B90" t="str">
            <v>1-B-2-a</v>
          </cell>
          <cell r="C90" t="str">
            <v>Fugitive Emissions - Oil</v>
          </cell>
          <cell r="D90" t="str">
            <v>N2O</v>
          </cell>
          <cell r="E90">
            <v>31</v>
          </cell>
          <cell r="F90">
            <v>31</v>
          </cell>
          <cell r="G90">
            <v>3.9758493312549313E-5</v>
          </cell>
          <cell r="H90">
            <v>0.99985770472493662</v>
          </cell>
          <cell r="I90">
            <v>86</v>
          </cell>
          <cell r="J90" t="str">
            <v>Not 2006 KC</v>
          </cell>
        </row>
        <row r="91">
          <cell r="B91" t="str">
            <v xml:space="preserve"> 2-F</v>
          </cell>
          <cell r="C91" t="str">
            <v xml:space="preserve">Industrial Processes - Consumption of Halocarbons </v>
          </cell>
          <cell r="D91" t="str">
            <v>PFCs</v>
          </cell>
          <cell r="E91">
            <v>0</v>
          </cell>
          <cell r="F91">
            <v>29.748226239721216</v>
          </cell>
          <cell r="G91">
            <v>3.8153053355230965E-5</v>
          </cell>
          <cell r="H91">
            <v>0.99989585777829182</v>
          </cell>
          <cell r="I91">
            <v>87</v>
          </cell>
          <cell r="J91" t="str">
            <v>Not 2006 KC</v>
          </cell>
        </row>
        <row r="92">
          <cell r="B92" t="str">
            <v>1-B-2-c-2-3</v>
          </cell>
          <cell r="C92" t="str">
            <v xml:space="preserve">Fugitive Emissions - Oil and Natural Gas - Flaring - Combined </v>
          </cell>
          <cell r="D92" t="str">
            <v>CH4</v>
          </cell>
          <cell r="E92">
            <v>3.7328503490221858</v>
          </cell>
          <cell r="F92">
            <v>17.688099000600001</v>
          </cell>
          <cell r="G92">
            <v>2.2685553736356946E-5</v>
          </cell>
          <cell r="H92">
            <v>0.99991854333202823</v>
          </cell>
          <cell r="I92">
            <v>88</v>
          </cell>
          <cell r="J92" t="str">
            <v>Not 2006 KC</v>
          </cell>
        </row>
        <row r="93">
          <cell r="B93" t="str">
            <v xml:space="preserve"> 2-C-4-1</v>
          </cell>
          <cell r="C93" t="str">
            <v xml:space="preserve">Industrial Processes - Aluminium Production </v>
          </cell>
          <cell r="D93" t="str">
            <v>SF6</v>
          </cell>
          <cell r="E93">
            <v>59.058999999999997</v>
          </cell>
          <cell r="F93">
            <v>13.07569</v>
          </cell>
          <cell r="G93">
            <v>1.6769991400708644E-5</v>
          </cell>
          <cell r="H93">
            <v>0.99993531332342889</v>
          </cell>
          <cell r="I93">
            <v>89</v>
          </cell>
          <cell r="J93" t="str">
            <v>Not 2006 KC</v>
          </cell>
        </row>
        <row r="94">
          <cell r="B94" t="str">
            <v>2-F-7</v>
          </cell>
          <cell r="C94" t="str">
            <v>Industrial Processes - Consumption of SF6 for Semi-Conductor</v>
          </cell>
          <cell r="D94" t="str">
            <v>SF6</v>
          </cell>
          <cell r="E94">
            <v>15.221153950830084</v>
          </cell>
          <cell r="F94">
            <v>10.661855783411259</v>
          </cell>
          <cell r="G94">
            <v>1.3674171673036186E-5</v>
          </cell>
          <cell r="H94">
            <v>0.99994898749510197</v>
          </cell>
          <cell r="I94">
            <v>90</v>
          </cell>
          <cell r="J94" t="str">
            <v>Not 2006 KC</v>
          </cell>
        </row>
        <row r="95">
          <cell r="B95" t="str">
            <v>1-A-3-a</v>
          </cell>
          <cell r="C95" t="str">
            <v>Fuel Combustion - Civil Aviation (Domestic Aviation)</v>
          </cell>
          <cell r="D95" t="str">
            <v>CH4</v>
          </cell>
          <cell r="E95">
            <v>11.398107590566731</v>
          </cell>
          <cell r="F95">
            <v>9.3742340505992665</v>
          </cell>
          <cell r="G95">
            <v>1.2022755542291064E-5</v>
          </cell>
          <cell r="H95">
            <v>0.99996101025064421</v>
          </cell>
          <cell r="I95">
            <v>91</v>
          </cell>
          <cell r="J95" t="str">
            <v>Not 2006 KC</v>
          </cell>
        </row>
        <row r="96">
          <cell r="B96" t="str">
            <v>1-A-3-d</v>
          </cell>
          <cell r="C96" t="str">
            <v>Fuel Combustion - Navigation (Domestic Marine)</v>
          </cell>
          <cell r="D96" t="str">
            <v>CH4</v>
          </cell>
          <cell r="E96">
            <v>6.9856445673000005</v>
          </cell>
          <cell r="F96">
            <v>8.1078417000000016</v>
          </cell>
          <cell r="G96">
            <v>1.0398566774472855E-5</v>
          </cell>
          <cell r="H96">
            <v>0.99997140881741864</v>
          </cell>
          <cell r="I96">
            <v>92</v>
          </cell>
          <cell r="J96" t="str">
            <v>Not 2006 KC</v>
          </cell>
        </row>
        <row r="97">
          <cell r="B97" t="str">
            <v>1-B-2-c-2-2</v>
          </cell>
          <cell r="C97" t="str">
            <v>Fugitive Emissions - Oil and Natural Gas - Flaring - Natural Gas</v>
          </cell>
          <cell r="D97" t="str">
            <v>CH4</v>
          </cell>
          <cell r="E97">
            <v>10.538662842817473</v>
          </cell>
          <cell r="F97">
            <v>6.8110325203199995</v>
          </cell>
          <cell r="G97">
            <v>8.7353674487322133E-6</v>
          </cell>
          <cell r="H97">
            <v>0.99998014418486736</v>
          </cell>
          <cell r="I97">
            <v>93</v>
          </cell>
          <cell r="J97" t="str">
            <v>Not 2006 KC</v>
          </cell>
        </row>
        <row r="98">
          <cell r="B98" t="str">
            <v>1-A-3-c</v>
          </cell>
          <cell r="C98" t="str">
            <v>Fuel Combustion - Railways</v>
          </cell>
          <cell r="D98" t="str">
            <v>CH4</v>
          </cell>
          <cell r="E98">
            <v>7.1399222691300013</v>
          </cell>
          <cell r="F98">
            <v>6.5567880000000001</v>
          </cell>
          <cell r="G98">
            <v>8.4092907048323736E-6</v>
          </cell>
          <cell r="H98">
            <v>0.99998855347557214</v>
          </cell>
          <cell r="I98">
            <v>94</v>
          </cell>
          <cell r="J98" t="str">
            <v>Not 2006 KC</v>
          </cell>
        </row>
        <row r="99">
          <cell r="B99" t="str">
            <v>1-B-2-c-1-1</v>
          </cell>
          <cell r="C99" t="str">
            <v>Fugitive Emissions - Oil and Natural Gas - Venting - Oil</v>
          </cell>
          <cell r="D99" t="str">
            <v>N2O</v>
          </cell>
          <cell r="E99">
            <v>0</v>
          </cell>
          <cell r="F99">
            <v>4.6119407385899995</v>
          </cell>
          <cell r="G99">
            <v>5.9149617746162653E-6</v>
          </cell>
          <cell r="H99">
            <v>0.99999446843734674</v>
          </cell>
          <cell r="I99">
            <v>95</v>
          </cell>
          <cell r="J99" t="str">
            <v>Not 2006 KC</v>
          </cell>
        </row>
        <row r="100">
          <cell r="B100" t="str">
            <v>1-B-2-c-2-1</v>
          </cell>
          <cell r="C100" t="str">
            <v>Fugitive Emissions - Oil and Natural Gas - Flaring - Oil</v>
          </cell>
          <cell r="D100" t="str">
            <v>N2O</v>
          </cell>
          <cell r="E100">
            <v>0.40299999999999997</v>
          </cell>
          <cell r="F100">
            <v>2.7214780181217084</v>
          </cell>
          <cell r="G100">
            <v>3.4903827607658679E-6</v>
          </cell>
          <cell r="H100">
            <v>0.99999795882010756</v>
          </cell>
          <cell r="I100">
            <v>96</v>
          </cell>
          <cell r="J100" t="str">
            <v>Not 2006 KC</v>
          </cell>
        </row>
        <row r="101">
          <cell r="B101" t="str">
            <v xml:space="preserve"> 6-C</v>
          </cell>
          <cell r="C101" t="str">
            <v>Waste - Waste Incineration</v>
          </cell>
          <cell r="D101" t="str">
            <v>CH4</v>
          </cell>
          <cell r="E101">
            <v>9.2008559999999999</v>
          </cell>
          <cell r="F101">
            <v>1.4666057952288152</v>
          </cell>
          <cell r="G101">
            <v>1.8809689258629327E-6</v>
          </cell>
          <cell r="H101">
            <v>0.9999998397890334</v>
          </cell>
          <cell r="I101">
            <v>97</v>
          </cell>
          <cell r="J101" t="str">
            <v>Not 2006 KC</v>
          </cell>
        </row>
        <row r="102">
          <cell r="B102" t="str">
            <v>1-B-2-c-1-3</v>
          </cell>
          <cell r="C102" t="str">
            <v>Fugitive Emissions - Oil and Natural Gas - Venting - Combined</v>
          </cell>
          <cell r="D102" t="str">
            <v>CO2</v>
          </cell>
          <cell r="E102">
            <v>2.6387887879784286E-2</v>
          </cell>
          <cell r="F102">
            <v>0.12491771034699999</v>
          </cell>
          <cell r="G102">
            <v>1.6021096617581197E-7</v>
          </cell>
          <cell r="H102">
            <v>0.99999999999999956</v>
          </cell>
          <cell r="I102">
            <v>98</v>
          </cell>
          <cell r="J102" t="str">
            <v>Not 2006 KC</v>
          </cell>
        </row>
        <row r="103">
          <cell r="B103" t="str">
            <v>5-D.2</v>
          </cell>
          <cell r="C103" t="str">
            <v>LULUCF - Land converted to Wetlands</v>
          </cell>
          <cell r="D103" t="str">
            <v>CH4</v>
          </cell>
          <cell r="E103">
            <v>6.3451199999999996</v>
          </cell>
          <cell r="F103">
            <v>0</v>
          </cell>
          <cell r="G103">
            <v>0</v>
          </cell>
          <cell r="H103">
            <v>0.99999999999999956</v>
          </cell>
          <cell r="I103">
            <v>99</v>
          </cell>
          <cell r="J103" t="str">
            <v>Not 2006 KC</v>
          </cell>
        </row>
        <row r="104">
          <cell r="B104" t="str">
            <v>5-D.2</v>
          </cell>
          <cell r="C104" t="str">
            <v>LULUCF - Land converted to Wetlands</v>
          </cell>
          <cell r="D104" t="str">
            <v>N2O</v>
          </cell>
          <cell r="E104">
            <v>3.9409990000000001</v>
          </cell>
          <cell r="F104">
            <v>0</v>
          </cell>
          <cell r="G104">
            <v>0</v>
          </cell>
          <cell r="H104">
            <v>0.99999999999999956</v>
          </cell>
          <cell r="I104">
            <v>100</v>
          </cell>
          <cell r="J104" t="str">
            <v>Not 2006 KC</v>
          </cell>
        </row>
      </sheetData>
      <sheetData sheetId="1">
        <row r="4">
          <cell r="B4" t="str">
            <v>Source Table</v>
          </cell>
          <cell r="C4" t="str">
            <v>IPCC Categories</v>
          </cell>
          <cell r="D4" t="str">
            <v>Direct Greenhouse Gas</v>
          </cell>
          <cell r="E4" t="str">
            <v>Base Year Estimates</v>
          </cell>
          <cell r="F4" t="str">
            <v>Current Year Estimate</v>
          </cell>
          <cell r="G4" t="str">
            <v>Level Assessment 2006</v>
          </cell>
          <cell r="H4" t="str">
            <v>Level Assessment 1990</v>
          </cell>
          <cell r="I4" t="str">
            <v>Cumulative Total of Column</v>
          </cell>
          <cell r="J4" t="str">
            <v>Rank</v>
          </cell>
          <cell r="K4" t="str">
            <v>KC</v>
          </cell>
        </row>
        <row r="5">
          <cell r="B5" t="str">
            <v xml:space="preserve"> 5-A.1</v>
          </cell>
          <cell r="C5" t="str">
            <v>LULUCF - Forest Land remaining Forest Land</v>
          </cell>
          <cell r="D5" t="str">
            <v>CO2</v>
          </cell>
          <cell r="E5">
            <v>-136940.64353299999</v>
          </cell>
          <cell r="F5">
            <v>12101.655501000001</v>
          </cell>
          <cell r="G5">
            <v>1.5520760945396263E-2</v>
          </cell>
          <cell r="H5">
            <v>0.17893780443472584</v>
          </cell>
          <cell r="I5">
            <v>0.17893780443472584</v>
          </cell>
          <cell r="J5">
            <v>1</v>
          </cell>
          <cell r="K5" t="str">
            <v>KC 1990</v>
          </cell>
        </row>
        <row r="6">
          <cell r="B6" t="str">
            <v>1-A-3-b</v>
          </cell>
          <cell r="C6" t="str">
            <v>Fuel Combustion - Road Transportation</v>
          </cell>
          <cell r="D6" t="str">
            <v>CO2</v>
          </cell>
          <cell r="E6">
            <v>94923.205023604431</v>
          </cell>
          <cell r="F6">
            <v>129687.37148881024</v>
          </cell>
          <cell r="G6">
            <v>0.16632820942128904</v>
          </cell>
          <cell r="H6">
            <v>0.12403439518478661</v>
          </cell>
          <cell r="I6">
            <v>0.30297219961951244</v>
          </cell>
          <cell r="J6">
            <v>2</v>
          </cell>
          <cell r="K6" t="str">
            <v>KC 1990</v>
          </cell>
        </row>
        <row r="7">
          <cell r="B7" t="str">
            <v>1-A-1-a</v>
          </cell>
          <cell r="C7" t="str">
            <v>Fuel Combustion - Public Electricity and Heat Production</v>
          </cell>
          <cell r="D7" t="str">
            <v>CO2</v>
          </cell>
          <cell r="E7">
            <v>94823.554482856809</v>
          </cell>
          <cell r="F7">
            <v>116253.8277061401</v>
          </cell>
          <cell r="G7">
            <v>0.14909925907783328</v>
          </cell>
          <cell r="H7">
            <v>0.12390418366750383</v>
          </cell>
          <cell r="I7">
            <v>0.42687638328701627</v>
          </cell>
          <cell r="J7">
            <v>3</v>
          </cell>
          <cell r="K7" t="str">
            <v>KC 1990</v>
          </cell>
        </row>
        <row r="8">
          <cell r="B8" t="str">
            <v>1-A-4</v>
          </cell>
          <cell r="C8" t="str">
            <v>Fuel Combustion - Other Sectors</v>
          </cell>
          <cell r="D8" t="str">
            <v>CO2</v>
          </cell>
          <cell r="E8">
            <v>68794.946329139988</v>
          </cell>
          <cell r="F8">
            <v>72383.042161699996</v>
          </cell>
          <cell r="G8">
            <v>9.2833570894449172E-2</v>
          </cell>
          <cell r="H8">
            <v>8.9893083125278578E-2</v>
          </cell>
          <cell r="I8">
            <v>0.51676946641229482</v>
          </cell>
          <cell r="J8">
            <v>4</v>
          </cell>
          <cell r="K8" t="str">
            <v>KC 1990</v>
          </cell>
        </row>
        <row r="9">
          <cell r="B9" t="str">
            <v>1-A-2</v>
          </cell>
          <cell r="C9" t="str">
            <v>Fuel Combustion - Manufacturing Industries and Construction</v>
          </cell>
          <cell r="D9" t="str">
            <v>CO2</v>
          </cell>
          <cell r="E9">
            <v>62340.057184828205</v>
          </cell>
          <cell r="F9">
            <v>69516.448028500512</v>
          </cell>
          <cell r="G9">
            <v>8.9157072066236118E-2</v>
          </cell>
          <cell r="H9">
            <v>8.145859894619438E-2</v>
          </cell>
          <cell r="I9">
            <v>0.59822806535848916</v>
          </cell>
          <cell r="J9">
            <v>5</v>
          </cell>
          <cell r="K9" t="str">
            <v>KC 1990</v>
          </cell>
        </row>
        <row r="10">
          <cell r="B10" t="str">
            <v>1-A-1-c</v>
          </cell>
          <cell r="C10" t="str">
            <v>Fuel Combustion - Manufacture of Solid Fuels and Other Energy Industries</v>
          </cell>
          <cell r="D10" t="str">
            <v>CO2</v>
          </cell>
          <cell r="E10">
            <v>34089.385999031067</v>
          </cell>
          <cell r="F10">
            <v>49079.696364952171</v>
          </cell>
          <cell r="G10">
            <v>6.294628321638393E-2</v>
          </cell>
          <cell r="H10">
            <v>4.4543969765444773E-2</v>
          </cell>
          <cell r="I10">
            <v>0.64277203512393388</v>
          </cell>
          <cell r="J10">
            <v>6</v>
          </cell>
          <cell r="K10" t="str">
            <v>KC 1990</v>
          </cell>
        </row>
        <row r="11">
          <cell r="B11" t="str">
            <v>1-A-3-e</v>
          </cell>
          <cell r="C11" t="str">
            <v>Fuel Combustion - Other Transport (Off Road)</v>
          </cell>
          <cell r="D11" t="str">
            <v>CO2</v>
          </cell>
          <cell r="E11">
            <v>19767.61454500557</v>
          </cell>
          <cell r="F11">
            <v>25926.377411189755</v>
          </cell>
          <cell r="G11">
            <v>3.3251409771658628E-2</v>
          </cell>
          <cell r="H11">
            <v>2.5829976070930755E-2</v>
          </cell>
          <cell r="I11">
            <v>0.66860201119486462</v>
          </cell>
          <cell r="J11">
            <v>7</v>
          </cell>
          <cell r="K11" t="str">
            <v>KC 1990</v>
          </cell>
        </row>
        <row r="12">
          <cell r="B12" t="str">
            <v xml:space="preserve"> 4-A</v>
          </cell>
          <cell r="C12" t="str">
            <v>Agriculture - Enteric Fermentation</v>
          </cell>
          <cell r="D12" t="str">
            <v>CH4</v>
          </cell>
          <cell r="E12">
            <v>17984.103929917073</v>
          </cell>
          <cell r="F12">
            <v>24162.668871172307</v>
          </cell>
          <cell r="G12">
            <v>3.0989397055737021E-2</v>
          </cell>
          <cell r="H12">
            <v>2.3499495759049811E-2</v>
          </cell>
          <cell r="I12">
            <v>0.69210150695391448</v>
          </cell>
          <cell r="J12">
            <v>8</v>
          </cell>
          <cell r="K12" t="str">
            <v>KC 1990</v>
          </cell>
        </row>
        <row r="13">
          <cell r="B13" t="str">
            <v xml:space="preserve"> 6-A</v>
          </cell>
          <cell r="C13" t="str">
            <v>Waste - Solid Waste Disposal on Land</v>
          </cell>
          <cell r="D13" t="str">
            <v>CH4</v>
          </cell>
          <cell r="E13">
            <v>16983.00400111582</v>
          </cell>
          <cell r="F13">
            <v>19756.002952267339</v>
          </cell>
          <cell r="G13">
            <v>2.5337706814852437E-2</v>
          </cell>
          <cell r="H13">
            <v>2.2191377010241035E-2</v>
          </cell>
          <cell r="I13">
            <v>0.71429288396415547</v>
          </cell>
          <cell r="J13">
            <v>9</v>
          </cell>
          <cell r="K13" t="str">
            <v>KC 1990</v>
          </cell>
        </row>
        <row r="14">
          <cell r="B14" t="str">
            <v>1-A-1-b</v>
          </cell>
          <cell r="C14" t="str">
            <v>Fuel Combustion - Petroleum Refining</v>
          </cell>
          <cell r="D14" t="str">
            <v>CO2</v>
          </cell>
          <cell r="E14">
            <v>15621.346160391109</v>
          </cell>
          <cell r="F14">
            <v>16112.295220253818</v>
          </cell>
          <cell r="G14">
            <v>2.0664534895621992E-2</v>
          </cell>
          <cell r="H14">
            <v>2.0412123911055083E-2</v>
          </cell>
          <cell r="I14">
            <v>0.73470500787521054</v>
          </cell>
          <cell r="J14">
            <v>10</v>
          </cell>
          <cell r="K14" t="str">
            <v>KC 1990</v>
          </cell>
        </row>
        <row r="15">
          <cell r="B15" t="str">
            <v xml:space="preserve"> 5-B.2</v>
          </cell>
          <cell r="C15" t="str">
            <v>LULUCF - Land converted to Cropland</v>
          </cell>
          <cell r="D15" t="str">
            <v>CO2</v>
          </cell>
          <cell r="E15">
            <v>14569.991328</v>
          </cell>
          <cell r="F15">
            <v>7874.2917820000002</v>
          </cell>
          <cell r="G15">
            <v>1.0099031521151904E-2</v>
          </cell>
          <cell r="H15">
            <v>1.9038338009833074E-2</v>
          </cell>
          <cell r="I15">
            <v>0.75374334588504366</v>
          </cell>
          <cell r="J15">
            <v>11</v>
          </cell>
          <cell r="K15" t="str">
            <v>KC 1990</v>
          </cell>
        </row>
        <row r="16">
          <cell r="B16" t="str">
            <v xml:space="preserve"> 4-D-1</v>
          </cell>
          <cell r="C16" t="str">
            <v>Agriculture - Direct Agricultural Soils</v>
          </cell>
          <cell r="D16" t="str">
            <v>N2O</v>
          </cell>
          <cell r="E16">
            <v>13855.627325976788</v>
          </cell>
          <cell r="F16">
            <v>15040.04748401765</v>
          </cell>
          <cell r="G16">
            <v>1.9289342816572255E-2</v>
          </cell>
          <cell r="H16">
            <v>1.8104891789694388E-2</v>
          </cell>
          <cell r="I16">
            <v>0.77184823767473809</v>
          </cell>
          <cell r="J16">
            <v>12</v>
          </cell>
          <cell r="K16" t="str">
            <v>KC 1990</v>
          </cell>
        </row>
        <row r="17">
          <cell r="B17" t="str">
            <v>1-B-2-b</v>
          </cell>
          <cell r="C17" t="str">
            <v>Fugitive Emissions - Natural Gas</v>
          </cell>
          <cell r="D17" t="str">
            <v>CH4</v>
          </cell>
          <cell r="E17">
            <v>12875.606945779429</v>
          </cell>
          <cell r="F17">
            <v>21284.384774718423</v>
          </cell>
          <cell r="G17">
            <v>2.7297905475076413E-2</v>
          </cell>
          <cell r="H17">
            <v>1.6824317296910283E-2</v>
          </cell>
          <cell r="I17">
            <v>0.78867255497164834</v>
          </cell>
          <cell r="J17">
            <v>13</v>
          </cell>
          <cell r="K17" t="str">
            <v>KC 1990</v>
          </cell>
        </row>
        <row r="18">
          <cell r="B18" t="str">
            <v xml:space="preserve"> 2-B-3</v>
          </cell>
          <cell r="C18" t="str">
            <v>Industrial Processes - Adipic Acid Production</v>
          </cell>
          <cell r="D18" t="str">
            <v>N2O</v>
          </cell>
          <cell r="E18">
            <v>10718.25</v>
          </cell>
          <cell r="F18">
            <v>1208.69</v>
          </cell>
          <cell r="G18">
            <v>1.5501836542562977E-3</v>
          </cell>
          <cell r="H18">
            <v>1.4005338903788078E-2</v>
          </cell>
          <cell r="I18">
            <v>0.80267789387543642</v>
          </cell>
          <cell r="J18">
            <v>14</v>
          </cell>
          <cell r="K18" t="str">
            <v>KC 1990</v>
          </cell>
        </row>
        <row r="19">
          <cell r="B19" t="str">
            <v>1-B-2-c-1-1</v>
          </cell>
          <cell r="C19" t="str">
            <v>Fugitive Emissions - Oil and Natural Gas - Venting - Oil</v>
          </cell>
          <cell r="D19" t="str">
            <v>CH4</v>
          </cell>
          <cell r="E19">
            <v>9936.5576972053677</v>
          </cell>
          <cell r="F19">
            <v>16954.367387385792</v>
          </cell>
          <cell r="G19">
            <v>2.1744519431931682E-2</v>
          </cell>
          <cell r="H19">
            <v>1.2983916039130008E-2</v>
          </cell>
          <cell r="I19">
            <v>0.81566180991456638</v>
          </cell>
          <cell r="J19">
            <v>15</v>
          </cell>
          <cell r="K19" t="str">
            <v>KC 1990</v>
          </cell>
        </row>
        <row r="20">
          <cell r="B20" t="str">
            <v xml:space="preserve"> 5-E.2</v>
          </cell>
          <cell r="C20" t="str">
            <v>LULUCF - Land converted to Settlements</v>
          </cell>
          <cell r="D20" t="str">
            <v>CO2</v>
          </cell>
          <cell r="E20">
            <v>9140.9864460000008</v>
          </cell>
          <cell r="F20">
            <v>7904.7380329999996</v>
          </cell>
          <cell r="G20">
            <v>1.0138079813628539E-2</v>
          </cell>
          <cell r="H20">
            <v>1.1944357809452414E-2</v>
          </cell>
          <cell r="I20">
            <v>0.82760616772401885</v>
          </cell>
          <cell r="J20">
            <v>16</v>
          </cell>
          <cell r="K20" t="str">
            <v>KC 1990</v>
          </cell>
        </row>
        <row r="21">
          <cell r="B21" t="str">
            <v xml:space="preserve"> 4-D-3</v>
          </cell>
          <cell r="C21" t="str">
            <v>Agriculture - Indirect Agricultural Soils</v>
          </cell>
          <cell r="D21" t="str">
            <v>N2O</v>
          </cell>
          <cell r="E21">
            <v>9023.8659881330714</v>
          </cell>
          <cell r="F21">
            <v>10766.334613248255</v>
          </cell>
          <cell r="G21">
            <v>1.3808169120048352E-2</v>
          </cell>
          <cell r="H21">
            <v>1.1791318674799539E-2</v>
          </cell>
          <cell r="I21">
            <v>0.83939748639881839</v>
          </cell>
          <cell r="J21">
            <v>17</v>
          </cell>
          <cell r="K21" t="str">
            <v>KC 1990</v>
          </cell>
        </row>
        <row r="22">
          <cell r="B22" t="str">
            <v xml:space="preserve"> 2-G</v>
          </cell>
          <cell r="C22" t="str">
            <v>Industrial Processes - Other (Undifferentiated Processes)</v>
          </cell>
          <cell r="D22" t="str">
            <v>CO2</v>
          </cell>
          <cell r="E22">
            <v>8029.6398733872011</v>
          </cell>
          <cell r="F22">
            <v>12453.604609524582</v>
          </cell>
          <cell r="G22">
            <v>1.5972146954352142E-2</v>
          </cell>
          <cell r="H22">
            <v>1.0492181811597764E-2</v>
          </cell>
          <cell r="I22">
            <v>0.84988966821041612</v>
          </cell>
          <cell r="J22">
            <v>18</v>
          </cell>
          <cell r="K22" t="str">
            <v>KC 1990</v>
          </cell>
        </row>
        <row r="23">
          <cell r="B23" t="str">
            <v xml:space="preserve"> 2-C-1</v>
          </cell>
          <cell r="C23" t="str">
            <v>Industrial Processes - Iron and Steel Production</v>
          </cell>
          <cell r="D23" t="str">
            <v>CO2</v>
          </cell>
          <cell r="E23">
            <v>7060.3260364866674</v>
          </cell>
          <cell r="F23">
            <v>7757.0598633333329</v>
          </cell>
          <cell r="G23">
            <v>9.9486778290768709E-3</v>
          </cell>
          <cell r="H23">
            <v>9.2255973607850723E-3</v>
          </cell>
          <cell r="I23">
            <v>0.85911526557120121</v>
          </cell>
          <cell r="J23">
            <v>19</v>
          </cell>
          <cell r="K23" t="str">
            <v>KC 1990</v>
          </cell>
        </row>
        <row r="24">
          <cell r="B24" t="str">
            <v>1-A-3-e</v>
          </cell>
          <cell r="C24" t="str">
            <v>Fuel Combustion - Pipeline Transport</v>
          </cell>
          <cell r="D24" t="str">
            <v>CO2</v>
          </cell>
          <cell r="E24">
            <v>6703.4845802899999</v>
          </cell>
          <cell r="F24">
            <v>9386.3330000000024</v>
          </cell>
          <cell r="G24">
            <v>1.2038272832576162E-2</v>
          </cell>
          <cell r="H24">
            <v>8.7593192343226774E-3</v>
          </cell>
          <cell r="I24">
            <v>0.86787458480552393</v>
          </cell>
          <cell r="J24">
            <v>20</v>
          </cell>
          <cell r="K24" t="str">
            <v>KC 1990</v>
          </cell>
        </row>
        <row r="25">
          <cell r="B25" t="str">
            <v xml:space="preserve"> 2-C-3</v>
          </cell>
          <cell r="C25" t="str">
            <v>Industrial Processes - Aluminium Production</v>
          </cell>
          <cell r="D25" t="str">
            <v>PFCs</v>
          </cell>
          <cell r="E25">
            <v>6538.8345247097877</v>
          </cell>
          <cell r="F25">
            <v>2609.9386</v>
          </cell>
          <cell r="G25">
            <v>3.3473298830407842E-3</v>
          </cell>
          <cell r="H25">
            <v>8.5441740540060755E-3</v>
          </cell>
          <cell r="I25">
            <v>0.87641875885953002</v>
          </cell>
          <cell r="J25">
            <v>21</v>
          </cell>
          <cell r="K25" t="str">
            <v>KC 1990</v>
          </cell>
        </row>
        <row r="26">
          <cell r="B26" t="str">
            <v>1-A-3-a</v>
          </cell>
          <cell r="C26" t="str">
            <v>Fuel Combustion - Civil Aviation (Domestic Aviation)</v>
          </cell>
          <cell r="D26" t="str">
            <v>CO2</v>
          </cell>
          <cell r="E26">
            <v>6181.7435282714841</v>
          </cell>
          <cell r="F26">
            <v>8194.2413179872237</v>
          </cell>
          <cell r="G26">
            <v>1.0509377052987429E-2</v>
          </cell>
          <cell r="H26">
            <v>8.0775698579283739E-3</v>
          </cell>
          <cell r="I26">
            <v>0.88449632871745842</v>
          </cell>
          <cell r="J26">
            <v>22</v>
          </cell>
          <cell r="K26" t="str">
            <v>KC 1990</v>
          </cell>
        </row>
        <row r="27">
          <cell r="B27" t="str">
            <v>1-A-3-c</v>
          </cell>
          <cell r="C27" t="str">
            <v>Fuel Combustion - Railways</v>
          </cell>
          <cell r="D27" t="str">
            <v>CO2</v>
          </cell>
          <cell r="E27">
            <v>6159.2526733699997</v>
          </cell>
          <cell r="F27">
            <v>5656.2119999999995</v>
          </cell>
          <cell r="G27">
            <v>7.2542731282697146E-3</v>
          </cell>
          <cell r="H27">
            <v>8.0481814740848163E-3</v>
          </cell>
          <cell r="I27">
            <v>0.89254451019154324</v>
          </cell>
          <cell r="J27">
            <v>23</v>
          </cell>
          <cell r="K27" t="str">
            <v>KC 1990</v>
          </cell>
        </row>
        <row r="28">
          <cell r="B28" t="str">
            <v xml:space="preserve"> 2-A-1</v>
          </cell>
          <cell r="C28" t="str">
            <v>Industrial Processes - Cement Production</v>
          </cell>
          <cell r="D28" t="str">
            <v>CO2</v>
          </cell>
          <cell r="E28">
            <v>5436.21342</v>
          </cell>
          <cell r="F28">
            <v>7318.9101619920002</v>
          </cell>
          <cell r="G28">
            <v>9.3867367977647793E-3</v>
          </cell>
          <cell r="H28">
            <v>7.1033994635710902E-3</v>
          </cell>
          <cell r="I28">
            <v>0.89964790965511432</v>
          </cell>
          <cell r="J28">
            <v>24</v>
          </cell>
          <cell r="K28" t="str">
            <v>KC 1990</v>
          </cell>
        </row>
        <row r="29">
          <cell r="B29" t="str">
            <v xml:space="preserve"> 2-B-1</v>
          </cell>
          <cell r="C29" t="str">
            <v>Industrial Processes - Ammonia Production</v>
          </cell>
          <cell r="D29" t="str">
            <v>CO2</v>
          </cell>
          <cell r="E29">
            <v>4994.0966400000007</v>
          </cell>
          <cell r="F29">
            <v>6575.3204399999986</v>
          </cell>
          <cell r="G29">
            <v>8.4330591529551205E-3</v>
          </cell>
          <cell r="H29">
            <v>6.525693649753396E-3</v>
          </cell>
          <cell r="I29">
            <v>0.90617360330486774</v>
          </cell>
          <cell r="J29">
            <v>25</v>
          </cell>
          <cell r="K29" t="str">
            <v>KC 1990</v>
          </cell>
        </row>
        <row r="30">
          <cell r="B30" t="str">
            <v>1-A-3-d</v>
          </cell>
          <cell r="C30" t="str">
            <v>Fuel Combustion - Navigation (Domestic Marine)</v>
          </cell>
          <cell r="D30" t="str">
            <v>CO2</v>
          </cell>
          <cell r="E30">
            <v>4693.33661467</v>
          </cell>
          <cell r="F30">
            <v>5375.8389000000006</v>
          </cell>
          <cell r="G30">
            <v>6.8946856437094349E-3</v>
          </cell>
          <cell r="H30">
            <v>6.1326960910606477E-3</v>
          </cell>
          <cell r="I30">
            <v>0.91230629939592833</v>
          </cell>
          <cell r="J30">
            <v>26</v>
          </cell>
          <cell r="K30" t="str">
            <v>KC 1990</v>
          </cell>
        </row>
        <row r="31">
          <cell r="B31" t="str">
            <v>1-B-2-c-1-2</v>
          </cell>
          <cell r="C31" t="str">
            <v>Fugitive Emissions - Oil and Natural Gas - Venting - Natural Gas</v>
          </cell>
          <cell r="D31" t="str">
            <v>CO2</v>
          </cell>
          <cell r="E31">
            <v>4172.558103000847</v>
          </cell>
          <cell r="F31">
            <v>7517.2265298640614</v>
          </cell>
          <cell r="G31">
            <v>9.6410838940812447E-3</v>
          </cell>
          <cell r="H31">
            <v>5.4522044483263539E-3</v>
          </cell>
          <cell r="I31">
            <v>0.91775850384425472</v>
          </cell>
          <cell r="J31">
            <v>27</v>
          </cell>
          <cell r="K31" t="str">
            <v>KC 1990</v>
          </cell>
        </row>
        <row r="32">
          <cell r="B32" t="str">
            <v>1-B-2-a</v>
          </cell>
          <cell r="C32" t="str">
            <v>Fugitive Emissions - Oil</v>
          </cell>
          <cell r="D32" t="str">
            <v>CH4</v>
          </cell>
          <cell r="E32">
            <v>4055.1283660190629</v>
          </cell>
          <cell r="F32">
            <v>5495.0071991510385</v>
          </cell>
          <cell r="G32">
            <v>7.0475228058018355E-3</v>
          </cell>
          <cell r="H32">
            <v>5.2987611843781741E-3</v>
          </cell>
          <cell r="I32">
            <v>0.92305726502863295</v>
          </cell>
          <cell r="J32">
            <v>28</v>
          </cell>
          <cell r="K32" t="str">
            <v>KC 1990</v>
          </cell>
        </row>
        <row r="33">
          <cell r="B33" t="str">
            <v>5-D.2</v>
          </cell>
          <cell r="C33" t="str">
            <v>LULUCF - Land converted to Wetlands</v>
          </cell>
          <cell r="D33" t="str">
            <v>CO2</v>
          </cell>
          <cell r="E33">
            <v>3647.9121949999999</v>
          </cell>
          <cell r="F33">
            <v>850.51861699999995</v>
          </cell>
          <cell r="G33">
            <v>1.0908173789094576E-3</v>
          </cell>
          <cell r="H33">
            <v>4.7666593503824283E-3</v>
          </cell>
          <cell r="I33">
            <v>0.9278239243790154</v>
          </cell>
          <cell r="J33">
            <v>29</v>
          </cell>
          <cell r="K33" t="str">
            <v>KC 1990</v>
          </cell>
        </row>
        <row r="34">
          <cell r="B34" t="str">
            <v xml:space="preserve"> 4-B</v>
          </cell>
          <cell r="C34" t="str">
            <v>Agriculture - Manure Management</v>
          </cell>
          <cell r="D34" t="str">
            <v>N2O</v>
          </cell>
          <cell r="E34">
            <v>3450.3313751270589</v>
          </cell>
          <cell r="F34">
            <v>4778.3025608921171</v>
          </cell>
          <cell r="G34">
            <v>6.1283261423408543E-3</v>
          </cell>
          <cell r="H34">
            <v>4.50848414984047E-3</v>
          </cell>
          <cell r="I34">
            <v>0.9323324085288559</v>
          </cell>
          <cell r="J34">
            <v>30</v>
          </cell>
          <cell r="K34" t="str">
            <v>KC 1990</v>
          </cell>
        </row>
        <row r="35">
          <cell r="B35" t="str">
            <v>1-B-2-c-2-1</v>
          </cell>
          <cell r="C35" t="str">
            <v>Fugitive Emissions - Oil and Natural Gas - Flaring - Oil</v>
          </cell>
          <cell r="D35" t="str">
            <v>CO2</v>
          </cell>
          <cell r="E35">
            <v>3310.5000821145109</v>
          </cell>
          <cell r="F35">
            <v>4090.4637518238387</v>
          </cell>
          <cell r="G35">
            <v>5.2461508297455958E-3</v>
          </cell>
          <cell r="H35">
            <v>4.3257691872303772E-3</v>
          </cell>
          <cell r="I35">
            <v>0.93665817771608628</v>
          </cell>
          <cell r="J35">
            <v>31</v>
          </cell>
          <cell r="K35" t="str">
            <v>KC 1990</v>
          </cell>
        </row>
        <row r="36">
          <cell r="B36" t="str">
            <v>1-A-3-b</v>
          </cell>
          <cell r="C36" t="str">
            <v>Fuel Combustion - Road Transportation</v>
          </cell>
          <cell r="D36" t="str">
            <v>N2O</v>
          </cell>
          <cell r="E36">
            <v>3202.3681003871043</v>
          </cell>
          <cell r="F36">
            <v>3350.4629918233341</v>
          </cell>
          <cell r="G36">
            <v>4.2970761436887739E-3</v>
          </cell>
          <cell r="H36">
            <v>4.1844751279921108E-3</v>
          </cell>
          <cell r="I36">
            <v>0.94084265284407842</v>
          </cell>
          <cell r="J36">
            <v>32</v>
          </cell>
          <cell r="K36" t="str">
            <v>KC 1990</v>
          </cell>
        </row>
        <row r="37">
          <cell r="B37" t="str">
            <v>1-B-2-c-1-2</v>
          </cell>
          <cell r="C37" t="str">
            <v>Fugitive Emissions - Oil and Natural Gas - Venting - Natural Gas</v>
          </cell>
          <cell r="D37" t="str">
            <v>CH4</v>
          </cell>
          <cell r="E37">
            <v>3197.6659675391588</v>
          </cell>
          <cell r="F37">
            <v>4799.5483691296258</v>
          </cell>
          <cell r="G37">
            <v>6.1555745721708771E-3</v>
          </cell>
          <cell r="H37">
            <v>4.1783309380258281E-3</v>
          </cell>
          <cell r="I37">
            <v>0.9450209837821042</v>
          </cell>
          <cell r="J37">
            <v>33</v>
          </cell>
          <cell r="K37" t="str">
            <v>KC 1990</v>
          </cell>
        </row>
        <row r="38">
          <cell r="B38" t="str">
            <v xml:space="preserve"> 2-C-4-2</v>
          </cell>
          <cell r="C38" t="str">
            <v xml:space="preserve">Industrial Processes - Magnesium Production </v>
          </cell>
          <cell r="D38" t="str">
            <v>SF6</v>
          </cell>
          <cell r="E38">
            <v>2870.39</v>
          </cell>
          <cell r="F38">
            <v>1204.56</v>
          </cell>
          <cell r="G38">
            <v>1.5448867969214321E-3</v>
          </cell>
          <cell r="H38">
            <v>3.7506854884000896E-3</v>
          </cell>
          <cell r="I38">
            <v>0.94877166927050427</v>
          </cell>
          <cell r="J38">
            <v>34</v>
          </cell>
          <cell r="K38" t="str">
            <v>KC 1990</v>
          </cell>
        </row>
        <row r="39">
          <cell r="B39" t="str">
            <v xml:space="preserve"> 5-A.1</v>
          </cell>
          <cell r="C39" t="str">
            <v>LULUCF - Forest Land remaining Forest Land</v>
          </cell>
          <cell r="D39" t="str">
            <v>CH4</v>
          </cell>
          <cell r="E39">
            <v>2798.7806989999999</v>
          </cell>
          <cell r="F39">
            <v>7212.9596799999999</v>
          </cell>
          <cell r="G39">
            <v>9.2508519097086392E-3</v>
          </cell>
          <cell r="H39">
            <v>3.6571149401139077E-3</v>
          </cell>
          <cell r="I39">
            <v>0.95242878421061816</v>
          </cell>
          <cell r="J39">
            <v>35</v>
          </cell>
          <cell r="K39" t="str">
            <v>KC 1990</v>
          </cell>
        </row>
        <row r="40">
          <cell r="B40" t="str">
            <v xml:space="preserve"> 2-C-3</v>
          </cell>
          <cell r="C40" t="str">
            <v>Industrial Processes - Aluminium Production</v>
          </cell>
          <cell r="D40" t="str">
            <v>CO2</v>
          </cell>
          <cell r="E40">
            <v>2714.6330000000007</v>
          </cell>
          <cell r="F40">
            <v>5003.5990000000002</v>
          </cell>
          <cell r="G40">
            <v>6.4172760445218848E-3</v>
          </cell>
          <cell r="H40">
            <v>3.5471606992192712E-3</v>
          </cell>
          <cell r="I40">
            <v>0.95597594490983739</v>
          </cell>
          <cell r="J40">
            <v>36</v>
          </cell>
          <cell r="K40" t="str">
            <v>Not KC 1990</v>
          </cell>
        </row>
        <row r="41">
          <cell r="B41" t="str">
            <v xml:space="preserve"> 4-B</v>
          </cell>
          <cell r="C41" t="str">
            <v>Agriculture - Manure Management</v>
          </cell>
          <cell r="D41" t="str">
            <v>CH4</v>
          </cell>
          <cell r="E41">
            <v>2620.552874457876</v>
          </cell>
          <cell r="F41">
            <v>3257.1740599680279</v>
          </cell>
          <cell r="G41">
            <v>4.1774300993886434E-3</v>
          </cell>
          <cell r="H41">
            <v>3.4242279403893889E-3</v>
          </cell>
          <cell r="I41">
            <v>0.95940017285022683</v>
          </cell>
          <cell r="J41">
            <v>37</v>
          </cell>
          <cell r="K41" t="str">
            <v>Not KC 1990</v>
          </cell>
        </row>
        <row r="42">
          <cell r="B42" t="str">
            <v xml:space="preserve"> 4-D-2</v>
          </cell>
          <cell r="C42" t="str">
            <v>Agriculture - Animal Manure on Pasture, Range and Paddock</v>
          </cell>
          <cell r="D42" t="str">
            <v>N2O</v>
          </cell>
          <cell r="E42">
            <v>2556.6052791239936</v>
          </cell>
          <cell r="F42">
            <v>3838.4195080435852</v>
          </cell>
          <cell r="G42">
            <v>4.9228960110099902E-3</v>
          </cell>
          <cell r="H42">
            <v>3.3406688010958175E-3</v>
          </cell>
          <cell r="I42">
            <v>0.96274084165132268</v>
          </cell>
          <cell r="J42">
            <v>38</v>
          </cell>
          <cell r="K42" t="str">
            <v>Not KC 1990</v>
          </cell>
        </row>
        <row r="43">
          <cell r="B43" t="str">
            <v>1-A-4</v>
          </cell>
          <cell r="C43" t="str">
            <v>Fuel Combustion - Other Sectors</v>
          </cell>
          <cell r="D43" t="str">
            <v>CH4</v>
          </cell>
          <cell r="E43">
            <v>2117.4983375401494</v>
          </cell>
          <cell r="F43">
            <v>2033.5116711000001</v>
          </cell>
          <cell r="G43">
            <v>2.6080438766587204E-3</v>
          </cell>
          <cell r="H43">
            <v>2.7668958874310298E-3</v>
          </cell>
          <cell r="I43">
            <v>0.96550773753875374</v>
          </cell>
          <cell r="J43">
            <v>39</v>
          </cell>
          <cell r="K43" t="str">
            <v>Not KC 1990</v>
          </cell>
        </row>
        <row r="44">
          <cell r="B44" t="str">
            <v>1-B-2-c-1-1</v>
          </cell>
          <cell r="C44" t="str">
            <v>Fugitive Emissions - Oil and Natural Gas - Venting - Oil</v>
          </cell>
          <cell r="D44" t="str">
            <v>CO2</v>
          </cell>
          <cell r="E44">
            <v>1916.8421597113938</v>
          </cell>
          <cell r="F44">
            <v>3715.0670397550402</v>
          </cell>
          <cell r="G44">
            <v>4.7646925179281657E-3</v>
          </cell>
          <cell r="H44">
            <v>2.5047021735663138E-3</v>
          </cell>
          <cell r="I44">
            <v>0.96801243971232009</v>
          </cell>
          <cell r="J44">
            <v>40</v>
          </cell>
          <cell r="K44" t="str">
            <v>Not KC 1990</v>
          </cell>
        </row>
        <row r="45">
          <cell r="B45" t="str">
            <v>1-B-1-a</v>
          </cell>
          <cell r="C45" t="str">
            <v>Fugitive Emissions - Coal Mining</v>
          </cell>
          <cell r="D45" t="str">
            <v>CH4</v>
          </cell>
          <cell r="E45">
            <v>1914.3807899999999</v>
          </cell>
          <cell r="F45">
            <v>640.10423232000005</v>
          </cell>
          <cell r="G45">
            <v>8.209541883880398E-4</v>
          </cell>
          <cell r="H45">
            <v>2.5014859473189706E-3</v>
          </cell>
          <cell r="I45">
            <v>0.97051392565963901</v>
          </cell>
          <cell r="J45">
            <v>41</v>
          </cell>
          <cell r="K45" t="str">
            <v>Not KC 1990</v>
          </cell>
        </row>
        <row r="46">
          <cell r="B46" t="str">
            <v>1-A-3-e</v>
          </cell>
          <cell r="C46" t="str">
            <v>Fuel Combustion - Other Transport (Off Road)</v>
          </cell>
          <cell r="D46" t="str">
            <v>N2O</v>
          </cell>
          <cell r="E46">
            <v>1751.823967797018</v>
          </cell>
          <cell r="F46">
            <v>2540.6783933592856</v>
          </cell>
          <cell r="G46">
            <v>3.2585014487649575E-3</v>
          </cell>
          <cell r="H46">
            <v>2.2890759563152538E-3</v>
          </cell>
          <cell r="I46">
            <v>0.97280300161595423</v>
          </cell>
          <cell r="J46">
            <v>42</v>
          </cell>
          <cell r="K46" t="str">
            <v>Not KC 1990</v>
          </cell>
        </row>
        <row r="47">
          <cell r="B47" t="str">
            <v xml:space="preserve"> 2-A-2</v>
          </cell>
          <cell r="C47" t="str">
            <v>Industrial Processes - Lime Production</v>
          </cell>
          <cell r="D47" t="str">
            <v>CO2</v>
          </cell>
          <cell r="E47">
            <v>1748.950387318828</v>
          </cell>
          <cell r="F47">
            <v>1639.4929624744329</v>
          </cell>
          <cell r="G47">
            <v>2.102702257564884E-3</v>
          </cell>
          <cell r="H47">
            <v>2.2853211018880517E-3</v>
          </cell>
          <cell r="I47">
            <v>0.97508832271784229</v>
          </cell>
          <cell r="J47">
            <v>43</v>
          </cell>
          <cell r="K47" t="str">
            <v>Not KC 1990</v>
          </cell>
        </row>
        <row r="48">
          <cell r="B48" t="str">
            <v xml:space="preserve"> 5-A.1</v>
          </cell>
          <cell r="C48" t="str">
            <v>LULUCF - Forest Land remaining Forest Land</v>
          </cell>
          <cell r="D48" t="str">
            <v>N2O</v>
          </cell>
          <cell r="E48">
            <v>1738.339649</v>
          </cell>
          <cell r="F48">
            <v>4480.0535440000003</v>
          </cell>
          <cell r="G48">
            <v>5.7458122215802215E-3</v>
          </cell>
          <cell r="H48">
            <v>2.2714562465082464E-3</v>
          </cell>
          <cell r="I48">
            <v>0.97735977896435056</v>
          </cell>
          <cell r="J48">
            <v>44</v>
          </cell>
          <cell r="K48" t="str">
            <v>Not KC 1990</v>
          </cell>
        </row>
        <row r="49">
          <cell r="B49" t="str">
            <v>1-A-1-c</v>
          </cell>
          <cell r="C49" t="str">
            <v>Fuel Combustion - Manufacture of Solid Fuels and Other Energy Industries</v>
          </cell>
          <cell r="D49" t="str">
            <v>CH4</v>
          </cell>
          <cell r="E49">
            <v>1589.1960546210844</v>
          </cell>
          <cell r="F49">
            <v>2227.0896819641393</v>
          </cell>
          <cell r="G49">
            <v>2.8563138782844778E-3</v>
          </cell>
          <cell r="H49">
            <v>2.0765730720529187E-3</v>
          </cell>
          <cell r="I49">
            <v>0.97943635203640345</v>
          </cell>
          <cell r="J49">
            <v>45</v>
          </cell>
          <cell r="K49" t="str">
            <v>Not KC 1990</v>
          </cell>
        </row>
        <row r="50">
          <cell r="B50" t="str">
            <v>2-F-8</v>
          </cell>
          <cell r="C50" t="str">
            <v>Industrial Processes - Consumption of SF6 for Electrical Equipment</v>
          </cell>
          <cell r="D50" t="str">
            <v>SF6</v>
          </cell>
          <cell r="E50">
            <v>1523.6535377664882</v>
          </cell>
          <cell r="F50">
            <v>1316.7916376770479</v>
          </cell>
          <cell r="G50">
            <v>1.688827468406573E-3</v>
          </cell>
          <cell r="H50">
            <v>1.9909298783267171E-3</v>
          </cell>
          <cell r="I50">
            <v>0.98142728191473017</v>
          </cell>
          <cell r="J50">
            <v>46</v>
          </cell>
          <cell r="K50" t="str">
            <v>Not KC 1990</v>
          </cell>
        </row>
        <row r="51">
          <cell r="B51" t="str">
            <v xml:space="preserve"> 5-B.1</v>
          </cell>
          <cell r="C51" t="str">
            <v>LULUCF - Cropland remaining Cropland</v>
          </cell>
          <cell r="D51" t="str">
            <v>CO2</v>
          </cell>
          <cell r="E51">
            <v>-1421.1302169999999</v>
          </cell>
          <cell r="F51">
            <v>-9563.9112800000003</v>
          </cell>
          <cell r="G51">
            <v>1.2266022666699837E-2</v>
          </cell>
          <cell r="H51">
            <v>1.8569645525621154E-3</v>
          </cell>
          <cell r="I51">
            <v>0.98328424646729229</v>
          </cell>
          <cell r="J51">
            <v>47</v>
          </cell>
          <cell r="K51" t="str">
            <v>Not KC 1990</v>
          </cell>
        </row>
        <row r="52">
          <cell r="B52" t="str">
            <v xml:space="preserve"> 5-A.2</v>
          </cell>
          <cell r="C52" t="str">
            <v>LULUCF - Land converted to Forest Land</v>
          </cell>
          <cell r="D52" t="str">
            <v>CO2</v>
          </cell>
          <cell r="E52">
            <v>-1233.8557510000001</v>
          </cell>
          <cell r="F52">
            <v>-1071.839311</v>
          </cell>
          <cell r="G52">
            <v>1.3746682605974504E-3</v>
          </cell>
          <cell r="H52">
            <v>1.6122564738780079E-3</v>
          </cell>
          <cell r="I52">
            <v>0.98489650294117026</v>
          </cell>
          <cell r="J52">
            <v>48</v>
          </cell>
          <cell r="K52" t="str">
            <v>Not KC 1990</v>
          </cell>
        </row>
        <row r="53">
          <cell r="B53" t="str">
            <v xml:space="preserve"> 2-B-2</v>
          </cell>
          <cell r="C53" t="str">
            <v>Industrial Processes - Nitric Acid Production</v>
          </cell>
          <cell r="D53" t="str">
            <v>N2O</v>
          </cell>
          <cell r="E53">
            <v>1012.3479241027884</v>
          </cell>
          <cell r="F53">
            <v>1233.7920577999998</v>
          </cell>
          <cell r="G53">
            <v>1.5823778477134759E-3</v>
          </cell>
          <cell r="H53">
            <v>1.3228162960936612E-3</v>
          </cell>
          <cell r="I53">
            <v>0.98621931923726391</v>
          </cell>
          <cell r="J53">
            <v>49</v>
          </cell>
          <cell r="K53" t="str">
            <v>Not KC 1990</v>
          </cell>
        </row>
        <row r="54">
          <cell r="B54" t="str">
            <v>1-A-3-c</v>
          </cell>
          <cell r="C54" t="str">
            <v>Fuel Combustion - Railways</v>
          </cell>
          <cell r="D54" t="str">
            <v>N2O</v>
          </cell>
          <cell r="E54">
            <v>790.13289458379984</v>
          </cell>
          <cell r="F54">
            <v>725.60087999999996</v>
          </cell>
          <cell r="G54">
            <v>9.3060637855031918E-4</v>
          </cell>
          <cell r="H54">
            <v>1.0324520297322023E-3</v>
          </cell>
          <cell r="I54">
            <v>0.98725177126699615</v>
          </cell>
          <cell r="J54">
            <v>50</v>
          </cell>
          <cell r="K54" t="str">
            <v>Not KC 1990</v>
          </cell>
        </row>
        <row r="55">
          <cell r="B55" t="str">
            <v xml:space="preserve"> 2-F</v>
          </cell>
          <cell r="C55" t="str">
            <v xml:space="preserve">Industrial Processes - Consumption of Halocarbons </v>
          </cell>
          <cell r="D55" t="str">
            <v>HFCs</v>
          </cell>
          <cell r="E55">
            <v>767.25136800000007</v>
          </cell>
          <cell r="F55">
            <v>5274.0523077340422</v>
          </cell>
          <cell r="G55">
            <v>6.7641410776477159E-3</v>
          </cell>
          <cell r="H55">
            <v>1.0025531624318358E-3</v>
          </cell>
          <cell r="I55">
            <v>0.98825432442942795</v>
          </cell>
          <cell r="J55">
            <v>51</v>
          </cell>
          <cell r="K55" t="str">
            <v>Not KC 1990</v>
          </cell>
        </row>
        <row r="56">
          <cell r="B56" t="str">
            <v>1-B-2-c-2-2</v>
          </cell>
          <cell r="C56" t="str">
            <v>Fugitive Emissions - Oil and Natural Gas - Flaring - Natural Gas</v>
          </cell>
          <cell r="D56" t="str">
            <v>CO2</v>
          </cell>
          <cell r="E56">
            <v>767.10028151848906</v>
          </cell>
          <cell r="F56">
            <v>496.13017522539997</v>
          </cell>
          <cell r="G56">
            <v>6.3630284689848336E-4</v>
          </cell>
          <cell r="H56">
            <v>1.0023557405227236E-3</v>
          </cell>
          <cell r="I56">
            <v>0.98925668016995072</v>
          </cell>
          <cell r="J56">
            <v>52</v>
          </cell>
          <cell r="K56" t="str">
            <v>Not KC 1990</v>
          </cell>
        </row>
        <row r="57">
          <cell r="B57" t="str">
            <v xml:space="preserve"> 2-A-3</v>
          </cell>
          <cell r="C57" t="str">
            <v>Industrial Processes - Limestone and Dolomite Use</v>
          </cell>
          <cell r="D57" t="str">
            <v>CO2</v>
          </cell>
          <cell r="E57">
            <v>734.1449180327869</v>
          </cell>
          <cell r="F57">
            <v>249.86527252568095</v>
          </cell>
          <cell r="G57">
            <v>3.2046021828227735E-4</v>
          </cell>
          <cell r="H57">
            <v>9.5929357698718541E-4</v>
          </cell>
          <cell r="I57">
            <v>0.99021597374693793</v>
          </cell>
          <cell r="J57">
            <v>53</v>
          </cell>
          <cell r="K57" t="str">
            <v>Not KC 1990</v>
          </cell>
        </row>
        <row r="58">
          <cell r="B58" t="str">
            <v>5-D.1</v>
          </cell>
          <cell r="C58" t="str">
            <v>LULUCF - Wetlands remaining Wetlands</v>
          </cell>
          <cell r="D58" t="str">
            <v>CO2</v>
          </cell>
          <cell r="E58">
            <v>707.39181699999995</v>
          </cell>
          <cell r="F58">
            <v>1283.319851</v>
          </cell>
          <cell r="G58">
            <v>1.6458988294788799E-3</v>
          </cell>
          <cell r="H58">
            <v>9.2433579500864754E-4</v>
          </cell>
          <cell r="I58">
            <v>0.99114030954194654</v>
          </cell>
          <cell r="J58">
            <v>54</v>
          </cell>
          <cell r="K58" t="str">
            <v>Not KC 1990</v>
          </cell>
        </row>
        <row r="59">
          <cell r="B59" t="str">
            <v>1-A-4</v>
          </cell>
          <cell r="C59" t="str">
            <v>Fuel Combustion - Other Sectors</v>
          </cell>
          <cell r="D59" t="str">
            <v>N2O</v>
          </cell>
          <cell r="E59">
            <v>701.40490673556269</v>
          </cell>
          <cell r="F59">
            <v>741.93803500000013</v>
          </cell>
          <cell r="G59">
            <v>9.5155930331849948E-4</v>
          </cell>
          <cell r="H59">
            <v>9.1651281017063649E-4</v>
          </cell>
          <cell r="I59">
            <v>0.99205682235211723</v>
          </cell>
          <cell r="J59">
            <v>55</v>
          </cell>
          <cell r="K59" t="str">
            <v>Not KC 1990</v>
          </cell>
        </row>
        <row r="60">
          <cell r="B60" t="str">
            <v xml:space="preserve"> 6-B</v>
          </cell>
          <cell r="C60" t="str">
            <v>Waste - Wastewater Handling</v>
          </cell>
          <cell r="D60" t="str">
            <v>N2O</v>
          </cell>
          <cell r="E60">
            <v>555.74598058648621</v>
          </cell>
          <cell r="F60">
            <v>671.92992913733542</v>
          </cell>
          <cell r="G60">
            <v>8.6177166432608015E-4</v>
          </cell>
          <cell r="H60">
            <v>7.2618298719770197E-4</v>
          </cell>
          <cell r="I60">
            <v>0.99278300533931496</v>
          </cell>
          <cell r="J60">
            <v>56</v>
          </cell>
          <cell r="K60" t="str">
            <v>Not KC 1990</v>
          </cell>
        </row>
        <row r="61">
          <cell r="B61" t="str">
            <v>1-A-1-a</v>
          </cell>
          <cell r="C61" t="str">
            <v>Fuel Combustion - Public Electricity and Heat Production</v>
          </cell>
          <cell r="D61" t="str">
            <v>N2O</v>
          </cell>
          <cell r="E61">
            <v>549.105298263539</v>
          </cell>
          <cell r="F61">
            <v>678.87330406811338</v>
          </cell>
          <cell r="G61">
            <v>8.7067676515678529E-4</v>
          </cell>
          <cell r="H61">
            <v>7.1750573051071757E-4</v>
          </cell>
          <cell r="I61">
            <v>0.99350051106982573</v>
          </cell>
          <cell r="J61">
            <v>57</v>
          </cell>
          <cell r="K61" t="str">
            <v>Not KC 1990</v>
          </cell>
        </row>
        <row r="62">
          <cell r="B62" t="str">
            <v>1-A-2</v>
          </cell>
          <cell r="C62" t="str">
            <v>Fuel Combustion - Manufacturing Industries and Construction</v>
          </cell>
          <cell r="D62" t="str">
            <v>N2O</v>
          </cell>
          <cell r="E62">
            <v>532.07477005142493</v>
          </cell>
          <cell r="F62">
            <v>668.28460223838863</v>
          </cell>
          <cell r="G62">
            <v>8.5709641577337591E-4</v>
          </cell>
          <cell r="H62">
            <v>6.9525225449353371E-4</v>
          </cell>
          <cell r="I62">
            <v>0.99419576332431925</v>
          </cell>
          <cell r="J62">
            <v>58</v>
          </cell>
          <cell r="K62" t="str">
            <v>Not KC 1990</v>
          </cell>
        </row>
        <row r="63">
          <cell r="B63" t="str">
            <v>1-A-3-d</v>
          </cell>
          <cell r="C63" t="str">
            <v>Fuel Combustion - Navigation (Domestic Marine)</v>
          </cell>
          <cell r="D63" t="str">
            <v>N2O</v>
          </cell>
          <cell r="E63">
            <v>338.62509037633998</v>
          </cell>
          <cell r="F63">
            <v>369.73356519999993</v>
          </cell>
          <cell r="G63">
            <v>4.7419514449771654E-4</v>
          </cell>
          <cell r="H63">
            <v>4.4247513838980321E-4</v>
          </cell>
          <cell r="I63">
            <v>0.99463823846270905</v>
          </cell>
          <cell r="J63">
            <v>59</v>
          </cell>
          <cell r="K63" t="str">
            <v>Not KC 1990</v>
          </cell>
        </row>
        <row r="64">
          <cell r="B64" t="str">
            <v>1-A-3-b</v>
          </cell>
          <cell r="C64" t="str">
            <v>Fuel Combustion - Road Transportation</v>
          </cell>
          <cell r="D64" t="str">
            <v>CH4</v>
          </cell>
          <cell r="E64">
            <v>309.80666120302624</v>
          </cell>
          <cell r="F64">
            <v>195.15309041283621</v>
          </cell>
          <cell r="G64">
            <v>2.5029009161619615E-4</v>
          </cell>
          <cell r="H64">
            <v>4.0481863035471611E-4</v>
          </cell>
          <cell r="I64">
            <v>0.99504305709306373</v>
          </cell>
          <cell r="J64">
            <v>60</v>
          </cell>
          <cell r="K64" t="str">
            <v>Not KC 1990</v>
          </cell>
        </row>
        <row r="65">
          <cell r="B65" t="str">
            <v xml:space="preserve"> 5-B.2</v>
          </cell>
          <cell r="C65" t="str">
            <v>LULUCF - Land converted to Cropland</v>
          </cell>
          <cell r="D65" t="str">
            <v>CH4</v>
          </cell>
          <cell r="E65">
            <v>286.52941399999997</v>
          </cell>
          <cell r="F65">
            <v>156.71571800000001</v>
          </cell>
          <cell r="G65">
            <v>2.0099292987336658E-4</v>
          </cell>
          <cell r="H65">
            <v>3.7440268224512397E-4</v>
          </cell>
          <cell r="I65">
            <v>0.99541745977530882</v>
          </cell>
          <cell r="J65">
            <v>61</v>
          </cell>
          <cell r="K65" t="str">
            <v>Not KC 1990</v>
          </cell>
        </row>
        <row r="66">
          <cell r="B66" t="str">
            <v>1-B-2-c-2-3</v>
          </cell>
          <cell r="C66" t="str">
            <v xml:space="preserve">Fugitive Emissions - Oil and Natural Gas - Flaring - Combined </v>
          </cell>
          <cell r="D66" t="str">
            <v>CO2</v>
          </cell>
          <cell r="E66">
            <v>274.65490233184397</v>
          </cell>
          <cell r="F66">
            <v>1301.2309509000002</v>
          </cell>
          <cell r="G66">
            <v>1.6688703890141883E-3</v>
          </cell>
          <cell r="H66">
            <v>3.588864776194145E-4</v>
          </cell>
          <cell r="I66">
            <v>0.99577634625292821</v>
          </cell>
          <cell r="J66">
            <v>62</v>
          </cell>
          <cell r="K66" t="str">
            <v>Not KC 1990</v>
          </cell>
        </row>
        <row r="67">
          <cell r="B67" t="str">
            <v xml:space="preserve"> 6-C</v>
          </cell>
          <cell r="C67" t="str">
            <v>Waste - Waste Incineration</v>
          </cell>
          <cell r="D67" t="str">
            <v>CO2</v>
          </cell>
          <cell r="E67">
            <v>267.36279863983827</v>
          </cell>
          <cell r="F67">
            <v>190.79777594731866</v>
          </cell>
          <cell r="G67">
            <v>2.4470426125970164E-4</v>
          </cell>
          <cell r="H67">
            <v>3.4935802068585686E-4</v>
          </cell>
          <cell r="I67">
            <v>0.99612570427361402</v>
          </cell>
          <cell r="J67">
            <v>63</v>
          </cell>
          <cell r="K67" t="str">
            <v>Not KC 1990</v>
          </cell>
        </row>
        <row r="68">
          <cell r="B68" t="str">
            <v xml:space="preserve"> 2-C-5</v>
          </cell>
          <cell r="C68" t="str">
            <v>Industrial Processes - Magnesium Casting</v>
          </cell>
          <cell r="D68" t="str">
            <v>SF6</v>
          </cell>
          <cell r="E68">
            <v>235.60925064864375</v>
          </cell>
          <cell r="F68">
            <v>190.26110141761365</v>
          </cell>
          <cell r="G68">
            <v>2.4401595897904707E-4</v>
          </cell>
          <cell r="H68">
            <v>3.0786624721403278E-4</v>
          </cell>
          <cell r="I68">
            <v>0.99643357052082804</v>
          </cell>
          <cell r="J68">
            <v>64</v>
          </cell>
          <cell r="K68" t="str">
            <v>Not KC 1990</v>
          </cell>
        </row>
        <row r="69">
          <cell r="B69" t="str">
            <v>1-A-1-c</v>
          </cell>
          <cell r="C69" t="str">
            <v>Fuel Combustion - Manufacture of Solid Fuels and Other Energy Industries</v>
          </cell>
          <cell r="D69" t="str">
            <v>N2O</v>
          </cell>
          <cell r="E69">
            <v>229.10326423234949</v>
          </cell>
          <cell r="F69">
            <v>320.76764596880355</v>
          </cell>
          <cell r="G69">
            <v>4.1139478410106005E-4</v>
          </cell>
          <cell r="H69">
            <v>2.9936499517534712E-4</v>
          </cell>
          <cell r="I69">
            <v>0.99673293551600339</v>
          </cell>
          <cell r="J69">
            <v>65</v>
          </cell>
          <cell r="K69" t="str">
            <v>Not KC 1990</v>
          </cell>
        </row>
        <row r="70">
          <cell r="B70" t="str">
            <v xml:space="preserve"> 6-B</v>
          </cell>
          <cell r="C70" t="str">
            <v>Waste - Wastewater Handling</v>
          </cell>
          <cell r="D70" t="str">
            <v>CH4</v>
          </cell>
          <cell r="E70">
            <v>223.70315678923671</v>
          </cell>
          <cell r="F70">
            <v>256.52967315046897</v>
          </cell>
          <cell r="G70">
            <v>3.290075256265607E-4</v>
          </cell>
          <cell r="H70">
            <v>2.9230877472353242E-4</v>
          </cell>
          <cell r="I70">
            <v>0.99702524429072692</v>
          </cell>
          <cell r="J70">
            <v>66</v>
          </cell>
          <cell r="K70" t="str">
            <v>Not KC 1990</v>
          </cell>
        </row>
        <row r="71">
          <cell r="B71" t="str">
            <v xml:space="preserve"> 5-B.2</v>
          </cell>
          <cell r="C71" t="str">
            <v>LULUCF - Land converted to Cropland</v>
          </cell>
          <cell r="D71" t="str">
            <v>N2O</v>
          </cell>
          <cell r="E71">
            <v>220.59149300000001</v>
          </cell>
          <cell r="F71">
            <v>124.00722500000001</v>
          </cell>
          <cell r="G71">
            <v>1.5904323954420317E-4</v>
          </cell>
          <cell r="H71">
            <v>2.8824282124018341E-4</v>
          </cell>
          <cell r="I71">
            <v>0.9973134871119671</v>
          </cell>
          <cell r="J71">
            <v>67</v>
          </cell>
          <cell r="K71" t="str">
            <v>Not KC 1990</v>
          </cell>
        </row>
        <row r="72">
          <cell r="B72" t="str">
            <v xml:space="preserve"> 2-A-4</v>
          </cell>
          <cell r="C72" t="str">
            <v>Industrial Processes - Soda Ash Production and Use</v>
          </cell>
          <cell r="D72" t="str">
            <v>CO2</v>
          </cell>
          <cell r="E72">
            <v>210.76062221499998</v>
          </cell>
          <cell r="F72">
            <v>170.98168455928044</v>
          </cell>
          <cell r="G72">
            <v>2.1928948910059895E-4</v>
          </cell>
          <cell r="H72">
            <v>2.7539700433320001E-4</v>
          </cell>
          <cell r="I72">
            <v>0.99758888411630031</v>
          </cell>
          <cell r="J72">
            <v>68</v>
          </cell>
          <cell r="K72" t="str">
            <v>Not KC 1990</v>
          </cell>
        </row>
        <row r="73">
          <cell r="B73" t="str">
            <v>1-A-3-e</v>
          </cell>
          <cell r="C73" t="str">
            <v>Fuel Combustion - Other Transport (Off Road)</v>
          </cell>
          <cell r="D73" t="str">
            <v>CH4</v>
          </cell>
          <cell r="E73">
            <v>175.40242682282445</v>
          </cell>
          <cell r="F73">
            <v>185.66786769531842</v>
          </cell>
          <cell r="G73">
            <v>2.3812498955224541E-4</v>
          </cell>
          <cell r="H73">
            <v>2.2919510481660203E-4</v>
          </cell>
          <cell r="I73">
            <v>0.99781807922111687</v>
          </cell>
          <cell r="J73">
            <v>69</v>
          </cell>
          <cell r="K73" t="str">
            <v>Not KC 1990</v>
          </cell>
        </row>
        <row r="74">
          <cell r="B74" t="str">
            <v xml:space="preserve"> 3-D</v>
          </cell>
          <cell r="C74" t="str">
            <v>Solvent and Other Product Use</v>
          </cell>
          <cell r="D74" t="str">
            <v>N2O</v>
          </cell>
          <cell r="E74">
            <v>174.92401740156632</v>
          </cell>
          <cell r="F74">
            <v>322.36274867885669</v>
          </cell>
          <cell r="G74">
            <v>4.1344055443752703E-4</v>
          </cell>
          <cell r="H74">
            <v>2.2856997608014924E-4</v>
          </cell>
          <cell r="I74">
            <v>0.99804664919719699</v>
          </cell>
          <cell r="J74">
            <v>70</v>
          </cell>
          <cell r="K74" t="str">
            <v>Not KC 1990</v>
          </cell>
        </row>
        <row r="75">
          <cell r="B75" t="str">
            <v>1-A-3-a</v>
          </cell>
          <cell r="C75" t="str">
            <v>Fuel Combustion - Civil Aviation (Domestic Aviation)</v>
          </cell>
          <cell r="D75" t="str">
            <v>N2O</v>
          </cell>
          <cell r="E75">
            <v>174.82521868893329</v>
          </cell>
          <cell r="F75">
            <v>231.04328077840927</v>
          </cell>
          <cell r="G75">
            <v>2.9632041076573673E-4</v>
          </cell>
          <cell r="H75">
            <v>2.2844087763089832E-4</v>
          </cell>
          <cell r="I75">
            <v>0.99827509007482784</v>
          </cell>
          <cell r="J75">
            <v>71</v>
          </cell>
          <cell r="K75" t="str">
            <v>Not KC 1990</v>
          </cell>
        </row>
        <row r="76">
          <cell r="B76" t="str">
            <v>2-A-7-2</v>
          </cell>
          <cell r="C76" t="str">
            <v>Industrial Processes - Magnesite Use</v>
          </cell>
          <cell r="D76" t="str">
            <v>CO2</v>
          </cell>
          <cell r="E76">
            <v>146.63100059999999</v>
          </cell>
          <cell r="F76">
            <v>179.1520182151414</v>
          </cell>
          <cell r="G76">
            <v>2.29768203810852E-4</v>
          </cell>
          <cell r="H76">
            <v>1.9160001466699816E-4</v>
          </cell>
          <cell r="I76">
            <v>0.99846669008949485</v>
          </cell>
          <cell r="J76">
            <v>72</v>
          </cell>
          <cell r="K76" t="str">
            <v>Not KC 1990</v>
          </cell>
        </row>
        <row r="77">
          <cell r="B77" t="str">
            <v>1-A-3-e</v>
          </cell>
          <cell r="C77" t="str">
            <v>Fuel Combustion - Pipeline Transport</v>
          </cell>
          <cell r="D77" t="str">
            <v>CH4</v>
          </cell>
          <cell r="E77">
            <v>140.60420969700002</v>
          </cell>
          <cell r="F77">
            <v>196.9671879</v>
          </cell>
          <cell r="G77">
            <v>2.5261672977141273E-4</v>
          </cell>
          <cell r="H77">
            <v>1.8372491853668008E-4</v>
          </cell>
          <cell r="I77">
            <v>0.99865041500803153</v>
          </cell>
          <cell r="J77">
            <v>73</v>
          </cell>
          <cell r="K77" t="str">
            <v>Not KC 1990</v>
          </cell>
        </row>
        <row r="78">
          <cell r="B78" t="str">
            <v xml:space="preserve"> 5-E.2</v>
          </cell>
          <cell r="C78" t="str">
            <v>LULUCF - Settlements remaining Settlements</v>
          </cell>
          <cell r="D78" t="str">
            <v>CO2</v>
          </cell>
          <cell r="E78">
            <v>-139.33333300000001</v>
          </cell>
          <cell r="F78">
            <v>-161.33333300000001</v>
          </cell>
          <cell r="G78">
            <v>2.0691516907005779E-4</v>
          </cell>
          <cell r="H78">
            <v>1.8206428747784007E-4</v>
          </cell>
          <cell r="I78">
            <v>0.99883247929550933</v>
          </cell>
          <cell r="J78">
            <v>74</v>
          </cell>
          <cell r="K78" t="str">
            <v>Not KC 1990</v>
          </cell>
        </row>
        <row r="79">
          <cell r="B79" t="str">
            <v xml:space="preserve"> 6-C</v>
          </cell>
          <cell r="C79" t="str">
            <v>Waste - Waste Incineration</v>
          </cell>
          <cell r="D79" t="str">
            <v>N2O</v>
          </cell>
          <cell r="E79">
            <v>124.18170712</v>
          </cell>
          <cell r="F79">
            <v>50.572397226610867</v>
          </cell>
          <cell r="G79">
            <v>6.4860719901090183E-5</v>
          </cell>
          <cell r="H79">
            <v>1.6226593836368372E-4</v>
          </cell>
          <cell r="I79">
            <v>0.99899474523387299</v>
          </cell>
          <cell r="J79">
            <v>75</v>
          </cell>
          <cell r="K79" t="str">
            <v>Not KC 1990</v>
          </cell>
        </row>
        <row r="80">
          <cell r="B80" t="str">
            <v xml:space="preserve"> 5-E.2</v>
          </cell>
          <cell r="C80" t="str">
            <v>LULUCF - Land converted to Settlements</v>
          </cell>
          <cell r="D80" t="str">
            <v>CH4</v>
          </cell>
          <cell r="E80">
            <v>106.47926099999998</v>
          </cell>
          <cell r="F80">
            <v>101.40674399999997</v>
          </cell>
          <cell r="G80">
            <v>1.3005739848939997E-4</v>
          </cell>
          <cell r="H80">
            <v>1.3913447965198652E-4</v>
          </cell>
          <cell r="I80">
            <v>0.99913387971352496</v>
          </cell>
          <cell r="J80">
            <v>76</v>
          </cell>
          <cell r="K80" t="str">
            <v>Not KC 1990</v>
          </cell>
        </row>
        <row r="81">
          <cell r="B81" t="str">
            <v>1-A-1-b</v>
          </cell>
          <cell r="C81" t="str">
            <v>Fuel Combustion - Petroleum Refining</v>
          </cell>
          <cell r="D81" t="str">
            <v>N2O</v>
          </cell>
          <cell r="E81">
            <v>103.39059903324227</v>
          </cell>
          <cell r="F81">
            <v>113.59540747761923</v>
          </cell>
          <cell r="G81">
            <v>1.4568974995274962E-4</v>
          </cell>
          <cell r="H81">
            <v>1.350985822243577E-4</v>
          </cell>
          <cell r="I81">
            <v>0.99926897829574934</v>
          </cell>
          <cell r="J81">
            <v>77</v>
          </cell>
          <cell r="K81" t="str">
            <v>Not KC 1990</v>
          </cell>
        </row>
        <row r="82">
          <cell r="B82" t="str">
            <v>1-B-2-a</v>
          </cell>
          <cell r="C82" t="str">
            <v>Fugitive Emissions - Oil</v>
          </cell>
          <cell r="D82" t="str">
            <v>CO2</v>
          </cell>
          <cell r="E82">
            <v>94.504638038948613</v>
          </cell>
          <cell r="F82">
            <v>188.61426867978074</v>
          </cell>
          <cell r="G82">
            <v>2.4190384322440135E-4</v>
          </cell>
          <cell r="H82">
            <v>1.234874614526903E-4</v>
          </cell>
          <cell r="I82">
            <v>0.99939246575720209</v>
          </cell>
          <cell r="J82">
            <v>78</v>
          </cell>
          <cell r="K82" t="str">
            <v>Not KC 1990</v>
          </cell>
        </row>
        <row r="83">
          <cell r="B83" t="str">
            <v xml:space="preserve"> 2-C-4-1</v>
          </cell>
          <cell r="C83" t="str">
            <v xml:space="preserve">Industrial Processes - Aluminium Production </v>
          </cell>
          <cell r="D83" t="str">
            <v>SF6</v>
          </cell>
          <cell r="E83">
            <v>59.058999999999997</v>
          </cell>
          <cell r="F83">
            <v>13.07569</v>
          </cell>
          <cell r="G83">
            <v>1.6769991400708644E-5</v>
          </cell>
          <cell r="H83">
            <v>7.7171302247924805E-5</v>
          </cell>
          <cell r="I83">
            <v>0.99946963705945002</v>
          </cell>
          <cell r="J83">
            <v>79</v>
          </cell>
          <cell r="K83" t="str">
            <v>Not KC 1990</v>
          </cell>
        </row>
        <row r="84">
          <cell r="B84" t="str">
            <v>1-A-2</v>
          </cell>
          <cell r="C84" t="str">
            <v>Fuel Combustion - Manufacturing Industries and Construction</v>
          </cell>
          <cell r="D84" t="str">
            <v>CH4</v>
          </cell>
          <cell r="E84">
            <v>58.450394678473394</v>
          </cell>
          <cell r="F84">
            <v>73.719592702470962</v>
          </cell>
          <cell r="G84">
            <v>9.4547739789195196E-5</v>
          </cell>
          <cell r="H84">
            <v>7.6376048938230694E-5</v>
          </cell>
          <cell r="I84">
            <v>0.9995460131083882</v>
          </cell>
          <cell r="J84">
            <v>80</v>
          </cell>
          <cell r="K84" t="str">
            <v>Not KC 1990</v>
          </cell>
        </row>
        <row r="85">
          <cell r="B85" t="str">
            <v>1-A-3-e</v>
          </cell>
          <cell r="C85" t="str">
            <v>Fuel Combustion - Pipeline Transport</v>
          </cell>
          <cell r="D85" t="str">
            <v>N2O</v>
          </cell>
          <cell r="E85">
            <v>56.551923445000007</v>
          </cell>
          <cell r="F85">
            <v>79.011250000000004</v>
          </cell>
          <cell r="G85">
            <v>1.0133445983036007E-4</v>
          </cell>
          <cell r="H85">
            <v>7.3895351713974171E-5</v>
          </cell>
          <cell r="I85">
            <v>0.99961990846010218</v>
          </cell>
          <cell r="J85">
            <v>81</v>
          </cell>
          <cell r="K85" t="str">
            <v>Not KC 1990</v>
          </cell>
        </row>
        <row r="86">
          <cell r="B86" t="str">
            <v xml:space="preserve"> 5-E.2</v>
          </cell>
          <cell r="C86" t="str">
            <v>LULUCF - Land converted to Settlements</v>
          </cell>
          <cell r="D86" t="str">
            <v>N2O</v>
          </cell>
          <cell r="E86">
            <v>53.721758000000001</v>
          </cell>
          <cell r="F86">
            <v>49.249879000000007</v>
          </cell>
          <cell r="G86">
            <v>6.3164547898882683E-5</v>
          </cell>
          <cell r="H86">
            <v>7.0197226907124619E-5</v>
          </cell>
          <cell r="I86">
            <v>0.99969010568700933</v>
          </cell>
          <cell r="J86">
            <v>82</v>
          </cell>
          <cell r="K86" t="str">
            <v>Not KC 1990</v>
          </cell>
        </row>
        <row r="87">
          <cell r="B87" t="str">
            <v>1-B-2-c-2-1</v>
          </cell>
          <cell r="C87" t="str">
            <v>Fugitive Emissions - Oil and Natural Gas - Flaring - Oil</v>
          </cell>
          <cell r="D87" t="str">
            <v>CH4</v>
          </cell>
          <cell r="E87">
            <v>39.966239747235839</v>
          </cell>
          <cell r="F87">
            <v>61.547845214940423</v>
          </cell>
          <cell r="G87">
            <v>7.8937083625162222E-5</v>
          </cell>
          <cell r="H87">
            <v>5.2223145790598606E-5</v>
          </cell>
          <cell r="I87">
            <v>0.9997423288327999</v>
          </cell>
          <cell r="J87">
            <v>83</v>
          </cell>
          <cell r="K87" t="str">
            <v>Not KC 1990</v>
          </cell>
        </row>
        <row r="88">
          <cell r="B88" t="str">
            <v>1-A-1-a</v>
          </cell>
          <cell r="C88" t="str">
            <v>Fuel Combustion - Public Electricity and Heat Production</v>
          </cell>
          <cell r="D88" t="str">
            <v>CH4</v>
          </cell>
          <cell r="E88">
            <v>38.503985105024341</v>
          </cell>
          <cell r="F88">
            <v>96.33549488680211</v>
          </cell>
          <cell r="G88">
            <v>1.2355335900703389E-4</v>
          </cell>
          <cell r="H88">
            <v>5.0312444712735206E-5</v>
          </cell>
          <cell r="I88">
            <v>0.99979264127751266</v>
          </cell>
          <cell r="J88">
            <v>84</v>
          </cell>
          <cell r="K88" t="str">
            <v>Not KC 1990</v>
          </cell>
        </row>
        <row r="89">
          <cell r="B89" t="str">
            <v>1-B-2-a</v>
          </cell>
          <cell r="C89" t="str">
            <v>Fugitive Emissions - Oil</v>
          </cell>
          <cell r="D89" t="str">
            <v>N2O</v>
          </cell>
          <cell r="E89">
            <v>31</v>
          </cell>
          <cell r="F89">
            <v>31</v>
          </cell>
          <cell r="G89">
            <v>3.9758493312549313E-5</v>
          </cell>
          <cell r="H89">
            <v>4.050712625824462E-5</v>
          </cell>
          <cell r="I89">
            <v>0.99983314840377091</v>
          </cell>
          <cell r="J89">
            <v>85</v>
          </cell>
          <cell r="K89" t="str">
            <v>Not KC 1990</v>
          </cell>
        </row>
        <row r="90">
          <cell r="B90" t="str">
            <v>1-B-2-c-1-3</v>
          </cell>
          <cell r="C90" t="str">
            <v>Fugitive Emissions - Oil and Natural Gas - Venting - Combined</v>
          </cell>
          <cell r="D90" t="str">
            <v>CH4</v>
          </cell>
          <cell r="E90">
            <v>30.180194671382385</v>
          </cell>
          <cell r="F90">
            <v>143.06484062598</v>
          </cell>
          <cell r="G90">
            <v>1.834852422351277E-4</v>
          </cell>
          <cell r="H90">
            <v>3.9435901808131864E-5</v>
          </cell>
          <cell r="I90">
            <v>0.99987258430557902</v>
          </cell>
          <cell r="J90">
            <v>86</v>
          </cell>
          <cell r="K90" t="str">
            <v>Not KC 1990</v>
          </cell>
        </row>
        <row r="91">
          <cell r="B91" t="str">
            <v>1-B-2-b</v>
          </cell>
          <cell r="C91" t="str">
            <v>Fugitive Emissions - Natural Gas</v>
          </cell>
          <cell r="D91" t="str">
            <v>CO2</v>
          </cell>
          <cell r="E91">
            <v>22.578200213105191</v>
          </cell>
          <cell r="F91">
            <v>65.576677002965894</v>
          </cell>
          <cell r="G91">
            <v>8.4104189486504063E-5</v>
          </cell>
          <cell r="H91">
            <v>2.9502516345683149E-5</v>
          </cell>
          <cell r="I91">
            <v>0.99990208682192472</v>
          </cell>
          <cell r="J91">
            <v>87</v>
          </cell>
          <cell r="K91" t="str">
            <v>Not KC 1990</v>
          </cell>
        </row>
        <row r="92">
          <cell r="B92" t="str">
            <v>2-F-7</v>
          </cell>
          <cell r="C92" t="str">
            <v>Industrial Processes - Consumption of SF6 for Semi-Conductor</v>
          </cell>
          <cell r="D92" t="str">
            <v>SF6</v>
          </cell>
          <cell r="E92">
            <v>15.221153950830084</v>
          </cell>
          <cell r="F92">
            <v>10.661855783411259</v>
          </cell>
          <cell r="G92">
            <v>1.3674171673036186E-5</v>
          </cell>
          <cell r="H92">
            <v>1.9889200157498491E-5</v>
          </cell>
          <cell r="I92">
            <v>0.99992197602208222</v>
          </cell>
          <cell r="J92">
            <v>88</v>
          </cell>
          <cell r="K92" t="str">
            <v>Not KC 1990</v>
          </cell>
        </row>
        <row r="93">
          <cell r="B93" t="str">
            <v>1-A-3-a</v>
          </cell>
          <cell r="C93" t="str">
            <v>Fuel Combustion - Civil Aviation (Domestic Aviation)</v>
          </cell>
          <cell r="D93" t="str">
            <v>CH4</v>
          </cell>
          <cell r="E93">
            <v>11.398107590566731</v>
          </cell>
          <cell r="F93">
            <v>9.3742340505992665</v>
          </cell>
          <cell r="G93">
            <v>1.2022755542291064E-5</v>
          </cell>
          <cell r="H93">
            <v>1.489369623471429E-5</v>
          </cell>
          <cell r="I93">
            <v>0.99993686971831697</v>
          </cell>
          <cell r="J93">
            <v>89</v>
          </cell>
          <cell r="K93" t="str">
            <v>Not KC 1990</v>
          </cell>
        </row>
        <row r="94">
          <cell r="B94" t="str">
            <v>1-B-2-c-2-2</v>
          </cell>
          <cell r="C94" t="str">
            <v>Fugitive Emissions - Oil and Natural Gas - Flaring - Natural Gas</v>
          </cell>
          <cell r="D94" t="str">
            <v>CH4</v>
          </cell>
          <cell r="E94">
            <v>10.538662842817473</v>
          </cell>
          <cell r="F94">
            <v>6.8110325203199995</v>
          </cell>
          <cell r="G94">
            <v>8.7353674487322133E-6</v>
          </cell>
          <cell r="H94">
            <v>1.3770675689260599E-5</v>
          </cell>
          <cell r="I94">
            <v>0.99995064039400627</v>
          </cell>
          <cell r="J94">
            <v>90</v>
          </cell>
          <cell r="K94" t="str">
            <v>Not KC 1990</v>
          </cell>
        </row>
        <row r="95">
          <cell r="B95" t="str">
            <v xml:space="preserve"> 6-C</v>
          </cell>
          <cell r="C95" t="str">
            <v>Waste - Waste Incineration</v>
          </cell>
          <cell r="D95" t="str">
            <v>CH4</v>
          </cell>
          <cell r="E95">
            <v>9.2008559999999999</v>
          </cell>
          <cell r="F95">
            <v>1.4666057952288152</v>
          </cell>
          <cell r="G95">
            <v>1.8809689258629327E-6</v>
          </cell>
          <cell r="H95">
            <v>1.2022588247610568E-5</v>
          </cell>
          <cell r="I95">
            <v>0.99996266298225389</v>
          </cell>
          <cell r="J95">
            <v>91</v>
          </cell>
          <cell r="K95" t="str">
            <v>Not KC 1990</v>
          </cell>
        </row>
        <row r="96">
          <cell r="B96" t="str">
            <v>1-A-3-c</v>
          </cell>
          <cell r="C96" t="str">
            <v>Fuel Combustion - Railways</v>
          </cell>
          <cell r="D96" t="str">
            <v>CH4</v>
          </cell>
          <cell r="E96">
            <v>7.1399222691300013</v>
          </cell>
          <cell r="F96">
            <v>6.5567880000000001</v>
          </cell>
          <cell r="G96">
            <v>8.4092907048323736E-6</v>
          </cell>
          <cell r="H96">
            <v>9.3296042848290778E-6</v>
          </cell>
          <cell r="I96">
            <v>0.99997199258653868</v>
          </cell>
          <cell r="J96">
            <v>92</v>
          </cell>
          <cell r="K96" t="str">
            <v>Not KC 1990</v>
          </cell>
        </row>
        <row r="97">
          <cell r="B97" t="str">
            <v>1-A-3-d</v>
          </cell>
          <cell r="C97" t="str">
            <v>Fuel Combustion - Navigation (Domestic Marine)</v>
          </cell>
          <cell r="D97" t="str">
            <v>CH4</v>
          </cell>
          <cell r="E97">
            <v>6.9856445673000005</v>
          </cell>
          <cell r="F97">
            <v>8.1078417000000016</v>
          </cell>
          <cell r="G97">
            <v>1.0398566774472855E-5</v>
          </cell>
          <cell r="H97">
            <v>9.1280124671884429E-6</v>
          </cell>
          <cell r="I97">
            <v>0.9999811205990059</v>
          </cell>
          <cell r="J97">
            <v>93</v>
          </cell>
          <cell r="K97" t="str">
            <v>Not KC 1990</v>
          </cell>
        </row>
        <row r="98">
          <cell r="B98" t="str">
            <v>5-D.2</v>
          </cell>
          <cell r="C98" t="str">
            <v>LULUCF - Land converted to Wetlands</v>
          </cell>
          <cell r="D98" t="str">
            <v>CH4</v>
          </cell>
          <cell r="E98">
            <v>6.3451199999999996</v>
          </cell>
          <cell r="F98">
            <v>0</v>
          </cell>
          <cell r="G98">
            <v>0</v>
          </cell>
          <cell r="H98">
            <v>8.2910508697971974E-6</v>
          </cell>
          <cell r="I98">
            <v>0.99998941164987565</v>
          </cell>
          <cell r="J98">
            <v>94</v>
          </cell>
          <cell r="K98" t="str">
            <v>Not KC 1990</v>
          </cell>
        </row>
        <row r="99">
          <cell r="B99" t="str">
            <v>5-D.2</v>
          </cell>
          <cell r="C99" t="str">
            <v>LULUCF - Land converted to Wetlands</v>
          </cell>
          <cell r="D99" t="str">
            <v>N2O</v>
          </cell>
          <cell r="E99">
            <v>3.9409990000000001</v>
          </cell>
          <cell r="F99">
            <v>0</v>
          </cell>
          <cell r="G99">
            <v>0</v>
          </cell>
          <cell r="H99">
            <v>5.1496304540843809E-6</v>
          </cell>
          <cell r="I99">
            <v>0.99999456128032971</v>
          </cell>
          <cell r="J99">
            <v>95</v>
          </cell>
          <cell r="K99" t="str">
            <v>Not KC 1990</v>
          </cell>
        </row>
        <row r="100">
          <cell r="B100" t="str">
            <v>1-B-2-c-2-3</v>
          </cell>
          <cell r="C100" t="str">
            <v xml:space="preserve">Fugitive Emissions - Oil and Natural Gas - Flaring - Combined </v>
          </cell>
          <cell r="D100" t="str">
            <v>CH4</v>
          </cell>
          <cell r="E100">
            <v>3.7328503490221858</v>
          </cell>
          <cell r="F100">
            <v>17.688099000600001</v>
          </cell>
          <cell r="G100">
            <v>2.2685553736356946E-5</v>
          </cell>
          <cell r="H100">
            <v>4.8776464642249742E-6</v>
          </cell>
          <cell r="I100">
            <v>0.99999943892679388</v>
          </cell>
          <cell r="J100">
            <v>96</v>
          </cell>
          <cell r="K100" t="str">
            <v>Not KC 1990</v>
          </cell>
        </row>
        <row r="101">
          <cell r="B101" t="str">
            <v>1-B-2-c-2-1</v>
          </cell>
          <cell r="C101" t="str">
            <v>Fugitive Emissions - Oil and Natural Gas - Flaring - Oil</v>
          </cell>
          <cell r="D101" t="str">
            <v>N2O</v>
          </cell>
          <cell r="E101">
            <v>0.40299999999999997</v>
          </cell>
          <cell r="F101">
            <v>2.7214780181217084</v>
          </cell>
          <cell r="G101">
            <v>3.4903827607658679E-6</v>
          </cell>
          <cell r="H101">
            <v>5.2659264135718009E-7</v>
          </cell>
          <cell r="I101">
            <v>0.99999996551943526</v>
          </cell>
          <cell r="J101">
            <v>97</v>
          </cell>
          <cell r="K101" t="str">
            <v>Not KC 1990</v>
          </cell>
        </row>
        <row r="102">
          <cell r="B102" t="str">
            <v>1-B-2-c-1-3</v>
          </cell>
          <cell r="C102" t="str">
            <v>Fugitive Emissions - Oil and Natural Gas - Venting - Combined</v>
          </cell>
          <cell r="D102" t="str">
            <v>CO2</v>
          </cell>
          <cell r="E102">
            <v>2.6387887879784286E-2</v>
          </cell>
          <cell r="F102">
            <v>0.12491771034699999</v>
          </cell>
          <cell r="G102">
            <v>1.6021096617581197E-7</v>
          </cell>
          <cell r="H102">
            <v>3.448056471080081E-8</v>
          </cell>
          <cell r="I102">
            <v>1</v>
          </cell>
          <cell r="J102">
            <v>98</v>
          </cell>
          <cell r="K102" t="str">
            <v>Not KC 1990</v>
          </cell>
        </row>
        <row r="103">
          <cell r="B103" t="str">
            <v>1-B-2-c-1-1</v>
          </cell>
          <cell r="C103" t="str">
            <v>Fugitive Emissions - Oil and Natural Gas - Venting - Oil</v>
          </cell>
          <cell r="D103" t="str">
            <v>N2O</v>
          </cell>
          <cell r="E103">
            <v>0</v>
          </cell>
          <cell r="F103">
            <v>4.6119407385899995</v>
          </cell>
          <cell r="G103">
            <v>5.9149617746162653E-6</v>
          </cell>
          <cell r="H103">
            <v>0</v>
          </cell>
          <cell r="I103">
            <v>1</v>
          </cell>
          <cell r="J103">
            <v>99</v>
          </cell>
          <cell r="K103" t="str">
            <v>Not KC 1990</v>
          </cell>
        </row>
        <row r="104">
          <cell r="B104" t="str">
            <v xml:space="preserve"> 2-F</v>
          </cell>
          <cell r="C104" t="str">
            <v xml:space="preserve">Industrial Processes - Consumption of Halocarbons </v>
          </cell>
          <cell r="D104" t="str">
            <v>PFCs</v>
          </cell>
          <cell r="E104">
            <v>0</v>
          </cell>
          <cell r="F104">
            <v>29.748226239721216</v>
          </cell>
          <cell r="G104">
            <v>3.8153053355230965E-5</v>
          </cell>
          <cell r="H104">
            <v>0</v>
          </cell>
          <cell r="I104">
            <v>1</v>
          </cell>
          <cell r="J104">
            <v>100</v>
          </cell>
          <cell r="K104" t="str">
            <v>Not KC 1990</v>
          </cell>
        </row>
      </sheetData>
      <sheetData sheetId="2">
        <row r="4">
          <cell r="D4" t="str">
            <v>Direct Greenhouse Gas</v>
          </cell>
          <cell r="E4" t="str">
            <v>Base Year Estimates</v>
          </cell>
          <cell r="F4" t="str">
            <v>Current Year Estimate</v>
          </cell>
          <cell r="G4" t="str">
            <v>Level Assessment 2006</v>
          </cell>
          <cell r="H4" t="str">
            <v>Level Assessment 1990</v>
          </cell>
          <cell r="I4" t="str">
            <v>Cumulative Total of Column</v>
          </cell>
          <cell r="J4" t="str">
            <v>Rank</v>
          </cell>
          <cell r="K4" t="str">
            <v>KC</v>
          </cell>
        </row>
        <row r="5">
          <cell r="D5" t="str">
            <v>CO2</v>
          </cell>
          <cell r="E5">
            <v>94923.205023604431</v>
          </cell>
          <cell r="F5">
            <v>129687.37148881024</v>
          </cell>
          <cell r="G5">
            <v>0.1784430884287623</v>
          </cell>
          <cell r="H5">
            <v>0.16026705278163134</v>
          </cell>
          <cell r="I5">
            <v>0.16026705278163134</v>
          </cell>
          <cell r="J5">
            <v>1</v>
          </cell>
          <cell r="K5" t="str">
            <v>1990 KC</v>
          </cell>
        </row>
        <row r="6">
          <cell r="D6" t="str">
            <v>CO2</v>
          </cell>
          <cell r="E6">
            <v>94823.554482856809</v>
          </cell>
          <cell r="F6">
            <v>116253.8277061401</v>
          </cell>
          <cell r="G6">
            <v>0.15995922979546826</v>
          </cell>
          <cell r="H6">
            <v>0.16009880415928715</v>
          </cell>
          <cell r="I6">
            <v>0.32036585694091846</v>
          </cell>
          <cell r="J6">
            <v>2</v>
          </cell>
          <cell r="K6" t="str">
            <v>1990 KC</v>
          </cell>
        </row>
        <row r="7">
          <cell r="D7" t="str">
            <v>CO2</v>
          </cell>
          <cell r="E7">
            <v>68794.946329139988</v>
          </cell>
          <cell r="F7">
            <v>72383.042161699996</v>
          </cell>
          <cell r="G7">
            <v>9.9595307121461016E-2</v>
          </cell>
          <cell r="H7">
            <v>0.11615245494186655</v>
          </cell>
          <cell r="I7">
            <v>0.436518311882785</v>
          </cell>
          <cell r="J7">
            <v>3</v>
          </cell>
          <cell r="K7" t="str">
            <v>1990 KC</v>
          </cell>
        </row>
        <row r="8">
          <cell r="D8" t="str">
            <v>CO2</v>
          </cell>
          <cell r="E8">
            <v>62340.057184828205</v>
          </cell>
          <cell r="F8">
            <v>69516.448028500512</v>
          </cell>
          <cell r="G8">
            <v>9.5651022458061674E-2</v>
          </cell>
          <cell r="H8">
            <v>0.10525410759957288</v>
          </cell>
          <cell r="I8">
            <v>0.54177241948235788</v>
          </cell>
          <cell r="J8">
            <v>4</v>
          </cell>
          <cell r="K8" t="str">
            <v>1990 KC</v>
          </cell>
        </row>
        <row r="9">
          <cell r="D9" t="str">
            <v>CO2</v>
          </cell>
          <cell r="E9">
            <v>34089.385999031067</v>
          </cell>
          <cell r="F9">
            <v>49079.696364952171</v>
          </cell>
          <cell r="G9">
            <v>6.7531113461295048E-2</v>
          </cell>
          <cell r="H9">
            <v>5.7556057276421907E-2</v>
          </cell>
          <cell r="I9">
            <v>0.59932847675877976</v>
          </cell>
          <cell r="J9">
            <v>5</v>
          </cell>
          <cell r="K9" t="str">
            <v>1990 KC</v>
          </cell>
        </row>
        <row r="10">
          <cell r="D10" t="str">
            <v>CO2</v>
          </cell>
          <cell r="E10">
            <v>19767.61454500557</v>
          </cell>
          <cell r="F10">
            <v>25926.377411189755</v>
          </cell>
          <cell r="G10">
            <v>3.5673348946096695E-2</v>
          </cell>
          <cell r="H10">
            <v>3.3375372469392962E-2</v>
          </cell>
          <cell r="I10">
            <v>0.63270384922817269</v>
          </cell>
          <cell r="J10">
            <v>6</v>
          </cell>
          <cell r="K10" t="str">
            <v>1990 KC</v>
          </cell>
        </row>
        <row r="11">
          <cell r="D11" t="str">
            <v>CH4</v>
          </cell>
          <cell r="E11">
            <v>17984.103929917073</v>
          </cell>
          <cell r="F11">
            <v>24162.668871172307</v>
          </cell>
          <cell r="G11">
            <v>3.3246577585432237E-2</v>
          </cell>
          <cell r="H11">
            <v>3.0364117320413227E-2</v>
          </cell>
          <cell r="I11">
            <v>0.66306796654858591</v>
          </cell>
          <cell r="J11">
            <v>7</v>
          </cell>
          <cell r="K11" t="str">
            <v>1990 KC</v>
          </cell>
        </row>
        <row r="12">
          <cell r="D12" t="str">
            <v>CH4</v>
          </cell>
          <cell r="E12">
            <v>16983.00400111582</v>
          </cell>
          <cell r="F12">
            <v>19756.002952267339</v>
          </cell>
          <cell r="G12">
            <v>2.7183234121716346E-2</v>
          </cell>
          <cell r="H12">
            <v>2.8673873769439778E-2</v>
          </cell>
          <cell r="I12">
            <v>0.69174184031802566</v>
          </cell>
          <cell r="J12">
            <v>8</v>
          </cell>
          <cell r="K12" t="str">
            <v>1990 KC</v>
          </cell>
        </row>
        <row r="13">
          <cell r="D13" t="str">
            <v>CO2</v>
          </cell>
          <cell r="E13">
            <v>15621.346160391109</v>
          </cell>
          <cell r="F13">
            <v>16112.295220253818</v>
          </cell>
          <cell r="G13">
            <v>2.2169681502305333E-2</v>
          </cell>
          <cell r="H13">
            <v>2.6374869126942903E-2</v>
          </cell>
          <cell r="I13">
            <v>0.71811670944496853</v>
          </cell>
          <cell r="J13">
            <v>9</v>
          </cell>
          <cell r="K13" t="str">
            <v>1990 KC</v>
          </cell>
        </row>
        <row r="14">
          <cell r="D14" t="str">
            <v>N2O</v>
          </cell>
          <cell r="E14">
            <v>13855.627325976788</v>
          </cell>
          <cell r="F14">
            <v>15040.04748401765</v>
          </cell>
          <cell r="G14">
            <v>2.0694324299686422E-2</v>
          </cell>
          <cell r="H14">
            <v>2.3393653379305317E-2</v>
          </cell>
          <cell r="I14">
            <v>0.74151036282427385</v>
          </cell>
          <cell r="J14">
            <v>10</v>
          </cell>
          <cell r="K14" t="str">
            <v>1990 KC</v>
          </cell>
        </row>
        <row r="15">
          <cell r="D15" t="str">
            <v>CH4</v>
          </cell>
          <cell r="E15">
            <v>12875.606945779429</v>
          </cell>
          <cell r="F15">
            <v>21284.384774718423</v>
          </cell>
          <cell r="G15">
            <v>2.9286208139661363E-2</v>
          </cell>
          <cell r="H15">
            <v>2.1739000252484458E-2</v>
          </cell>
          <cell r="I15">
            <v>0.76324936307675828</v>
          </cell>
          <cell r="J15">
            <v>11</v>
          </cell>
          <cell r="K15" t="str">
            <v>1990 KC</v>
          </cell>
        </row>
        <row r="16">
          <cell r="D16" t="str">
            <v>N2O</v>
          </cell>
          <cell r="E16">
            <v>10718.25</v>
          </cell>
          <cell r="F16">
            <v>1208.69</v>
          </cell>
          <cell r="G16">
            <v>1.6630946720326608E-3</v>
          </cell>
          <cell r="H16">
            <v>1.8096548025844275E-2</v>
          </cell>
          <cell r="I16">
            <v>0.78134591110260254</v>
          </cell>
          <cell r="J16">
            <v>12</v>
          </cell>
          <cell r="K16" t="str">
            <v>1990 KC</v>
          </cell>
        </row>
        <row r="17">
          <cell r="D17" t="str">
            <v>CH4</v>
          </cell>
          <cell r="E17">
            <v>9936.5576972053677</v>
          </cell>
          <cell r="F17">
            <v>16954.367387385792</v>
          </cell>
          <cell r="G17">
            <v>2.3328329074986651E-2</v>
          </cell>
          <cell r="H17">
            <v>1.677674933679001E-2</v>
          </cell>
          <cell r="I17">
            <v>0.79812266043939251</v>
          </cell>
          <cell r="J17">
            <v>13</v>
          </cell>
          <cell r="K17" t="str">
            <v>1990 KC</v>
          </cell>
        </row>
        <row r="18">
          <cell r="D18" t="str">
            <v>N2O</v>
          </cell>
          <cell r="E18">
            <v>9023.8659881330714</v>
          </cell>
          <cell r="F18">
            <v>10766.334613248255</v>
          </cell>
          <cell r="G18">
            <v>1.4813917325876768E-2</v>
          </cell>
          <cell r="H18">
            <v>1.5235773025730211E-2</v>
          </cell>
          <cell r="I18">
            <v>0.81335843346512271</v>
          </cell>
          <cell r="J18">
            <v>14</v>
          </cell>
          <cell r="K18" t="str">
            <v>1990 KC</v>
          </cell>
        </row>
        <row r="19">
          <cell r="D19" t="str">
            <v>CO2</v>
          </cell>
          <cell r="E19">
            <v>8029.6398733872011</v>
          </cell>
          <cell r="F19">
            <v>12453.604609524582</v>
          </cell>
          <cell r="G19">
            <v>1.713551321985101E-2</v>
          </cell>
          <cell r="H19">
            <v>1.3557135129240838E-2</v>
          </cell>
          <cell r="I19">
            <v>0.82691556859436355</v>
          </cell>
          <cell r="J19">
            <v>15</v>
          </cell>
          <cell r="K19" t="str">
            <v>1990 KC</v>
          </cell>
        </row>
        <row r="20">
          <cell r="D20" t="str">
            <v>CO2</v>
          </cell>
          <cell r="E20">
            <v>7060.3260364866674</v>
          </cell>
          <cell r="F20">
            <v>7757.0598633333329</v>
          </cell>
          <cell r="G20">
            <v>1.0673311543363531E-2</v>
          </cell>
          <cell r="H20">
            <v>1.1920558785006856E-2</v>
          </cell>
          <cell r="I20">
            <v>0.83883612737937041</v>
          </cell>
          <cell r="J20">
            <v>16</v>
          </cell>
          <cell r="K20" t="str">
            <v>1990 KC</v>
          </cell>
        </row>
        <row r="21">
          <cell r="D21" t="str">
            <v>CO2</v>
          </cell>
          <cell r="E21">
            <v>6703.4845802899999</v>
          </cell>
          <cell r="F21">
            <v>9386.3330000000024</v>
          </cell>
          <cell r="G21">
            <v>1.2915106770325183E-2</v>
          </cell>
          <cell r="H21">
            <v>1.1318072506960047E-2</v>
          </cell>
          <cell r="I21">
            <v>0.85015419988633045</v>
          </cell>
          <cell r="J21">
            <v>17</v>
          </cell>
          <cell r="K21" t="str">
            <v>1990 KC</v>
          </cell>
        </row>
        <row r="22">
          <cell r="D22" t="str">
            <v>PFCs</v>
          </cell>
          <cell r="E22">
            <v>6538.8345247097877</v>
          </cell>
          <cell r="F22">
            <v>2609.9386</v>
          </cell>
          <cell r="G22">
            <v>3.5911399779863999E-3</v>
          </cell>
          <cell r="H22">
            <v>1.1040079584769836E-2</v>
          </cell>
          <cell r="I22">
            <v>0.86119427947110028</v>
          </cell>
          <cell r="J22">
            <v>18</v>
          </cell>
          <cell r="K22" t="str">
            <v>1990 KC</v>
          </cell>
        </row>
        <row r="23">
          <cell r="D23" t="str">
            <v>CO2</v>
          </cell>
          <cell r="E23">
            <v>6181.7435282714841</v>
          </cell>
          <cell r="F23">
            <v>8194.2413179872237</v>
          </cell>
          <cell r="G23">
            <v>1.1274850521882733E-2</v>
          </cell>
          <cell r="H23">
            <v>1.0437171986361295E-2</v>
          </cell>
          <cell r="I23">
            <v>0.87163145145746157</v>
          </cell>
          <cell r="J23">
            <v>19</v>
          </cell>
          <cell r="K23" t="str">
            <v>1990 KC</v>
          </cell>
        </row>
        <row r="24">
          <cell r="D24" t="str">
            <v>CO2</v>
          </cell>
          <cell r="E24">
            <v>6159.2526733699997</v>
          </cell>
          <cell r="F24">
            <v>5656.2119999999995</v>
          </cell>
          <cell r="G24">
            <v>7.7826539816555108E-3</v>
          </cell>
          <cell r="H24">
            <v>1.0399198731784567E-2</v>
          </cell>
          <cell r="I24">
            <v>0.88203065018924609</v>
          </cell>
          <cell r="J24">
            <v>20</v>
          </cell>
          <cell r="K24" t="str">
            <v>1990 KC</v>
          </cell>
        </row>
        <row r="25">
          <cell r="D25" t="str">
            <v>CO2</v>
          </cell>
          <cell r="E25">
            <v>5436.21342</v>
          </cell>
          <cell r="F25">
            <v>7318.9101619920002</v>
          </cell>
          <cell r="G25">
            <v>1.0070440307684017E-2</v>
          </cell>
          <cell r="H25">
            <v>9.1784290564009188E-3</v>
          </cell>
          <cell r="I25">
            <v>0.89120907924564696</v>
          </cell>
          <cell r="J25">
            <v>21</v>
          </cell>
          <cell r="K25" t="str">
            <v>1990 KC</v>
          </cell>
        </row>
        <row r="26">
          <cell r="D26" t="str">
            <v>CO2</v>
          </cell>
          <cell r="E26">
            <v>4994.0966400000007</v>
          </cell>
          <cell r="F26">
            <v>6575.3204399999986</v>
          </cell>
          <cell r="G26">
            <v>9.0472994652652447E-3</v>
          </cell>
          <cell r="H26">
            <v>8.4319650774583102E-3</v>
          </cell>
          <cell r="I26">
            <v>0.89964104432310532</v>
          </cell>
          <cell r="J26">
            <v>22</v>
          </cell>
          <cell r="K26" t="str">
            <v>1990 KC</v>
          </cell>
        </row>
        <row r="27">
          <cell r="D27" t="str">
            <v>CO2</v>
          </cell>
          <cell r="E27">
            <v>4693.33661467</v>
          </cell>
          <cell r="F27">
            <v>5375.8389000000006</v>
          </cell>
          <cell r="G27">
            <v>7.3968751559919587E-3</v>
          </cell>
          <cell r="H27">
            <v>7.9241659271643266E-3</v>
          </cell>
          <cell r="I27">
            <v>0.90756521025026959</v>
          </cell>
          <cell r="J27">
            <v>23</v>
          </cell>
          <cell r="K27" t="str">
            <v>1990 KC</v>
          </cell>
        </row>
        <row r="28">
          <cell r="D28" t="str">
            <v>CO2</v>
          </cell>
          <cell r="E28">
            <v>4172.558103000847</v>
          </cell>
          <cell r="F28">
            <v>7517.2265298640614</v>
          </cell>
          <cell r="G28">
            <v>1.0343313331192852E-2</v>
          </cell>
          <cell r="H28">
            <v>7.0448905466452549E-3</v>
          </cell>
          <cell r="I28">
            <v>0.91461010079691485</v>
          </cell>
          <cell r="J28">
            <v>24</v>
          </cell>
          <cell r="K28" t="str">
            <v>1990 KC</v>
          </cell>
        </row>
        <row r="29">
          <cell r="D29" t="str">
            <v>CH4</v>
          </cell>
          <cell r="E29">
            <v>4055.1283660190629</v>
          </cell>
          <cell r="F29">
            <v>5495.0071991510385</v>
          </cell>
          <cell r="G29">
            <v>7.5608445471454276E-3</v>
          </cell>
          <cell r="H29">
            <v>6.8466237703568578E-3</v>
          </cell>
          <cell r="I29">
            <v>0.92145672456727168</v>
          </cell>
          <cell r="J29">
            <v>25</v>
          </cell>
          <cell r="K29" t="str">
            <v>1990 KC</v>
          </cell>
        </row>
        <row r="30">
          <cell r="D30" t="str">
            <v>N2O</v>
          </cell>
          <cell r="E30">
            <v>3450.3313751270589</v>
          </cell>
          <cell r="F30">
            <v>4778.3025608921171</v>
          </cell>
          <cell r="G30">
            <v>6.5746961837855021E-3</v>
          </cell>
          <cell r="H30">
            <v>5.8254927282965167E-3</v>
          </cell>
          <cell r="I30">
            <v>0.92728221729556815</v>
          </cell>
          <cell r="J30">
            <v>26</v>
          </cell>
          <cell r="K30" t="str">
            <v>1990 KC</v>
          </cell>
        </row>
        <row r="31">
          <cell r="D31" t="str">
            <v>CO2</v>
          </cell>
          <cell r="E31">
            <v>3310.5000821145109</v>
          </cell>
          <cell r="F31">
            <v>4090.4637518238387</v>
          </cell>
          <cell r="G31">
            <v>5.6282657023727792E-3</v>
          </cell>
          <cell r="H31">
            <v>5.5894034684343674E-3</v>
          </cell>
          <cell r="I31">
            <v>0.93287162076400254</v>
          </cell>
          <cell r="J31">
            <v>27</v>
          </cell>
          <cell r="K31" t="str">
            <v>1990 KC</v>
          </cell>
        </row>
        <row r="32">
          <cell r="D32" t="str">
            <v>N2O</v>
          </cell>
          <cell r="E32">
            <v>3202.3681003871043</v>
          </cell>
          <cell r="F32">
            <v>3350.4629918233341</v>
          </cell>
          <cell r="G32">
            <v>4.610063085277445E-3</v>
          </cell>
          <cell r="H32">
            <v>5.4068348960965582E-3</v>
          </cell>
          <cell r="I32">
            <v>0.93827845566009915</v>
          </cell>
          <cell r="J32">
            <v>28</v>
          </cell>
          <cell r="K32" t="str">
            <v>1990 KC</v>
          </cell>
        </row>
        <row r="33">
          <cell r="D33" t="str">
            <v>CH4</v>
          </cell>
          <cell r="E33">
            <v>3197.6659675391588</v>
          </cell>
          <cell r="F33">
            <v>4799.5483691296258</v>
          </cell>
          <cell r="G33">
            <v>6.6039293126132648E-3</v>
          </cell>
          <cell r="H33">
            <v>5.3988958787283547E-3</v>
          </cell>
          <cell r="I33">
            <v>0.94367735153882748</v>
          </cell>
          <cell r="J33">
            <v>29</v>
          </cell>
          <cell r="K33" t="str">
            <v>1990 KC</v>
          </cell>
        </row>
        <row r="34">
          <cell r="D34" t="str">
            <v>SF6</v>
          </cell>
          <cell r="E34">
            <v>2870.39</v>
          </cell>
          <cell r="F34">
            <v>1204.56</v>
          </cell>
          <cell r="G34">
            <v>1.6574120065059378E-3</v>
          </cell>
          <cell r="H34">
            <v>4.8463275710030219E-3</v>
          </cell>
          <cell r="I34">
            <v>0.94852367910983049</v>
          </cell>
          <cell r="J34">
            <v>30</v>
          </cell>
          <cell r="K34" t="str">
            <v>1990 KC</v>
          </cell>
        </row>
        <row r="35">
          <cell r="D35" t="str">
            <v>CO2</v>
          </cell>
          <cell r="E35">
            <v>2714.6330000000007</v>
          </cell>
          <cell r="F35">
            <v>5003.5990000000002</v>
          </cell>
          <cell r="G35">
            <v>6.8846923842242015E-3</v>
          </cell>
          <cell r="H35">
            <v>4.5833495633188E-3</v>
          </cell>
          <cell r="I35">
            <v>0.95310702867314934</v>
          </cell>
          <cell r="J35">
            <v>31</v>
          </cell>
          <cell r="K35" t="str">
            <v>1990 KC</v>
          </cell>
        </row>
        <row r="36">
          <cell r="D36" t="str">
            <v>CH4</v>
          </cell>
          <cell r="E36">
            <v>2620.552874457876</v>
          </cell>
          <cell r="F36">
            <v>3257.1740599680279</v>
          </cell>
          <cell r="G36">
            <v>4.4817023595924658E-3</v>
          </cell>
          <cell r="H36">
            <v>4.424505954506679E-3</v>
          </cell>
          <cell r="I36">
            <v>0.95753153462765606</v>
          </cell>
          <cell r="J36">
            <v>32</v>
          </cell>
          <cell r="K36" t="str">
            <v>Not 1990 KC</v>
          </cell>
        </row>
        <row r="37">
          <cell r="D37" t="str">
            <v>N2O</v>
          </cell>
          <cell r="E37">
            <v>2556.6052791239936</v>
          </cell>
          <cell r="F37">
            <v>3838.4195080435852</v>
          </cell>
          <cell r="G37">
            <v>5.2814659117337891E-3</v>
          </cell>
          <cell r="H37">
            <v>4.3165377012846645E-3</v>
          </cell>
          <cell r="I37">
            <v>0.96184807232894076</v>
          </cell>
          <cell r="J37">
            <v>33</v>
          </cell>
          <cell r="K37" t="str">
            <v>Not 1990 KC</v>
          </cell>
        </row>
        <row r="38">
          <cell r="D38" t="str">
            <v>CH4</v>
          </cell>
          <cell r="E38">
            <v>2117.4983375401494</v>
          </cell>
          <cell r="F38">
            <v>2033.5116711000001</v>
          </cell>
          <cell r="G38">
            <v>2.7980064580021696E-3</v>
          </cell>
          <cell r="H38">
            <v>3.5751554927288243E-3</v>
          </cell>
          <cell r="I38">
            <v>0.96542322782166956</v>
          </cell>
          <cell r="J38">
            <v>34</v>
          </cell>
          <cell r="K38" t="str">
            <v>Not 1990 KC</v>
          </cell>
        </row>
        <row r="39">
          <cell r="D39" t="str">
            <v>CO2</v>
          </cell>
          <cell r="E39">
            <v>1916.8421597113938</v>
          </cell>
          <cell r="F39">
            <v>3715.0670397550402</v>
          </cell>
          <cell r="G39">
            <v>5.1117393211334225E-3</v>
          </cell>
          <cell r="H39">
            <v>3.2363703217577777E-3</v>
          </cell>
          <cell r="I39">
            <v>0.96865959814342739</v>
          </cell>
          <cell r="J39">
            <v>35</v>
          </cell>
          <cell r="K39" t="str">
            <v>Not 1990 KC</v>
          </cell>
        </row>
        <row r="40">
          <cell r="D40" t="str">
            <v>CH4</v>
          </cell>
          <cell r="E40">
            <v>1914.3807899999999</v>
          </cell>
          <cell r="F40">
            <v>640.10423232000005</v>
          </cell>
          <cell r="G40">
            <v>8.8075018269113557E-4</v>
          </cell>
          <cell r="H40">
            <v>3.2322145784982343E-3</v>
          </cell>
          <cell r="I40">
            <v>0.9718918127219256</v>
          </cell>
          <cell r="J40">
            <v>36</v>
          </cell>
          <cell r="K40" t="str">
            <v>Not 1990 KC</v>
          </cell>
        </row>
        <row r="41">
          <cell r="D41" t="str">
            <v>N2O</v>
          </cell>
          <cell r="E41">
            <v>1751.823967797018</v>
          </cell>
          <cell r="F41">
            <v>2540.6783933592856</v>
          </cell>
          <cell r="G41">
            <v>3.4958415303711693E-3</v>
          </cell>
          <cell r="H41">
            <v>2.957755843170649E-3</v>
          </cell>
          <cell r="I41">
            <v>0.97484956856509619</v>
          </cell>
          <cell r="J41">
            <v>37</v>
          </cell>
          <cell r="K41" t="str">
            <v>Not 1990 KC</v>
          </cell>
        </row>
        <row r="42">
          <cell r="D42" t="str">
            <v>CO2</v>
          </cell>
          <cell r="E42">
            <v>1748.950387318828</v>
          </cell>
          <cell r="F42">
            <v>1639.4929624744329</v>
          </cell>
          <cell r="G42">
            <v>2.2558571765516986E-3</v>
          </cell>
          <cell r="H42">
            <v>2.9529041288395134E-3</v>
          </cell>
          <cell r="I42">
            <v>0.97780247269393572</v>
          </cell>
          <cell r="J42">
            <v>38</v>
          </cell>
          <cell r="K42" t="str">
            <v>Not 1990 KC</v>
          </cell>
        </row>
        <row r="43">
          <cell r="D43" t="str">
            <v>CH4</v>
          </cell>
          <cell r="E43">
            <v>1589.1960546210844</v>
          </cell>
          <cell r="F43">
            <v>2227.0896819641393</v>
          </cell>
          <cell r="G43">
            <v>3.064359748333711E-3</v>
          </cell>
          <cell r="H43">
            <v>2.6831770788078926E-3</v>
          </cell>
          <cell r="I43">
            <v>0.98048564977274366</v>
          </cell>
          <cell r="J43">
            <v>39</v>
          </cell>
          <cell r="K43" t="str">
            <v>Not 1990 KC</v>
          </cell>
        </row>
        <row r="44">
          <cell r="D44" t="str">
            <v>SF6</v>
          </cell>
          <cell r="E44">
            <v>1523.6535377664882</v>
          </cell>
          <cell r="F44">
            <v>1316.7916376770479</v>
          </cell>
          <cell r="G44">
            <v>1.8118369116960182E-3</v>
          </cell>
          <cell r="H44">
            <v>2.5725159817077217E-3</v>
          </cell>
          <cell r="I44">
            <v>0.98305816575445137</v>
          </cell>
          <cell r="J44">
            <v>40</v>
          </cell>
          <cell r="K44" t="str">
            <v>Not 1990 KC</v>
          </cell>
        </row>
        <row r="45">
          <cell r="D45" t="str">
            <v>N2O</v>
          </cell>
          <cell r="E45">
            <v>1012.3479241027884</v>
          </cell>
          <cell r="F45">
            <v>1233.7920577999998</v>
          </cell>
          <cell r="G45">
            <v>1.697633800001152E-3</v>
          </cell>
          <cell r="H45">
            <v>1.7092345137862863E-3</v>
          </cell>
          <cell r="I45">
            <v>0.98476740026823761</v>
          </cell>
          <cell r="J45">
            <v>41</v>
          </cell>
          <cell r="K45" t="str">
            <v>Not 1990 KC</v>
          </cell>
        </row>
        <row r="46">
          <cell r="D46" t="str">
            <v>N2O</v>
          </cell>
          <cell r="E46">
            <v>790.13289458379984</v>
          </cell>
          <cell r="F46">
            <v>725.60087999999996</v>
          </cell>
          <cell r="G46">
            <v>9.9838913000869535E-4</v>
          </cell>
          <cell r="H46">
            <v>1.3340496698281048E-3</v>
          </cell>
          <cell r="I46">
            <v>0.9861014499380657</v>
          </cell>
          <cell r="J46">
            <v>42</v>
          </cell>
          <cell r="K46" t="str">
            <v>Not 1990 KC</v>
          </cell>
        </row>
        <row r="47">
          <cell r="D47" t="str">
            <v>HFCs</v>
          </cell>
          <cell r="E47">
            <v>767.25136800000007</v>
          </cell>
          <cell r="F47">
            <v>5274.0523077340422</v>
          </cell>
          <cell r="G47">
            <v>7.2568220908703178E-3</v>
          </cell>
          <cell r="H47">
            <v>1.2954168104780837E-3</v>
          </cell>
          <cell r="I47">
            <v>0.98739686674854377</v>
          </cell>
          <cell r="J47">
            <v>43</v>
          </cell>
          <cell r="K47" t="str">
            <v>Not 1990 KC</v>
          </cell>
        </row>
        <row r="48">
          <cell r="D48" t="str">
            <v>CO2</v>
          </cell>
          <cell r="E48">
            <v>767.10028151848906</v>
          </cell>
          <cell r="F48">
            <v>496.13017522539997</v>
          </cell>
          <cell r="G48">
            <v>6.826493567846124E-4</v>
          </cell>
          <cell r="H48">
            <v>1.2951617181105124E-3</v>
          </cell>
          <cell r="I48">
            <v>0.98869202846665427</v>
          </cell>
          <cell r="J48">
            <v>44</v>
          </cell>
          <cell r="K48" t="str">
            <v>Not 1990 KC</v>
          </cell>
        </row>
        <row r="49">
          <cell r="D49" t="str">
            <v>CO2</v>
          </cell>
          <cell r="E49">
            <v>734.1449180327869</v>
          </cell>
          <cell r="F49">
            <v>249.86527252568095</v>
          </cell>
          <cell r="G49">
            <v>3.4380163934792939E-4</v>
          </cell>
          <cell r="H49">
            <v>1.2395203290751602E-3</v>
          </cell>
          <cell r="I49">
            <v>0.98993154879572942</v>
          </cell>
          <cell r="J49">
            <v>45</v>
          </cell>
          <cell r="K49" t="str">
            <v>Not 1990 KC</v>
          </cell>
        </row>
        <row r="50">
          <cell r="D50" t="str">
            <v>N2O</v>
          </cell>
          <cell r="E50">
            <v>701.40490673556269</v>
          </cell>
          <cell r="F50">
            <v>741.93803500000013</v>
          </cell>
          <cell r="G50">
            <v>1.020868206890834E-3</v>
          </cell>
          <cell r="H50">
            <v>1.1842425377559709E-3</v>
          </cell>
          <cell r="I50">
            <v>0.99111579133348537</v>
          </cell>
          <cell r="J50">
            <v>46</v>
          </cell>
          <cell r="K50" t="str">
            <v>Not 1990 KC</v>
          </cell>
        </row>
        <row r="51">
          <cell r="D51" t="str">
            <v>N2O</v>
          </cell>
          <cell r="E51">
            <v>555.74598058648621</v>
          </cell>
          <cell r="F51">
            <v>671.92992913733542</v>
          </cell>
          <cell r="G51">
            <v>9.2454068878503656E-4</v>
          </cell>
          <cell r="H51">
            <v>9.3831398109330043E-4</v>
          </cell>
          <cell r="I51">
            <v>0.99205410531457872</v>
          </cell>
          <cell r="J51">
            <v>47</v>
          </cell>
          <cell r="K51" t="str">
            <v>Not 1990 KC</v>
          </cell>
        </row>
        <row r="52">
          <cell r="D52" t="str">
            <v>N2O</v>
          </cell>
          <cell r="E52">
            <v>549.105298263539</v>
          </cell>
          <cell r="F52">
            <v>678.87330406811338</v>
          </cell>
          <cell r="G52">
            <v>9.3409441211633076E-4</v>
          </cell>
          <cell r="H52">
            <v>9.2710194306642199E-4</v>
          </cell>
          <cell r="I52">
            <v>0.99298120725764516</v>
          </cell>
          <cell r="J52">
            <v>48</v>
          </cell>
          <cell r="K52" t="str">
            <v>Not 1990 KC</v>
          </cell>
        </row>
        <row r="53">
          <cell r="D53" t="str">
            <v>N2O</v>
          </cell>
          <cell r="E53">
            <v>532.07477005142493</v>
          </cell>
          <cell r="F53">
            <v>668.28460223838863</v>
          </cell>
          <cell r="G53">
            <v>9.1952490827600965E-4</v>
          </cell>
          <cell r="H53">
            <v>8.9834783006327156E-4</v>
          </cell>
          <cell r="I53">
            <v>0.99387955508770842</v>
          </cell>
          <cell r="J53">
            <v>49</v>
          </cell>
          <cell r="K53" t="str">
            <v>Not 1990 KC</v>
          </cell>
        </row>
        <row r="54">
          <cell r="D54" t="str">
            <v>N2O</v>
          </cell>
          <cell r="E54">
            <v>338.62509037633998</v>
          </cell>
          <cell r="F54">
            <v>369.73356519999993</v>
          </cell>
          <cell r="G54">
            <v>5.0873418523836571E-4</v>
          </cell>
          <cell r="H54">
            <v>5.7173001289868158E-4</v>
          </cell>
          <cell r="I54">
            <v>0.9944512851006071</v>
          </cell>
          <cell r="J54">
            <v>50</v>
          </cell>
          <cell r="K54" t="str">
            <v>Not 1990 KC</v>
          </cell>
        </row>
        <row r="55">
          <cell r="D55" t="str">
            <v>CH4</v>
          </cell>
          <cell r="E55">
            <v>309.80666120302624</v>
          </cell>
          <cell r="F55">
            <v>195.15309041283621</v>
          </cell>
          <cell r="G55">
            <v>2.6852051799576072E-4</v>
          </cell>
          <cell r="H55">
            <v>5.2307336768474613E-4</v>
          </cell>
          <cell r="I55">
            <v>0.99497435846829185</v>
          </cell>
          <cell r="J55">
            <v>51</v>
          </cell>
          <cell r="K55" t="str">
            <v>Not 1990 KC</v>
          </cell>
        </row>
        <row r="56">
          <cell r="D56" t="str">
            <v>CO2</v>
          </cell>
          <cell r="E56">
            <v>274.65490233184397</v>
          </cell>
          <cell r="F56">
            <v>1301.2309509000002</v>
          </cell>
          <cell r="G56">
            <v>1.7904262147662206E-3</v>
          </cell>
          <cell r="H56">
            <v>4.6372361445028647E-4</v>
          </cell>
          <cell r="I56">
            <v>0.99543808208274209</v>
          </cell>
          <cell r="J56">
            <v>52</v>
          </cell>
          <cell r="K56" t="str">
            <v>Not 1990 KC</v>
          </cell>
        </row>
        <row r="57">
          <cell r="D57" t="str">
            <v>CO2</v>
          </cell>
          <cell r="E57">
            <v>267.36279863983827</v>
          </cell>
          <cell r="F57">
            <v>190.79777594731866</v>
          </cell>
          <cell r="G57">
            <v>2.6252783146519539E-4</v>
          </cell>
          <cell r="H57">
            <v>4.514117254131939E-4</v>
          </cell>
          <cell r="I57">
            <v>0.99588949380815528</v>
          </cell>
          <cell r="J57">
            <v>53</v>
          </cell>
          <cell r="K57" t="str">
            <v>Not 1990 KC</v>
          </cell>
        </row>
        <row r="58">
          <cell r="D58" t="str">
            <v>SF6</v>
          </cell>
          <cell r="E58">
            <v>235.60925064864375</v>
          </cell>
          <cell r="F58">
            <v>190.26110141761365</v>
          </cell>
          <cell r="G58">
            <v>2.6178939518213849E-4</v>
          </cell>
          <cell r="H58">
            <v>3.9779946536947381E-4</v>
          </cell>
          <cell r="I58">
            <v>0.99628729327352472</v>
          </cell>
          <cell r="J58">
            <v>54</v>
          </cell>
          <cell r="K58" t="str">
            <v>Not 1990 KC</v>
          </cell>
        </row>
        <row r="59">
          <cell r="D59" t="str">
            <v>N2O</v>
          </cell>
          <cell r="E59">
            <v>229.10326423234949</v>
          </cell>
          <cell r="F59">
            <v>320.76764596880355</v>
          </cell>
          <cell r="G59">
            <v>4.4135962320460663E-4</v>
          </cell>
          <cell r="H59">
            <v>3.8681484608573259E-4</v>
          </cell>
          <cell r="I59">
            <v>0.99667410811961044</v>
          </cell>
          <cell r="J59">
            <v>55</v>
          </cell>
          <cell r="K59" t="str">
            <v>Not 1990 KC</v>
          </cell>
        </row>
        <row r="60">
          <cell r="D60" t="str">
            <v>CH4</v>
          </cell>
          <cell r="E60">
            <v>223.70315678923671</v>
          </cell>
          <cell r="F60">
            <v>256.52967315046897</v>
          </cell>
          <cell r="G60">
            <v>3.5297150852147769E-4</v>
          </cell>
          <cell r="H60">
            <v>3.7769737787133104E-4</v>
          </cell>
          <cell r="I60">
            <v>0.99705180549748174</v>
          </cell>
          <cell r="J60">
            <v>56</v>
          </cell>
          <cell r="K60" t="str">
            <v>Not 1990 KC</v>
          </cell>
        </row>
        <row r="61">
          <cell r="D61" t="str">
            <v>CO2</v>
          </cell>
          <cell r="E61">
            <v>210.76062221499998</v>
          </cell>
          <cell r="F61">
            <v>170.98168455928044</v>
          </cell>
          <cell r="G61">
            <v>2.3526191877628537E-4</v>
          </cell>
          <cell r="H61">
            <v>3.5584537791809008E-4</v>
          </cell>
          <cell r="I61">
            <v>0.99740765087539984</v>
          </cell>
          <cell r="J61">
            <v>57</v>
          </cell>
          <cell r="K61" t="str">
            <v>Not 1990 KC</v>
          </cell>
        </row>
        <row r="62">
          <cell r="D62" t="str">
            <v>CH4</v>
          </cell>
          <cell r="E62">
            <v>175.40242682282445</v>
          </cell>
          <cell r="F62">
            <v>185.66786769531842</v>
          </cell>
          <cell r="G62">
            <v>2.5546934410953099E-4</v>
          </cell>
          <cell r="H62">
            <v>2.9614708005960659E-4</v>
          </cell>
          <cell r="I62">
            <v>0.99770379795545949</v>
          </cell>
          <cell r="J62">
            <v>58</v>
          </cell>
          <cell r="K62" t="str">
            <v>Not 1990 KC</v>
          </cell>
        </row>
        <row r="63">
          <cell r="D63" t="str">
            <v>N2O</v>
          </cell>
          <cell r="E63">
            <v>174.92401740156632</v>
          </cell>
          <cell r="F63">
            <v>322.36274867885669</v>
          </cell>
          <cell r="G63">
            <v>4.4355440169903799E-4</v>
          </cell>
          <cell r="H63">
            <v>2.9533934007707082E-4</v>
          </cell>
          <cell r="I63">
            <v>0.99799913729553658</v>
          </cell>
          <cell r="J63">
            <v>59</v>
          </cell>
          <cell r="K63" t="str">
            <v>Not 1990 KC</v>
          </cell>
        </row>
        <row r="64">
          <cell r="D64" t="str">
            <v>N2O</v>
          </cell>
          <cell r="E64">
            <v>174.82521868893329</v>
          </cell>
          <cell r="F64">
            <v>231.04328077840927</v>
          </cell>
          <cell r="G64">
            <v>3.1790355614054764E-4</v>
          </cell>
          <cell r="H64">
            <v>2.951725296697697E-4</v>
          </cell>
          <cell r="I64">
            <v>0.99829430982520639</v>
          </cell>
          <cell r="J64">
            <v>60</v>
          </cell>
          <cell r="K64" t="str">
            <v>Not 1990 KC</v>
          </cell>
        </row>
        <row r="65">
          <cell r="D65" t="str">
            <v>CO2</v>
          </cell>
          <cell r="E65">
            <v>146.63100059999999</v>
          </cell>
          <cell r="F65">
            <v>179.1520182151414</v>
          </cell>
          <cell r="G65">
            <v>2.4650387359662101E-4</v>
          </cell>
          <cell r="H65">
            <v>2.4756979399020366E-4</v>
          </cell>
          <cell r="I65">
            <v>0.9985418796191966</v>
          </cell>
          <cell r="J65">
            <v>61</v>
          </cell>
          <cell r="K65" t="str">
            <v>Not 1990 KC</v>
          </cell>
        </row>
        <row r="66">
          <cell r="D66" t="str">
            <v>CH4</v>
          </cell>
          <cell r="E66">
            <v>140.60420969700002</v>
          </cell>
          <cell r="F66">
            <v>196.9671879</v>
          </cell>
          <cell r="G66">
            <v>2.7101662193097152E-4</v>
          </cell>
          <cell r="H66">
            <v>2.3739424191613742E-4</v>
          </cell>
          <cell r="I66">
            <v>0.99877927386111276</v>
          </cell>
          <cell r="J66">
            <v>62</v>
          </cell>
          <cell r="K66" t="str">
            <v>Not 1990 KC</v>
          </cell>
        </row>
        <row r="67">
          <cell r="D67" t="str">
            <v>N2O</v>
          </cell>
          <cell r="E67">
            <v>124.18170712</v>
          </cell>
          <cell r="F67">
            <v>50.572397226610867</v>
          </cell>
          <cell r="G67">
            <v>6.9584992330122563E-5</v>
          </cell>
          <cell r="H67">
            <v>2.0966671115419102E-4</v>
          </cell>
          <cell r="I67">
            <v>0.99898894057226695</v>
          </cell>
          <cell r="J67">
            <v>63</v>
          </cell>
          <cell r="K67" t="str">
            <v>Not 1990 KC</v>
          </cell>
        </row>
        <row r="68">
          <cell r="D68" t="str">
            <v>N2O</v>
          </cell>
          <cell r="E68">
            <v>103.39059903324227</v>
          </cell>
          <cell r="F68">
            <v>113.59540747761923</v>
          </cell>
          <cell r="G68">
            <v>1.5630138161431601E-4</v>
          </cell>
          <cell r="H68">
            <v>1.7456328606123923E-4</v>
          </cell>
          <cell r="I68">
            <v>0.99916350385832819</v>
          </cell>
          <cell r="J68">
            <v>64</v>
          </cell>
          <cell r="K68" t="str">
            <v>Not 1990 KC</v>
          </cell>
        </row>
        <row r="69">
          <cell r="D69" t="str">
            <v>CO2</v>
          </cell>
          <cell r="E69">
            <v>94.504638038948613</v>
          </cell>
          <cell r="F69">
            <v>188.61426867978074</v>
          </cell>
          <cell r="G69">
            <v>2.5952343885585227E-4</v>
          </cell>
          <cell r="H69">
            <v>1.5956034995795611E-4</v>
          </cell>
          <cell r="I69">
            <v>0.9993230642082862</v>
          </cell>
          <cell r="J69">
            <v>65</v>
          </cell>
          <cell r="K69" t="str">
            <v>Not 1990 KC</v>
          </cell>
        </row>
        <row r="70">
          <cell r="D70" t="str">
            <v>SF6</v>
          </cell>
          <cell r="E70">
            <v>59.058999999999997</v>
          </cell>
          <cell r="F70">
            <v>13.07569</v>
          </cell>
          <cell r="G70">
            <v>1.7991470411892827E-5</v>
          </cell>
          <cell r="H70">
            <v>9.9714415119850442E-5</v>
          </cell>
          <cell r="I70">
            <v>0.99942277862340601</v>
          </cell>
          <cell r="J70">
            <v>66</v>
          </cell>
          <cell r="K70" t="str">
            <v>Not 1990 KC</v>
          </cell>
        </row>
        <row r="71">
          <cell r="D71" t="str">
            <v>CH4</v>
          </cell>
          <cell r="E71">
            <v>58.450394678473394</v>
          </cell>
          <cell r="F71">
            <v>73.719592702470962</v>
          </cell>
          <cell r="G71">
            <v>1.0143433125772305E-4</v>
          </cell>
          <cell r="H71">
            <v>9.8686854143964389E-5</v>
          </cell>
          <cell r="I71">
            <v>0.99952146547754994</v>
          </cell>
          <cell r="J71">
            <v>67</v>
          </cell>
          <cell r="K71" t="str">
            <v>Not 1990 KC</v>
          </cell>
        </row>
        <row r="72">
          <cell r="D72" t="str">
            <v>N2O</v>
          </cell>
          <cell r="E72">
            <v>56.551923445000007</v>
          </cell>
          <cell r="F72">
            <v>79.011250000000004</v>
          </cell>
          <cell r="G72">
            <v>1.0871537690031404E-4</v>
          </cell>
          <cell r="H72">
            <v>9.5481501045069058E-5</v>
          </cell>
          <cell r="I72">
            <v>0.99961694697859504</v>
          </cell>
          <cell r="J72">
            <v>68</v>
          </cell>
          <cell r="K72" t="str">
            <v>Not 1990 KC</v>
          </cell>
        </row>
        <row r="73">
          <cell r="D73" t="str">
            <v>CH4</v>
          </cell>
          <cell r="E73">
            <v>39.966239747235839</v>
          </cell>
          <cell r="F73">
            <v>61.547845214940423</v>
          </cell>
          <cell r="G73">
            <v>8.468663880073328E-5</v>
          </cell>
          <cell r="H73">
            <v>6.7478457490566067E-5</v>
          </cell>
          <cell r="I73">
            <v>0.9996844254360856</v>
          </cell>
          <cell r="J73">
            <v>69</v>
          </cell>
          <cell r="K73" t="str">
            <v>Not 1990 KC</v>
          </cell>
        </row>
        <row r="74">
          <cell r="D74" t="str">
            <v>CH4</v>
          </cell>
          <cell r="E74">
            <v>38.503985105024341</v>
          </cell>
          <cell r="F74">
            <v>96.33549488680211</v>
          </cell>
          <cell r="G74">
            <v>1.3255263820654612E-4</v>
          </cell>
          <cell r="H74">
            <v>6.5009606571918508E-5</v>
          </cell>
          <cell r="I74">
            <v>0.99974943504265756</v>
          </cell>
          <cell r="J74">
            <v>70</v>
          </cell>
          <cell r="K74" t="str">
            <v>Not 1990 KC</v>
          </cell>
        </row>
        <row r="75">
          <cell r="D75" t="str">
            <v>N2O</v>
          </cell>
          <cell r="E75">
            <v>31</v>
          </cell>
          <cell r="F75">
            <v>31</v>
          </cell>
          <cell r="G75">
            <v>4.2654390152158521E-5</v>
          </cell>
          <cell r="H75">
            <v>5.2339979828906069E-5</v>
          </cell>
          <cell r="I75">
            <v>0.99980177502248646</v>
          </cell>
          <cell r="J75">
            <v>71</v>
          </cell>
          <cell r="K75" t="str">
            <v>Not 1990 KC</v>
          </cell>
        </row>
        <row r="76">
          <cell r="D76" t="str">
            <v>CH4</v>
          </cell>
          <cell r="E76">
            <v>30.180194671382385</v>
          </cell>
          <cell r="F76">
            <v>143.06484062598</v>
          </cell>
          <cell r="G76">
            <v>1.9684979126183643E-4</v>
          </cell>
          <cell r="H76">
            <v>5.0955831623632658E-5</v>
          </cell>
          <cell r="I76">
            <v>0.99985273085411008</v>
          </cell>
          <cell r="J76">
            <v>72</v>
          </cell>
          <cell r="K76" t="str">
            <v>Not 1990 KC</v>
          </cell>
        </row>
        <row r="77">
          <cell r="D77" t="str">
            <v>CO2</v>
          </cell>
          <cell r="E77">
            <v>22.578200213105191</v>
          </cell>
          <cell r="F77">
            <v>65.576677002965894</v>
          </cell>
          <cell r="G77">
            <v>9.0230102121502859E-5</v>
          </cell>
          <cell r="H77">
            <v>3.8120727216997694E-5</v>
          </cell>
          <cell r="I77">
            <v>0.99989085158132707</v>
          </cell>
          <cell r="J77">
            <v>73</v>
          </cell>
          <cell r="K77" t="str">
            <v>Not 1990 KC</v>
          </cell>
        </row>
        <row r="78">
          <cell r="D78" t="str">
            <v>SF6</v>
          </cell>
          <cell r="E78">
            <v>15.221153950830084</v>
          </cell>
          <cell r="F78">
            <v>10.661855783411259</v>
          </cell>
          <cell r="G78">
            <v>1.4670159881666825E-5</v>
          </cell>
          <cell r="H78">
            <v>2.5699190024487759E-5</v>
          </cell>
          <cell r="I78">
            <v>0.99991655077135155</v>
          </cell>
          <cell r="J78">
            <v>74</v>
          </cell>
          <cell r="K78" t="str">
            <v>Not 1990 KC</v>
          </cell>
        </row>
        <row r="79">
          <cell r="D79" t="str">
            <v>CH4</v>
          </cell>
          <cell r="E79">
            <v>11.398107590566731</v>
          </cell>
          <cell r="F79">
            <v>9.3742340505992665</v>
          </cell>
          <cell r="G79">
            <v>1.2898459244255176E-5</v>
          </cell>
          <cell r="H79">
            <v>1.9244410367031095E-5</v>
          </cell>
          <cell r="I79">
            <v>0.9999357951817186</v>
          </cell>
          <cell r="J79">
            <v>75</v>
          </cell>
          <cell r="K79" t="str">
            <v>Not 1990 KC</v>
          </cell>
        </row>
        <row r="80">
          <cell r="D80" t="str">
            <v>CH4</v>
          </cell>
          <cell r="E80">
            <v>10.538662842817473</v>
          </cell>
          <cell r="F80">
            <v>6.8110325203199995</v>
          </cell>
          <cell r="G80">
            <v>9.3716270471215752E-6</v>
          </cell>
          <cell r="H80">
            <v>1.7793335503764789E-5</v>
          </cell>
          <cell r="I80">
            <v>0.99995358851722238</v>
          </cell>
          <cell r="J80">
            <v>76</v>
          </cell>
          <cell r="K80" t="str">
            <v>Not 1990 KC</v>
          </cell>
        </row>
        <row r="81">
          <cell r="D81" t="str">
            <v>CH4</v>
          </cell>
          <cell r="E81">
            <v>9.2008559999999999</v>
          </cell>
          <cell r="F81">
            <v>1.4666057952288152</v>
          </cell>
          <cell r="G81">
            <v>2.0179734125518256E-6</v>
          </cell>
          <cell r="H81">
            <v>1.5534600562860304E-5</v>
          </cell>
          <cell r="I81">
            <v>0.99996912311778519</v>
          </cell>
          <cell r="J81">
            <v>77</v>
          </cell>
          <cell r="K81" t="str">
            <v>Not 1990 KC</v>
          </cell>
        </row>
        <row r="82">
          <cell r="D82" t="str">
            <v>CH4</v>
          </cell>
          <cell r="E82">
            <v>7.1399222691300013</v>
          </cell>
          <cell r="F82">
            <v>6.5567880000000001</v>
          </cell>
          <cell r="G82">
            <v>9.0217997902255217E-6</v>
          </cell>
          <cell r="H82">
            <v>1.2054947985361985E-5</v>
          </cell>
          <cell r="I82">
            <v>0.99998117806577058</v>
          </cell>
          <cell r="J82">
            <v>78</v>
          </cell>
          <cell r="K82" t="str">
            <v>Not 1990 KC</v>
          </cell>
        </row>
        <row r="83">
          <cell r="D83" t="str">
            <v>CH4</v>
          </cell>
          <cell r="E83">
            <v>6.9856445673000005</v>
          </cell>
          <cell r="F83">
            <v>8.1078417000000016</v>
          </cell>
          <cell r="G83">
            <v>1.1155969134314202E-5</v>
          </cell>
          <cell r="H83">
            <v>1.179446760465772E-5</v>
          </cell>
          <cell r="I83">
            <v>0.99999297253337527</v>
          </cell>
          <cell r="J83">
            <v>79</v>
          </cell>
          <cell r="K83" t="str">
            <v>Not 1990 KC</v>
          </cell>
        </row>
        <row r="84">
          <cell r="D84" t="str">
            <v>CH4</v>
          </cell>
          <cell r="E84">
            <v>3.7328503490221858</v>
          </cell>
          <cell r="F84">
            <v>17.688099000600001</v>
          </cell>
          <cell r="G84">
            <v>2.4337905671664442E-5</v>
          </cell>
          <cell r="H84">
            <v>6.3024939345853612E-6</v>
          </cell>
          <cell r="I84">
            <v>0.9999992750273099</v>
          </cell>
          <cell r="J84">
            <v>80</v>
          </cell>
          <cell r="K84" t="str">
            <v>Not 1990 KC</v>
          </cell>
        </row>
        <row r="85">
          <cell r="D85" t="str">
            <v>N2O</v>
          </cell>
          <cell r="E85">
            <v>0.40299999999999997</v>
          </cell>
          <cell r="F85">
            <v>2.7214780181217084</v>
          </cell>
          <cell r="G85">
            <v>3.7446124250156932E-6</v>
          </cell>
          <cell r="H85">
            <v>6.8041973777577884E-7</v>
          </cell>
          <cell r="I85">
            <v>0.99999995544704767</v>
          </cell>
          <cell r="J85">
            <v>81</v>
          </cell>
          <cell r="K85" t="str">
            <v>Not 1990 KC</v>
          </cell>
        </row>
        <row r="86">
          <cell r="D86" t="str">
            <v>CO2</v>
          </cell>
          <cell r="E86">
            <v>2.6387887879784286E-2</v>
          </cell>
          <cell r="F86">
            <v>0.12491771034699999</v>
          </cell>
          <cell r="G86">
            <v>1.7188028238887957E-7</v>
          </cell>
          <cell r="H86">
            <v>4.4552952237269175E-8</v>
          </cell>
          <cell r="I86">
            <v>0.99999999999999989</v>
          </cell>
          <cell r="J86">
            <v>82</v>
          </cell>
          <cell r="K86" t="str">
            <v>Not 1990 KC</v>
          </cell>
        </row>
        <row r="87">
          <cell r="D87" t="str">
            <v>N2O</v>
          </cell>
          <cell r="E87">
            <v>0</v>
          </cell>
          <cell r="F87">
            <v>4.6119407385899995</v>
          </cell>
          <cell r="G87">
            <v>6.3457909555629675E-6</v>
          </cell>
          <cell r="H87">
            <v>0</v>
          </cell>
          <cell r="I87">
            <v>0.99999999999999989</v>
          </cell>
          <cell r="J87">
            <v>83</v>
          </cell>
          <cell r="K87" t="str">
            <v>Not 1990 KC</v>
          </cell>
        </row>
        <row r="88">
          <cell r="D88" t="str">
            <v>PFCs</v>
          </cell>
          <cell r="E88">
            <v>0</v>
          </cell>
          <cell r="F88">
            <v>29.748226239721216</v>
          </cell>
          <cell r="G88">
            <v>4.0932014463346719E-5</v>
          </cell>
          <cell r="H88">
            <v>0</v>
          </cell>
          <cell r="I88">
            <v>0.99999999999999989</v>
          </cell>
          <cell r="J88">
            <v>84</v>
          </cell>
          <cell r="K88" t="str">
            <v>Not 1990 KC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Prov Table"/>
      <sheetName val="GHG_GDP Intensity"/>
      <sheetName val="BN Table"/>
      <sheetName val="CanadaNonRound April 10"/>
      <sheetName val="Vehicle Emissions"/>
      <sheetName val="Other Countries"/>
      <sheetName val="VehPop Data"/>
      <sheetName val="VehPop Chart"/>
      <sheetName val="Kyoto Gap Data"/>
      <sheetName val="Kyoto Gap Chart"/>
      <sheetName val="Vehicle Chart"/>
      <sheetName val="Electricity Data"/>
      <sheetName val="Electricity Chart"/>
      <sheetName val="Manufacturing Chart"/>
      <sheetName val="Manufacturing Data"/>
      <sheetName val="1999"/>
      <sheetName val="CanadaNonRound (Old)"/>
    </sheetNames>
    <sheetDataSet>
      <sheetData sheetId="0" refreshError="1">
        <row r="5">
          <cell r="B5">
            <v>2.59</v>
          </cell>
          <cell r="C5">
            <v>3.0000000000000001E-3</v>
          </cell>
          <cell r="D5">
            <v>0.69900000000000007</v>
          </cell>
          <cell r="E5">
            <v>1.2</v>
          </cell>
          <cell r="F5">
            <v>3.44</v>
          </cell>
          <cell r="G5">
            <v>6.54</v>
          </cell>
          <cell r="H5">
            <v>1E-3</v>
          </cell>
          <cell r="I5">
            <v>3.41</v>
          </cell>
          <cell r="J5">
            <v>26.6</v>
          </cell>
          <cell r="K5">
            <v>2.63</v>
          </cell>
          <cell r="L5">
            <v>0</v>
          </cell>
          <cell r="M5">
            <v>6.9000000000000006E-2</v>
          </cell>
        </row>
        <row r="6">
          <cell r="B6">
            <v>1.01</v>
          </cell>
          <cell r="C6">
            <v>1.2E-2</v>
          </cell>
          <cell r="D6">
            <v>7.94</v>
          </cell>
          <cell r="E6">
            <v>9.7200000000000006</v>
          </cell>
          <cell r="F6">
            <v>1.55</v>
          </cell>
          <cell r="G6">
            <v>35.700000000000003</v>
          </cell>
          <cell r="H6">
            <v>1.3800000000000001</v>
          </cell>
          <cell r="I6">
            <v>14.3</v>
          </cell>
          <cell r="J6">
            <v>51.1</v>
          </cell>
          <cell r="K6">
            <v>1.85</v>
          </cell>
          <cell r="L6">
            <v>0.32600000000000001</v>
          </cell>
          <cell r="M6">
            <v>3.3000000000000002E-2</v>
          </cell>
        </row>
        <row r="7">
          <cell r="B7">
            <v>0.89500000000000002</v>
          </cell>
          <cell r="C7">
            <v>2E-3</v>
          </cell>
          <cell r="D7">
            <v>4.7E-2</v>
          </cell>
          <cell r="E7">
            <v>9.8000000000000004E-2</v>
          </cell>
          <cell r="F7">
            <v>0.76</v>
          </cell>
          <cell r="G7">
            <v>0.52500000000000002</v>
          </cell>
          <cell r="H7">
            <v>3.4000000000000002E-2</v>
          </cell>
          <cell r="I7">
            <v>1.8</v>
          </cell>
          <cell r="J7">
            <v>3.43</v>
          </cell>
          <cell r="K7">
            <v>0.32200000000000001</v>
          </cell>
          <cell r="L7">
            <v>6.3E-2</v>
          </cell>
          <cell r="M7">
            <v>3.0000000000000001E-3</v>
          </cell>
        </row>
        <row r="8">
          <cell r="B8">
            <v>1.8000000000000002E-2</v>
          </cell>
          <cell r="C8">
            <v>0</v>
          </cell>
          <cell r="D8">
            <v>0.51400000000000001</v>
          </cell>
          <cell r="E8">
            <v>1E-3</v>
          </cell>
          <cell r="F8">
            <v>0.44</v>
          </cell>
          <cell r="G8">
            <v>1.6</v>
          </cell>
          <cell r="H8">
            <v>0.51</v>
          </cell>
          <cell r="I8">
            <v>9.8149999999999995</v>
          </cell>
          <cell r="J8">
            <v>33.29</v>
          </cell>
          <cell r="K8">
            <v>5.95</v>
          </cell>
          <cell r="L8">
            <v>4.4999999999999998E-2</v>
          </cell>
          <cell r="M8">
            <v>4.3000000000000003E-2</v>
          </cell>
        </row>
        <row r="9">
          <cell r="B9">
            <v>0</v>
          </cell>
          <cell r="C9">
            <v>0</v>
          </cell>
          <cell r="D9">
            <v>0</v>
          </cell>
          <cell r="E9">
            <v>0</v>
          </cell>
          <cell r="F9">
            <v>1.6E-2</v>
          </cell>
          <cell r="G9">
            <v>3.94</v>
          </cell>
          <cell r="H9">
            <v>0.92900000000000005</v>
          </cell>
          <cell r="I9">
            <v>2.58</v>
          </cell>
          <cell r="J9">
            <v>3.15</v>
          </cell>
          <cell r="K9">
            <v>1.51</v>
          </cell>
          <cell r="L9">
            <v>5.0000000000000001E-3</v>
          </cell>
          <cell r="M9">
            <v>0</v>
          </cell>
        </row>
        <row r="13">
          <cell r="B13">
            <v>0.21</v>
          </cell>
          <cell r="C13">
            <v>0.09</v>
          </cell>
          <cell r="D13">
            <v>0.78100000000000003</v>
          </cell>
          <cell r="E13">
            <v>1.21</v>
          </cell>
          <cell r="F13">
            <v>11.200000000000001</v>
          </cell>
          <cell r="G13">
            <v>21.1</v>
          </cell>
          <cell r="H13">
            <v>0.92400000000000004</v>
          </cell>
          <cell r="I13">
            <v>1.1000000000000001</v>
          </cell>
          <cell r="J13">
            <v>9.94</v>
          </cell>
          <cell r="K13">
            <v>5.88</v>
          </cell>
          <cell r="L13">
            <v>0</v>
          </cell>
          <cell r="M13">
            <v>0</v>
          </cell>
        </row>
        <row r="14">
          <cell r="B14">
            <v>1.3000000000000001E-2</v>
          </cell>
          <cell r="C14">
            <v>7.0000000000000001E-3</v>
          </cell>
          <cell r="D14">
            <v>3.6000000000000004E-2</v>
          </cell>
          <cell r="E14">
            <v>3.9E-2</v>
          </cell>
          <cell r="F14">
            <v>0.186</v>
          </cell>
          <cell r="G14">
            <v>0.44900000000000001</v>
          </cell>
          <cell r="H14">
            <v>8.4000000000000005E-2</v>
          </cell>
          <cell r="I14">
            <v>6.5000000000000002E-2</v>
          </cell>
          <cell r="J14">
            <v>0.13500000000000001</v>
          </cell>
          <cell r="K14">
            <v>0.1</v>
          </cell>
          <cell r="L14">
            <v>0</v>
          </cell>
          <cell r="M14">
            <v>2E-3</v>
          </cell>
        </row>
        <row r="15">
          <cell r="B15">
            <v>8.1000000000000003E-2</v>
          </cell>
          <cell r="C15">
            <v>3.0000000000000001E-3</v>
          </cell>
          <cell r="D15">
            <v>0.31</v>
          </cell>
          <cell r="E15">
            <v>0.25</v>
          </cell>
          <cell r="F15">
            <v>12</v>
          </cell>
          <cell r="G15">
            <v>22</v>
          </cell>
          <cell r="H15">
            <v>0.32</v>
          </cell>
          <cell r="I15">
            <v>2</v>
          </cell>
          <cell r="J15">
            <v>11</v>
          </cell>
          <cell r="K15">
            <v>2.9</v>
          </cell>
          <cell r="L15">
            <v>1E-3</v>
          </cell>
          <cell r="M15">
            <v>0</v>
          </cell>
        </row>
        <row r="19">
          <cell r="B19">
            <v>0.66700000000000004</v>
          </cell>
          <cell r="C19">
            <v>0.247</v>
          </cell>
          <cell r="D19">
            <v>1.4969999999999999</v>
          </cell>
          <cell r="E19">
            <v>1.4379999999999999</v>
          </cell>
          <cell r="F19">
            <v>13.536000000000001</v>
          </cell>
          <cell r="G19">
            <v>19.370999999999999</v>
          </cell>
          <cell r="H19">
            <v>1.5649999999999999</v>
          </cell>
          <cell r="I19">
            <v>1.2509999999999999</v>
          </cell>
          <cell r="J19">
            <v>4.9109999999999996</v>
          </cell>
          <cell r="K19">
            <v>5.484</v>
          </cell>
          <cell r="L19">
            <v>2.6000000000000002E-2</v>
          </cell>
          <cell r="M19">
            <v>7.4999999999999997E-2</v>
          </cell>
        </row>
        <row r="20">
          <cell r="B20">
            <v>0.628</v>
          </cell>
          <cell r="C20">
            <v>0.217</v>
          </cell>
          <cell r="D20">
            <v>1.1300000000000001</v>
          </cell>
          <cell r="E20">
            <v>0.97499999999999998</v>
          </cell>
          <cell r="F20">
            <v>5.32</v>
          </cell>
          <cell r="G20">
            <v>11.6</v>
          </cell>
          <cell r="H20">
            <v>1.33</v>
          </cell>
          <cell r="I20">
            <v>1.61</v>
          </cell>
          <cell r="J20">
            <v>4.87</v>
          </cell>
          <cell r="K20">
            <v>4.78</v>
          </cell>
          <cell r="L20">
            <v>1.7000000000000001E-2</v>
          </cell>
          <cell r="M20">
            <v>5.2000000000000005E-2</v>
          </cell>
        </row>
        <row r="21">
          <cell r="B21">
            <v>0.57200000000000006</v>
          </cell>
          <cell r="C21">
            <v>0.17899999999999999</v>
          </cell>
          <cell r="D21">
            <v>1.0830000000000002</v>
          </cell>
          <cell r="E21">
            <v>1.3069999999999999</v>
          </cell>
          <cell r="F21">
            <v>9.0259999999999998</v>
          </cell>
          <cell r="G21">
            <v>13.200000000000001</v>
          </cell>
          <cell r="H21">
            <v>1.5290000000000001</v>
          </cell>
          <cell r="I21">
            <v>2.9359999999999999</v>
          </cell>
          <cell r="J21">
            <v>7.62</v>
          </cell>
          <cell r="K21">
            <v>4.6820000000000004</v>
          </cell>
          <cell r="L21">
            <v>0.23400000000000001</v>
          </cell>
          <cell r="M21">
            <v>9.7000000000000003E-2</v>
          </cell>
        </row>
        <row r="22">
          <cell r="B22">
            <v>0.42500000000000004</v>
          </cell>
          <cell r="C22">
            <v>7.8000000000000014E-2</v>
          </cell>
          <cell r="D22">
            <v>0.58500000000000008</v>
          </cell>
          <cell r="E22">
            <v>0.61199999999999999</v>
          </cell>
          <cell r="F22">
            <v>0.97399999999999998</v>
          </cell>
          <cell r="G22">
            <v>4.24</v>
          </cell>
          <cell r="H22">
            <v>1.105</v>
          </cell>
          <cell r="I22">
            <v>2.0540000000000003</v>
          </cell>
          <cell r="J22">
            <v>5.75</v>
          </cell>
          <cell r="K22">
            <v>3.3920000000000003</v>
          </cell>
          <cell r="L22">
            <v>0.27300000000000002</v>
          </cell>
          <cell r="M22">
            <v>0.02</v>
          </cell>
        </row>
        <row r="23">
          <cell r="B23">
            <v>5.0000000000000001E-3</v>
          </cell>
          <cell r="C23">
            <v>2E-3</v>
          </cell>
          <cell r="D23">
            <v>1.4000000000000002E-2</v>
          </cell>
          <cell r="E23">
            <v>1.8000000000000002E-2</v>
          </cell>
          <cell r="F23">
            <v>0.10800000000000001</v>
          </cell>
          <cell r="G23">
            <v>0.71100000000000008</v>
          </cell>
          <cell r="H23">
            <v>0.113</v>
          </cell>
          <cell r="I23">
            <v>6.6000000000000003E-2</v>
          </cell>
          <cell r="J23">
            <v>0.46800000000000003</v>
          </cell>
          <cell r="K23">
            <v>0.53400000000000003</v>
          </cell>
          <cell r="L23">
            <v>2E-3</v>
          </cell>
          <cell r="M23">
            <v>2E-3</v>
          </cell>
        </row>
        <row r="24">
          <cell r="B24">
            <v>0.36</v>
          </cell>
          <cell r="C24">
            <v>1.0999999999999999E-2</v>
          </cell>
          <cell r="D24">
            <v>0.46400000000000002</v>
          </cell>
          <cell r="E24">
            <v>0.189</v>
          </cell>
          <cell r="F24">
            <v>1.6400000000000001</v>
          </cell>
          <cell r="G24">
            <v>4.3100000000000005</v>
          </cell>
          <cell r="H24">
            <v>0.51600000000000001</v>
          </cell>
          <cell r="I24">
            <v>0.214</v>
          </cell>
          <cell r="J24">
            <v>2.04</v>
          </cell>
          <cell r="K24">
            <v>2.97</v>
          </cell>
          <cell r="L24">
            <v>0.23500000000000001</v>
          </cell>
          <cell r="M24">
            <v>2.7E-2</v>
          </cell>
        </row>
        <row r="25">
          <cell r="B25">
            <v>0.65</v>
          </cell>
          <cell r="C25">
            <v>6.6000000000000003E-2</v>
          </cell>
          <cell r="D25">
            <v>0.66100000000000003</v>
          </cell>
          <cell r="E25">
            <v>0.32700000000000001</v>
          </cell>
          <cell r="F25">
            <v>1.59</v>
          </cell>
          <cell r="G25">
            <v>0.81500000000000006</v>
          </cell>
          <cell r="H25">
            <v>0</v>
          </cell>
          <cell r="I25">
            <v>0</v>
          </cell>
          <cell r="J25">
            <v>0</v>
          </cell>
          <cell r="K25">
            <v>1.01</v>
          </cell>
          <cell r="L25">
            <v>3.1E-2</v>
          </cell>
          <cell r="M25">
            <v>0</v>
          </cell>
        </row>
        <row r="26">
          <cell r="B26">
            <v>0</v>
          </cell>
          <cell r="C26">
            <v>0</v>
          </cell>
          <cell r="D26">
            <v>4.2000000000000003E-2</v>
          </cell>
          <cell r="E26">
            <v>0.184</v>
          </cell>
          <cell r="F26">
            <v>0.74</v>
          </cell>
          <cell r="G26">
            <v>1.58</v>
          </cell>
          <cell r="H26">
            <v>0.35100000000000003</v>
          </cell>
          <cell r="I26">
            <v>0.47100000000000003</v>
          </cell>
          <cell r="J26">
            <v>1.36</v>
          </cell>
          <cell r="K26">
            <v>1.4000000000000001</v>
          </cell>
          <cell r="L26">
            <v>2E-3</v>
          </cell>
          <cell r="M26">
            <v>0</v>
          </cell>
        </row>
        <row r="30">
          <cell r="B30">
            <v>0.75</v>
          </cell>
          <cell r="C30">
            <v>0.32500000000000001</v>
          </cell>
          <cell r="D30">
            <v>1.9000000000000001</v>
          </cell>
          <cell r="E30">
            <v>0.89700000000000002</v>
          </cell>
          <cell r="F30">
            <v>7.3</v>
          </cell>
          <cell r="G30">
            <v>17.2</v>
          </cell>
          <cell r="H30">
            <v>1.3</v>
          </cell>
          <cell r="I30">
            <v>1.93</v>
          </cell>
          <cell r="J30">
            <v>7.37</v>
          </cell>
          <cell r="K30">
            <v>4.55</v>
          </cell>
          <cell r="L30">
            <v>0.14000000000000001</v>
          </cell>
          <cell r="M30">
            <v>0.04</v>
          </cell>
        </row>
        <row r="31">
          <cell r="B31">
            <v>0.3</v>
          </cell>
          <cell r="C31">
            <v>0.17699999999999999</v>
          </cell>
          <cell r="D31">
            <v>0.754</v>
          </cell>
          <cell r="E31">
            <v>0.502</v>
          </cell>
          <cell r="F31">
            <v>4.6399999999999997</v>
          </cell>
          <cell r="G31">
            <v>10.200000000000001</v>
          </cell>
          <cell r="H31">
            <v>1.48</v>
          </cell>
          <cell r="I31">
            <v>1.24</v>
          </cell>
          <cell r="J31">
            <v>4.6100000000000003</v>
          </cell>
          <cell r="K31">
            <v>2.85</v>
          </cell>
          <cell r="L31">
            <v>0.21299999999999999</v>
          </cell>
          <cell r="M31">
            <v>3.3000000000000002E-2</v>
          </cell>
        </row>
        <row r="35">
          <cell r="B35">
            <v>9.4E-2</v>
          </cell>
          <cell r="C35">
            <v>0.45</v>
          </cell>
          <cell r="D35">
            <v>0.67</v>
          </cell>
          <cell r="E35">
            <v>0.56000000000000005</v>
          </cell>
          <cell r="F35">
            <v>8.7000000000000011</v>
          </cell>
          <cell r="G35">
            <v>12</v>
          </cell>
          <cell r="H35">
            <v>7.8</v>
          </cell>
          <cell r="I35">
            <v>12</v>
          </cell>
          <cell r="J35">
            <v>20</v>
          </cell>
          <cell r="K35">
            <v>2.8000000000000003</v>
          </cell>
          <cell r="L35">
            <v>0</v>
          </cell>
          <cell r="M35">
            <v>0</v>
          </cell>
        </row>
        <row r="37">
          <cell r="B37">
            <v>7.5999999999999998E-2</v>
          </cell>
          <cell r="C37">
            <v>4.9000000000000002E-2</v>
          </cell>
          <cell r="D37">
            <v>0.222</v>
          </cell>
          <cell r="E37">
            <v>0.10400000000000001</v>
          </cell>
          <cell r="F37">
            <v>0.26</v>
          </cell>
          <cell r="G37">
            <v>0.93400000000000005</v>
          </cell>
          <cell r="H37">
            <v>7.2999999999999995E-2</v>
          </cell>
          <cell r="I37">
            <v>0.28999999999999998</v>
          </cell>
          <cell r="J37">
            <v>0.33900000000000002</v>
          </cell>
          <cell r="K37">
            <v>0.251</v>
          </cell>
          <cell r="L37">
            <v>0</v>
          </cell>
          <cell r="M37">
            <v>8.0000000000000002E-3</v>
          </cell>
        </row>
        <row r="38">
          <cell r="B38">
            <v>8.0000000000000002E-3</v>
          </cell>
          <cell r="C38">
            <v>2E-3</v>
          </cell>
          <cell r="D38">
            <v>1.4E-2</v>
          </cell>
          <cell r="E38">
            <v>1.2E-2</v>
          </cell>
          <cell r="F38">
            <v>0.11</v>
          </cell>
          <cell r="G38">
            <v>0.17</v>
          </cell>
          <cell r="H38">
            <v>1.7000000000000001E-2</v>
          </cell>
          <cell r="I38">
            <v>1.4999999999999999E-2</v>
          </cell>
          <cell r="J38">
            <v>4.3999999999999997E-2</v>
          </cell>
          <cell r="K38">
            <v>0.06</v>
          </cell>
          <cell r="L38">
            <v>1E-3</v>
          </cell>
          <cell r="M38">
            <v>0</v>
          </cell>
        </row>
        <row r="39">
          <cell r="B39">
            <v>2.9000000000000001E-2</v>
          </cell>
          <cell r="C39">
            <v>7.0000000000000001E-3</v>
          </cell>
          <cell r="D39">
            <v>1.4999999999999999E-2</v>
          </cell>
          <cell r="E39">
            <v>0.28999999999999998</v>
          </cell>
          <cell r="F39">
            <v>0.16</v>
          </cell>
          <cell r="G39">
            <v>0.18</v>
          </cell>
          <cell r="H39">
            <v>0.12</v>
          </cell>
          <cell r="I39">
            <v>0.13</v>
          </cell>
          <cell r="J39">
            <v>0.57000000000000006</v>
          </cell>
          <cell r="K39">
            <v>5.1000000000000004E-2</v>
          </cell>
          <cell r="L39">
            <v>4.0000000000000001E-3</v>
          </cell>
          <cell r="M39">
            <v>8.3000000000000004E-2</v>
          </cell>
        </row>
        <row r="40">
          <cell r="B40">
            <v>0.42</v>
          </cell>
          <cell r="C40">
            <v>8.7999999999999995E-2</v>
          </cell>
          <cell r="D40">
            <v>0.68</v>
          </cell>
          <cell r="E40">
            <v>0.59</v>
          </cell>
          <cell r="F40">
            <v>6.2</v>
          </cell>
          <cell r="G40">
            <v>8</v>
          </cell>
          <cell r="H40">
            <v>0.57999999999999996</v>
          </cell>
          <cell r="I40">
            <v>0.6</v>
          </cell>
          <cell r="J40">
            <v>1.1000000000000001</v>
          </cell>
          <cell r="K40">
            <v>4.8</v>
          </cell>
          <cell r="L40">
            <v>1.8000000000000002E-2</v>
          </cell>
          <cell r="M40">
            <v>8.0000000000000002E-3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Prov Table"/>
    </sheetNames>
    <sheetDataSet>
      <sheetData sheetId="0" refreshError="1">
        <row r="5">
          <cell r="B5">
            <v>2.59</v>
          </cell>
          <cell r="C5">
            <v>3.0000000000000001E-3</v>
          </cell>
          <cell r="D5">
            <v>0.69900000000000007</v>
          </cell>
          <cell r="E5">
            <v>1.2</v>
          </cell>
          <cell r="F5">
            <v>3.44</v>
          </cell>
          <cell r="G5">
            <v>6.54</v>
          </cell>
          <cell r="H5">
            <v>1E-3</v>
          </cell>
          <cell r="I5">
            <v>3.41</v>
          </cell>
          <cell r="J5">
            <v>26.6</v>
          </cell>
          <cell r="K5">
            <v>2.63</v>
          </cell>
          <cell r="L5">
            <v>0</v>
          </cell>
          <cell r="M5">
            <v>6.9000000000000006E-2</v>
          </cell>
        </row>
        <row r="6">
          <cell r="B6">
            <v>1.01</v>
          </cell>
          <cell r="C6">
            <v>1.2E-2</v>
          </cell>
          <cell r="D6">
            <v>7.94</v>
          </cell>
          <cell r="E6">
            <v>9.7200000000000006</v>
          </cell>
          <cell r="F6">
            <v>1.55</v>
          </cell>
          <cell r="G6">
            <v>35.700000000000003</v>
          </cell>
          <cell r="H6">
            <v>1.3800000000000001</v>
          </cell>
          <cell r="I6">
            <v>14.3</v>
          </cell>
          <cell r="J6">
            <v>51.1</v>
          </cell>
          <cell r="K6">
            <v>1.85</v>
          </cell>
          <cell r="L6">
            <v>0.32600000000000001</v>
          </cell>
          <cell r="M6">
            <v>3.3000000000000002E-2</v>
          </cell>
        </row>
        <row r="7">
          <cell r="B7">
            <v>0.89500000000000002</v>
          </cell>
          <cell r="C7">
            <v>2E-3</v>
          </cell>
          <cell r="D7">
            <v>4.7E-2</v>
          </cell>
          <cell r="E7">
            <v>9.8000000000000004E-2</v>
          </cell>
          <cell r="F7">
            <v>0.76</v>
          </cell>
          <cell r="G7">
            <v>0.52500000000000002</v>
          </cell>
          <cell r="H7">
            <v>3.4000000000000002E-2</v>
          </cell>
          <cell r="I7">
            <v>1.8</v>
          </cell>
          <cell r="J7">
            <v>3.43</v>
          </cell>
          <cell r="K7">
            <v>0.32200000000000001</v>
          </cell>
          <cell r="L7">
            <v>6.3E-2</v>
          </cell>
          <cell r="M7">
            <v>3.0000000000000001E-3</v>
          </cell>
        </row>
        <row r="8">
          <cell r="B8">
            <v>1.8000000000000002E-2</v>
          </cell>
          <cell r="C8">
            <v>0</v>
          </cell>
          <cell r="D8">
            <v>0.51400000000000001</v>
          </cell>
          <cell r="E8">
            <v>1E-3</v>
          </cell>
          <cell r="F8">
            <v>0.44</v>
          </cell>
          <cell r="G8">
            <v>1.6</v>
          </cell>
          <cell r="H8">
            <v>0.51</v>
          </cell>
          <cell r="I8">
            <v>9.8149999999999995</v>
          </cell>
          <cell r="J8">
            <v>33.29</v>
          </cell>
          <cell r="K8">
            <v>5.95</v>
          </cell>
          <cell r="L8">
            <v>4.4999999999999998E-2</v>
          </cell>
          <cell r="M8">
            <v>4.3000000000000003E-2</v>
          </cell>
        </row>
        <row r="9">
          <cell r="B9">
            <v>0</v>
          </cell>
          <cell r="C9">
            <v>0</v>
          </cell>
          <cell r="D9">
            <v>0</v>
          </cell>
          <cell r="E9">
            <v>0</v>
          </cell>
          <cell r="F9">
            <v>1.6E-2</v>
          </cell>
          <cell r="G9">
            <v>3.94</v>
          </cell>
          <cell r="H9">
            <v>0.92900000000000005</v>
          </cell>
          <cell r="I9">
            <v>2.58</v>
          </cell>
          <cell r="J9">
            <v>3.15</v>
          </cell>
          <cell r="K9">
            <v>1.51</v>
          </cell>
          <cell r="L9">
            <v>5.0000000000000001E-3</v>
          </cell>
          <cell r="M9">
            <v>0</v>
          </cell>
        </row>
        <row r="13">
          <cell r="B13">
            <v>0.21</v>
          </cell>
          <cell r="C13">
            <v>0.09</v>
          </cell>
          <cell r="D13">
            <v>0.78100000000000003</v>
          </cell>
          <cell r="E13">
            <v>1.21</v>
          </cell>
          <cell r="F13">
            <v>11.200000000000001</v>
          </cell>
          <cell r="G13">
            <v>21.1</v>
          </cell>
          <cell r="H13">
            <v>0.92400000000000004</v>
          </cell>
          <cell r="I13">
            <v>1.1000000000000001</v>
          </cell>
          <cell r="J13">
            <v>9.94</v>
          </cell>
          <cell r="K13">
            <v>5.88</v>
          </cell>
          <cell r="L13">
            <v>0</v>
          </cell>
          <cell r="M13">
            <v>0</v>
          </cell>
        </row>
        <row r="14">
          <cell r="B14">
            <v>1.3000000000000001E-2</v>
          </cell>
          <cell r="C14">
            <v>7.0000000000000001E-3</v>
          </cell>
          <cell r="D14">
            <v>3.6000000000000004E-2</v>
          </cell>
          <cell r="E14">
            <v>3.9E-2</v>
          </cell>
          <cell r="F14">
            <v>0.186</v>
          </cell>
          <cell r="G14">
            <v>0.44900000000000001</v>
          </cell>
          <cell r="H14">
            <v>8.4000000000000005E-2</v>
          </cell>
          <cell r="I14">
            <v>6.5000000000000002E-2</v>
          </cell>
          <cell r="J14">
            <v>0.13500000000000001</v>
          </cell>
          <cell r="K14">
            <v>0.1</v>
          </cell>
          <cell r="L14">
            <v>0</v>
          </cell>
          <cell r="M14">
            <v>2E-3</v>
          </cell>
        </row>
        <row r="15">
          <cell r="B15">
            <v>8.1000000000000003E-2</v>
          </cell>
          <cell r="C15">
            <v>3.0000000000000001E-3</v>
          </cell>
          <cell r="D15">
            <v>0.31</v>
          </cell>
          <cell r="E15">
            <v>0.25</v>
          </cell>
          <cell r="F15">
            <v>12</v>
          </cell>
          <cell r="G15">
            <v>22</v>
          </cell>
          <cell r="H15">
            <v>0.32</v>
          </cell>
          <cell r="I15">
            <v>2</v>
          </cell>
          <cell r="J15">
            <v>11</v>
          </cell>
          <cell r="K15">
            <v>2.9</v>
          </cell>
          <cell r="L15">
            <v>1E-3</v>
          </cell>
          <cell r="M15">
            <v>0</v>
          </cell>
        </row>
        <row r="19">
          <cell r="B19">
            <v>0.66700000000000004</v>
          </cell>
          <cell r="C19">
            <v>0.247</v>
          </cell>
          <cell r="D19">
            <v>1.4969999999999999</v>
          </cell>
          <cell r="E19">
            <v>1.4379999999999999</v>
          </cell>
          <cell r="F19">
            <v>13.536000000000001</v>
          </cell>
          <cell r="G19">
            <v>19.370999999999999</v>
          </cell>
          <cell r="H19">
            <v>1.5649999999999999</v>
          </cell>
          <cell r="I19">
            <v>1.2509999999999999</v>
          </cell>
          <cell r="J19">
            <v>4.9109999999999996</v>
          </cell>
          <cell r="K19">
            <v>5.484</v>
          </cell>
          <cell r="L19">
            <v>2.6000000000000002E-2</v>
          </cell>
          <cell r="M19">
            <v>7.4999999999999997E-2</v>
          </cell>
        </row>
        <row r="20">
          <cell r="B20">
            <v>0.628</v>
          </cell>
          <cell r="C20">
            <v>0.217</v>
          </cell>
          <cell r="D20">
            <v>1.1300000000000001</v>
          </cell>
          <cell r="E20">
            <v>0.97499999999999998</v>
          </cell>
          <cell r="F20">
            <v>5.32</v>
          </cell>
          <cell r="G20">
            <v>11.6</v>
          </cell>
          <cell r="H20">
            <v>1.33</v>
          </cell>
          <cell r="I20">
            <v>1.61</v>
          </cell>
          <cell r="J20">
            <v>4.87</v>
          </cell>
          <cell r="K20">
            <v>4.78</v>
          </cell>
          <cell r="L20">
            <v>1.7000000000000001E-2</v>
          </cell>
          <cell r="M20">
            <v>5.2000000000000005E-2</v>
          </cell>
        </row>
        <row r="21">
          <cell r="B21">
            <v>0.57200000000000006</v>
          </cell>
          <cell r="C21">
            <v>0.17899999999999999</v>
          </cell>
          <cell r="D21">
            <v>1.0830000000000002</v>
          </cell>
          <cell r="E21">
            <v>1.3069999999999999</v>
          </cell>
          <cell r="F21">
            <v>9.0259999999999998</v>
          </cell>
          <cell r="G21">
            <v>13.200000000000001</v>
          </cell>
          <cell r="H21">
            <v>1.5290000000000001</v>
          </cell>
          <cell r="I21">
            <v>2.9359999999999999</v>
          </cell>
          <cell r="J21">
            <v>7.62</v>
          </cell>
          <cell r="K21">
            <v>4.6820000000000004</v>
          </cell>
          <cell r="L21">
            <v>0.23400000000000001</v>
          </cell>
          <cell r="M21">
            <v>9.7000000000000003E-2</v>
          </cell>
        </row>
        <row r="22">
          <cell r="B22">
            <v>0.42500000000000004</v>
          </cell>
          <cell r="C22">
            <v>7.8000000000000014E-2</v>
          </cell>
          <cell r="D22">
            <v>0.58500000000000008</v>
          </cell>
          <cell r="E22">
            <v>0.61199999999999999</v>
          </cell>
          <cell r="F22">
            <v>0.97399999999999998</v>
          </cell>
          <cell r="G22">
            <v>4.24</v>
          </cell>
          <cell r="H22">
            <v>1.105</v>
          </cell>
          <cell r="I22">
            <v>2.0540000000000003</v>
          </cell>
          <cell r="J22">
            <v>5.75</v>
          </cell>
          <cell r="K22">
            <v>3.3920000000000003</v>
          </cell>
          <cell r="L22">
            <v>0.27300000000000002</v>
          </cell>
          <cell r="M22">
            <v>0.02</v>
          </cell>
        </row>
        <row r="23">
          <cell r="B23">
            <v>5.0000000000000001E-3</v>
          </cell>
          <cell r="C23">
            <v>2E-3</v>
          </cell>
          <cell r="D23">
            <v>1.4000000000000002E-2</v>
          </cell>
          <cell r="E23">
            <v>1.8000000000000002E-2</v>
          </cell>
          <cell r="F23">
            <v>0.10800000000000001</v>
          </cell>
          <cell r="G23">
            <v>0.71100000000000008</v>
          </cell>
          <cell r="H23">
            <v>0.113</v>
          </cell>
          <cell r="I23">
            <v>6.6000000000000003E-2</v>
          </cell>
          <cell r="J23">
            <v>0.46800000000000003</v>
          </cell>
          <cell r="K23">
            <v>0.53400000000000003</v>
          </cell>
          <cell r="L23">
            <v>2E-3</v>
          </cell>
          <cell r="M23">
            <v>2E-3</v>
          </cell>
        </row>
        <row r="24">
          <cell r="B24">
            <v>0.36</v>
          </cell>
          <cell r="C24">
            <v>1.0999999999999999E-2</v>
          </cell>
          <cell r="D24">
            <v>0.46400000000000002</v>
          </cell>
          <cell r="E24">
            <v>0.189</v>
          </cell>
          <cell r="F24">
            <v>1.6400000000000001</v>
          </cell>
          <cell r="G24">
            <v>4.3100000000000005</v>
          </cell>
          <cell r="H24">
            <v>0.51600000000000001</v>
          </cell>
          <cell r="I24">
            <v>0.214</v>
          </cell>
          <cell r="J24">
            <v>2.04</v>
          </cell>
          <cell r="K24">
            <v>2.97</v>
          </cell>
          <cell r="L24">
            <v>0.23500000000000001</v>
          </cell>
          <cell r="M24">
            <v>2.7E-2</v>
          </cell>
        </row>
        <row r="25">
          <cell r="B25">
            <v>0.65</v>
          </cell>
          <cell r="C25">
            <v>6.6000000000000003E-2</v>
          </cell>
          <cell r="D25">
            <v>0.66100000000000003</v>
          </cell>
          <cell r="E25">
            <v>0.32700000000000001</v>
          </cell>
          <cell r="F25">
            <v>1.59</v>
          </cell>
          <cell r="G25">
            <v>0.81500000000000006</v>
          </cell>
          <cell r="H25">
            <v>0</v>
          </cell>
          <cell r="I25">
            <v>0</v>
          </cell>
          <cell r="J25">
            <v>0</v>
          </cell>
          <cell r="K25">
            <v>1.01</v>
          </cell>
          <cell r="L25">
            <v>3.1E-2</v>
          </cell>
          <cell r="M25">
            <v>0</v>
          </cell>
        </row>
        <row r="26">
          <cell r="B26">
            <v>0</v>
          </cell>
          <cell r="C26">
            <v>0</v>
          </cell>
          <cell r="D26">
            <v>4.2000000000000003E-2</v>
          </cell>
          <cell r="E26">
            <v>0.184</v>
          </cell>
          <cell r="F26">
            <v>0.74</v>
          </cell>
          <cell r="G26">
            <v>1.58</v>
          </cell>
          <cell r="H26">
            <v>0.35100000000000003</v>
          </cell>
          <cell r="I26">
            <v>0.47100000000000003</v>
          </cell>
          <cell r="J26">
            <v>1.36</v>
          </cell>
          <cell r="K26">
            <v>1.4000000000000001</v>
          </cell>
          <cell r="L26">
            <v>2E-3</v>
          </cell>
          <cell r="M26">
            <v>0</v>
          </cell>
        </row>
        <row r="30">
          <cell r="B30">
            <v>0.75</v>
          </cell>
          <cell r="C30">
            <v>0.32500000000000001</v>
          </cell>
          <cell r="D30">
            <v>1.9000000000000001</v>
          </cell>
          <cell r="E30">
            <v>0.89700000000000002</v>
          </cell>
          <cell r="F30">
            <v>7.3</v>
          </cell>
          <cell r="G30">
            <v>17.2</v>
          </cell>
          <cell r="H30">
            <v>1.3</v>
          </cell>
          <cell r="I30">
            <v>1.93</v>
          </cell>
          <cell r="J30">
            <v>7.37</v>
          </cell>
          <cell r="K30">
            <v>4.55</v>
          </cell>
          <cell r="L30">
            <v>0.14000000000000001</v>
          </cell>
          <cell r="M30">
            <v>0.04</v>
          </cell>
        </row>
        <row r="31">
          <cell r="B31">
            <v>0.3</v>
          </cell>
          <cell r="C31">
            <v>0.17699999999999999</v>
          </cell>
          <cell r="D31">
            <v>0.754</v>
          </cell>
          <cell r="E31">
            <v>0.502</v>
          </cell>
          <cell r="F31">
            <v>4.6399999999999997</v>
          </cell>
          <cell r="G31">
            <v>10.200000000000001</v>
          </cell>
          <cell r="H31">
            <v>1.48</v>
          </cell>
          <cell r="I31">
            <v>1.24</v>
          </cell>
          <cell r="J31">
            <v>4.6100000000000003</v>
          </cell>
          <cell r="K31">
            <v>2.85</v>
          </cell>
          <cell r="L31">
            <v>0.21299999999999999</v>
          </cell>
          <cell r="M31">
            <v>3.3000000000000002E-2</v>
          </cell>
        </row>
        <row r="35">
          <cell r="B35">
            <v>9.4E-2</v>
          </cell>
          <cell r="C35">
            <v>0.45</v>
          </cell>
          <cell r="D35">
            <v>0.67</v>
          </cell>
          <cell r="E35">
            <v>0.56000000000000005</v>
          </cell>
          <cell r="F35">
            <v>8.7000000000000011</v>
          </cell>
          <cell r="G35">
            <v>12</v>
          </cell>
          <cell r="H35">
            <v>7.8</v>
          </cell>
          <cell r="I35">
            <v>12</v>
          </cell>
          <cell r="J35">
            <v>20</v>
          </cell>
          <cell r="K35">
            <v>2.8000000000000003</v>
          </cell>
          <cell r="L35">
            <v>0</v>
          </cell>
          <cell r="M35">
            <v>0</v>
          </cell>
        </row>
        <row r="37">
          <cell r="B37">
            <v>7.5999999999999998E-2</v>
          </cell>
          <cell r="C37">
            <v>4.9000000000000002E-2</v>
          </cell>
          <cell r="D37">
            <v>0.222</v>
          </cell>
          <cell r="E37">
            <v>0.10400000000000001</v>
          </cell>
          <cell r="F37">
            <v>0.26</v>
          </cell>
          <cell r="G37">
            <v>0.93400000000000005</v>
          </cell>
          <cell r="H37">
            <v>7.2999999999999995E-2</v>
          </cell>
          <cell r="I37">
            <v>0.28999999999999998</v>
          </cell>
          <cell r="J37">
            <v>0.33900000000000002</v>
          </cell>
          <cell r="K37">
            <v>0.251</v>
          </cell>
          <cell r="L37">
            <v>0</v>
          </cell>
          <cell r="M37">
            <v>8.0000000000000002E-3</v>
          </cell>
        </row>
        <row r="38">
          <cell r="B38">
            <v>8.0000000000000002E-3</v>
          </cell>
          <cell r="C38">
            <v>2E-3</v>
          </cell>
          <cell r="D38">
            <v>1.4E-2</v>
          </cell>
          <cell r="E38">
            <v>1.2E-2</v>
          </cell>
          <cell r="F38">
            <v>0.11</v>
          </cell>
          <cell r="G38">
            <v>0.17</v>
          </cell>
          <cell r="H38">
            <v>1.7000000000000001E-2</v>
          </cell>
          <cell r="I38">
            <v>1.4999999999999999E-2</v>
          </cell>
          <cell r="J38">
            <v>4.3999999999999997E-2</v>
          </cell>
          <cell r="K38">
            <v>0.06</v>
          </cell>
          <cell r="L38">
            <v>1E-3</v>
          </cell>
          <cell r="M38">
            <v>0</v>
          </cell>
        </row>
        <row r="39">
          <cell r="B39">
            <v>2.9000000000000001E-2</v>
          </cell>
          <cell r="C39">
            <v>7.0000000000000001E-3</v>
          </cell>
          <cell r="D39">
            <v>1.4999999999999999E-2</v>
          </cell>
          <cell r="E39">
            <v>0.28999999999999998</v>
          </cell>
          <cell r="F39">
            <v>0.16</v>
          </cell>
          <cell r="G39">
            <v>0.18</v>
          </cell>
          <cell r="H39">
            <v>0.12</v>
          </cell>
          <cell r="I39">
            <v>0.13</v>
          </cell>
          <cell r="J39">
            <v>0.57000000000000006</v>
          </cell>
          <cell r="K39">
            <v>5.1000000000000004E-2</v>
          </cell>
          <cell r="L39">
            <v>4.0000000000000001E-3</v>
          </cell>
          <cell r="M39">
            <v>8.3000000000000004E-2</v>
          </cell>
        </row>
        <row r="40">
          <cell r="B40">
            <v>0.42</v>
          </cell>
          <cell r="C40">
            <v>8.7999999999999995E-2</v>
          </cell>
          <cell r="D40">
            <v>0.68</v>
          </cell>
          <cell r="E40">
            <v>0.59</v>
          </cell>
          <cell r="F40">
            <v>6.2</v>
          </cell>
          <cell r="G40">
            <v>8</v>
          </cell>
          <cell r="H40">
            <v>0.57999999999999996</v>
          </cell>
          <cell r="I40">
            <v>0.6</v>
          </cell>
          <cell r="J40">
            <v>1.1000000000000001</v>
          </cell>
          <cell r="K40">
            <v>4.8</v>
          </cell>
          <cell r="L40">
            <v>1.8000000000000002E-2</v>
          </cell>
          <cell r="M40">
            <v>8.0000000000000002E-3</v>
          </cell>
        </row>
      </sheetData>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B_Annual_Reports_of_Generators_2006_to_20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363.339797685185" createdVersion="7" refreshedVersion="7" minRefreshableVersion="3" recordCount="799" xr:uid="{81AE9399-6C90-46D3-9D96-91A5A3C9349F}">
  <cacheSource type="worksheet">
    <worksheetSource ref="A7:M806" sheet="AB_Annual_Reports_of_Generators" r:id="rId2"/>
  </cacheSource>
  <cacheFields count="14">
    <cacheField name="Year" numFmtId="0">
      <sharedItems containsSemiMixedTypes="0" containsString="0" containsNumber="1" containsInteger="1" minValue="2006" maxValue="2020" count="15">
        <n v="2006"/>
        <n v="2007"/>
        <n v="2008"/>
        <n v="2009"/>
        <n v="2010"/>
        <n v="2011"/>
        <n v="2012"/>
        <n v="2013"/>
        <n v="2014"/>
        <n v="2015"/>
        <n v="2016"/>
        <n v="2017"/>
        <n v="2018"/>
        <n v="2019"/>
        <n v="2020"/>
      </sharedItems>
    </cacheField>
    <cacheField name="Approval" numFmtId="0">
      <sharedItems containsSemiMixedTypes="0" containsString="0" containsNumber="1" containsInteger="1" minValue="123" maxValue="360131"/>
    </cacheField>
    <cacheField name="Company" numFmtId="0">
      <sharedItems/>
    </cacheField>
    <cacheField name="Facility" numFmtId="0">
      <sharedItems count="26">
        <s v="Sheerness"/>
        <s v="Genesee"/>
        <s v="Cloverbar"/>
        <s v="Battle River"/>
        <s v="Milner"/>
        <s v="Sundance"/>
        <s v="Wabamum"/>
        <s v="Keephills"/>
        <s v="Medicine Hat"/>
        <s v="Rainbow Lake"/>
        <s v="Poplar Hill"/>
        <s v="Air Liquide Scotford"/>
        <s v="Muskeg"/>
        <s v="Shell Scotford"/>
        <s v="Cavalier"/>
        <s v="Carseland"/>
        <s v="Balzac"/>
        <s v="Redwater"/>
        <s v="Calgary Energy Centre"/>
        <s v="Valleyview"/>
        <s v="Bear Creek"/>
        <s v="Mackay River"/>
        <s v="Northern Prairie Power"/>
        <s v="Crossfield"/>
        <s v="Shepard"/>
        <s v="Milner-Gas"/>
      </sharedItems>
    </cacheField>
    <cacheField name="Unit" numFmtId="0">
      <sharedItems containsMixedTypes="1" containsNumber="1" containsInteger="1" minValue="1" maxValue="16" count="14">
        <n v="1"/>
        <n v="2"/>
        <n v="3"/>
        <n v="4"/>
        <n v="5"/>
        <n v="6"/>
        <n v="8"/>
        <n v="10"/>
        <n v="11"/>
        <s v="10DLE"/>
        <s v="11DLE"/>
        <n v="14"/>
        <n v="15"/>
        <n v="16"/>
      </sharedItems>
    </cacheField>
    <cacheField name="Coal" numFmtId="0">
      <sharedItems containsMixedTypes="1" containsNumber="1" containsInteger="1" minValue="0" maxValue="1" count="3">
        <n v="1"/>
        <n v="0"/>
        <s v="Gas"/>
      </sharedItems>
    </cacheField>
    <cacheField name="Net Generation - All Sources (MWh)" numFmtId="0">
      <sharedItems containsMixedTypes="1" containsNumber="1" minValue="0" maxValue="6422356" count="671">
        <n v="2823659"/>
        <n v="2982282"/>
        <n v="3217340"/>
        <n v="3032188"/>
        <n v="3672927"/>
        <s v="n/a"/>
        <n v="1116786"/>
        <n v="1144461"/>
        <n v="2673995"/>
        <n v="886514"/>
        <n v="2102287"/>
        <n v="2250852"/>
        <n v="2335909"/>
        <n v="2767617"/>
        <n v="2594125"/>
        <n v="3046226"/>
        <n v="1963834"/>
        <n v="3183651"/>
        <n v="2778497"/>
        <n v="55497"/>
        <n v="129997"/>
        <n v="72991"/>
        <n v="8374"/>
        <n v="38345"/>
        <n v="307346"/>
        <n v="2717"/>
        <n v="29499"/>
        <n v="0"/>
        <n v="27118"/>
        <n v="524245"/>
        <n v="311860"/>
        <n v="197321"/>
        <n v="2315811"/>
        <n v="2340781"/>
        <n v="1103602"/>
        <n v="432577"/>
        <n v="562171"/>
        <n v="562459"/>
        <n v="219412"/>
        <n v="672402"/>
        <n v="990847"/>
        <n v="6916"/>
        <n v="91685"/>
        <n v="2913204"/>
        <n v="2953951"/>
        <n v="2867608"/>
        <n v="3125247"/>
        <n v="3224960"/>
        <n v="3549649"/>
        <n v="971133"/>
        <n v="1136733"/>
        <n v="2801188"/>
        <n v="932793"/>
        <n v="1913678"/>
        <n v="1962904"/>
        <n v="2654107"/>
        <n v="2378255"/>
        <n v="2610760"/>
        <n v="3138535"/>
        <n v="1691906"/>
        <n v="3145483"/>
        <n v="3108276"/>
        <n v="55665"/>
        <n v="160453"/>
        <n v="149145"/>
        <n v="273377"/>
        <n v="11744"/>
        <n v="28669"/>
        <n v="549605"/>
        <n v="338059"/>
        <n v="172990"/>
        <n v="586094"/>
        <n v="588619"/>
        <n v="858921"/>
        <n v="355034"/>
        <n v="267939"/>
        <n v="268991"/>
        <n v="268589"/>
        <n v="680888"/>
        <n v="490339"/>
        <n v="3901"/>
        <n v="220533"/>
        <n v="2454746"/>
        <n v="2900559"/>
        <n v="2979201"/>
        <n v="2960849"/>
        <n v="2962156"/>
        <n v="2994301"/>
        <n v="1170970"/>
        <n v="1030053"/>
        <n v="2688786"/>
        <n v="719541"/>
        <n v="2080707"/>
        <n v="1701827"/>
        <n v="2533629"/>
        <n v="2935635"/>
        <n v="2522372"/>
        <n v="2309311"/>
        <n v="2103007"/>
        <n v="2864333"/>
        <n v="2840886"/>
        <n v="125223"/>
        <n v="171070"/>
        <n v="119682"/>
        <n v="358125"/>
        <n v="27043"/>
        <n v="29256"/>
        <n v="566935"/>
        <n v="303626"/>
        <n v="179242"/>
        <n v="581899"/>
        <n v="590661"/>
        <n v="800452"/>
        <n v="351611"/>
        <n v="264221"/>
        <n v="259666"/>
        <n v="319159"/>
        <n v="680166"/>
        <n v="675264"/>
        <n v="7551"/>
        <n v="3526"/>
        <n v="190528"/>
        <n v="3332070"/>
        <n v="2567965"/>
        <n v="2209521"/>
        <n v="3064077"/>
        <n v="3259600"/>
        <n v="3804475"/>
        <n v="15204"/>
        <n v="27638"/>
        <n v="7717"/>
        <n v="1077812"/>
        <n v="1111919"/>
        <n v="2854468"/>
        <n v="935951"/>
        <n v="1900702"/>
        <n v="1917691"/>
        <n v="2011280"/>
        <n v="2390516"/>
        <n v="1903487"/>
        <n v="2799259"/>
        <n v="1864816"/>
        <n v="2719877"/>
        <n v="2724431"/>
        <n v="30163"/>
        <n v="168074"/>
        <n v="186043"/>
        <n v="316993"/>
        <n v="4671"/>
        <n v="26761"/>
        <n v="23931"/>
        <n v="584938"/>
        <n v="275243"/>
        <n v="158595"/>
        <n v="626623"/>
        <n v="647367"/>
        <n v="848620"/>
        <n v="389826"/>
        <n v="264618"/>
        <n v="269950"/>
        <n v="395012"/>
        <n v="717384"/>
        <n v="814428"/>
        <n v="3379"/>
        <n v="2497.46"/>
        <n v="45569"/>
        <n v="3803518"/>
        <n v="13050"/>
        <n v="8381"/>
        <n v="7084"/>
        <n v="3098"/>
        <n v="2299087"/>
        <n v="2495436"/>
        <n v="3292443"/>
        <n v="3049828"/>
        <n v="3314480"/>
        <n v="59670"/>
        <n v="90675"/>
        <n v="213383"/>
        <n v="1111868"/>
        <n v="1202485"/>
        <n v="2509758"/>
        <n v="794391"/>
        <n v="1618856"/>
        <n v="1925524"/>
        <n v="2320738"/>
        <n v="2559103"/>
        <n v="3167729"/>
        <n v="2822717"/>
        <n v="473627"/>
        <n v="3069740"/>
        <n v="3019071"/>
        <n v="131859"/>
        <n v="110231"/>
        <n v="276292"/>
        <n v="249617"/>
        <n v="8831"/>
        <n v="11001"/>
        <n v="581417"/>
        <n v="308651"/>
        <n v="123407"/>
        <n v="591354"/>
        <n v="607081"/>
        <n v="865257"/>
        <n v="473325"/>
        <n v="262771"/>
        <n v="261477"/>
        <n v="514080"/>
        <n v="720536"/>
        <n v="697092"/>
        <n v="3763"/>
        <n v="1396"/>
        <n v="94053"/>
        <n v="3854616"/>
        <n v="68587"/>
        <n v="55229"/>
        <n v="58585"/>
        <n v="64772"/>
        <n v="2814720"/>
        <n v="2612444"/>
        <n v="3131266"/>
        <n v="3317957"/>
        <n v="3307133"/>
        <n v="65575"/>
        <n v="222902"/>
        <n v="104029"/>
        <n v="1060437"/>
        <n v="1057615"/>
        <n v="2962328"/>
        <n v="767281"/>
        <n v="2288608"/>
        <n v="2805431"/>
        <n v="2878166"/>
        <n v="2442705"/>
        <n v="3073048"/>
        <n v="3002795"/>
        <n v="1281952"/>
        <n v="135043"/>
        <n v="90571"/>
        <n v="230729"/>
        <n v="302231"/>
        <n v="40482"/>
        <n v="25490"/>
        <n v="547734"/>
        <n v="291783"/>
        <n v="195586"/>
        <n v="645429"/>
        <n v="659649"/>
        <n v="884694"/>
        <n v="427177"/>
        <n v="263754"/>
        <n v="267707"/>
        <n v="460984"/>
        <n v="726131"/>
        <n v="1071955"/>
        <n v="7039"/>
        <n v="4226"/>
        <n v="100602"/>
        <n v="3651145"/>
        <n v="167685"/>
        <n v="83224"/>
        <n v="82552"/>
        <n v="83869"/>
        <n v="2313467"/>
        <n v="2489768"/>
        <n v="3171442"/>
        <n v="3019602"/>
        <n v="3030952"/>
        <n v="50579"/>
        <n v="200714"/>
        <n v="220082"/>
        <n v="1087734"/>
        <n v="1140266"/>
        <n v="2376921"/>
        <n v="633967"/>
        <n v="1898939"/>
        <n v="2397816"/>
        <n v="2208232"/>
        <n v="3006438"/>
        <n v="2575176"/>
        <n v="2680295"/>
        <n v="3576899"/>
        <n v="102881"/>
        <n v="65431"/>
        <n v="323830"/>
        <n v="278580"/>
        <n v="12084"/>
        <n v="43652"/>
        <n v="533254"/>
        <n v="301645"/>
        <n v="155216"/>
        <n v="679055"/>
        <n v="687028"/>
        <n v="897627"/>
        <n v="695454"/>
        <n v="272668"/>
        <n v="280393"/>
        <n v="579138"/>
        <n v="684801"/>
        <n v="1115128"/>
        <n v="8893"/>
        <n v="6035"/>
        <n v="85521"/>
        <n v="3424205"/>
        <n v="158426"/>
        <n v="66867"/>
        <n v="52644"/>
        <n v="69393"/>
        <n v="2452444"/>
        <n v="2210187"/>
        <n v="2954030"/>
        <n v="3137512"/>
        <n v="3830505"/>
        <n v="38061"/>
        <n v="141959"/>
        <n v="167427"/>
        <n v="876143"/>
        <n v="827699"/>
        <n v="2553268"/>
        <n v="637460"/>
        <n v="627137"/>
        <n v="370065"/>
        <n v="2659644"/>
        <n v="2487223"/>
        <n v="2842743"/>
        <n v="2460630"/>
        <n v="1246195"/>
        <n v="3056000"/>
        <n v="3289793"/>
        <n v="86321"/>
        <n v="84632"/>
        <n v="320313"/>
        <n v="337479"/>
        <n v="42607"/>
        <n v="583110"/>
        <n v="298173"/>
        <n v="151871"/>
        <n v="674769"/>
        <n v="697679"/>
        <n v="963149"/>
        <n v="658608"/>
        <n v="249474"/>
        <n v="247773"/>
        <n v="588982"/>
        <n v="695554"/>
        <n v="1000529"/>
        <n v="19758"/>
        <n v="11060"/>
        <n v="74671"/>
        <n v="3664596"/>
        <n v="199663"/>
        <n v="94205"/>
        <n v="87194"/>
        <n v="91667"/>
        <n v="2589480"/>
        <n v="2579330"/>
        <n v="3159783"/>
        <n v="3075224"/>
        <n v="3475380"/>
        <n v="40065"/>
        <n v="146726"/>
        <n v="109082"/>
        <n v="702847"/>
        <n v="905535"/>
        <n v="2478698"/>
        <n v="672550"/>
        <n v="1917473"/>
        <n v="1908522"/>
        <n v="2188024"/>
        <n v="2486580"/>
        <n v="2919139"/>
        <n v="2375040"/>
        <n v="3049513"/>
        <n v="2736535"/>
        <n v="3330839"/>
        <n v="86350"/>
        <n v="59157"/>
        <n v="293254"/>
        <n v="254884"/>
        <n v="42235"/>
        <n v="537885"/>
        <n v="297973"/>
        <n v="41193"/>
        <n v="703419"/>
        <n v="704437"/>
        <n v="921331"/>
        <n v="390234"/>
        <n v="253286"/>
        <n v="272669"/>
        <n v="329187"/>
        <n v="789383"/>
        <n v="969463"/>
        <n v="5583"/>
        <n v="2830"/>
        <n v="3507792"/>
        <n v="114022"/>
        <n v="35347"/>
        <n v="32991"/>
        <n v="35317"/>
        <n v="24892"/>
        <n v="2063786"/>
        <n v="2160661"/>
        <n v="3130344"/>
        <n v="3378166"/>
        <n v="3954966"/>
        <n v="40832"/>
        <n v="106273"/>
        <n v="101009"/>
        <n v="142548"/>
        <n v="841132"/>
        <n v="1778115"/>
        <n v="303446"/>
        <n v="1759412"/>
        <n v="1715000"/>
        <n v="1979448"/>
        <n v="2294630"/>
        <n v="2506612"/>
        <n v="2692392"/>
        <n v="2478175"/>
        <n v="2939241"/>
        <n v="3275473"/>
        <n v="49035"/>
        <n v="51749"/>
        <n v="292765"/>
        <n v="328091"/>
        <n v="63774"/>
        <n v="420688"/>
        <n v="318567"/>
        <n v="39226"/>
        <n v="661015"/>
        <n v="650526"/>
        <n v="886710"/>
        <n v="305779"/>
        <n v="265546"/>
        <n v="259651"/>
        <n v="358025"/>
        <n v="763922"/>
        <n v="904780"/>
        <n v="17736"/>
        <n v="4052"/>
        <n v="31670"/>
        <n v="3801342"/>
        <n v="102158"/>
        <n v="28076"/>
        <n v="26797"/>
        <n v="25254"/>
        <n v="3353360"/>
        <n v="2563020"/>
        <n v="2361529"/>
        <n v="3332390"/>
        <n v="3136948"/>
        <n v="23209"/>
        <n v="149587"/>
        <n v="154558"/>
        <n v="18679"/>
        <n v="325380"/>
        <n v="1609775"/>
        <n v="312115"/>
        <n v="1507123"/>
        <n v="1547173"/>
        <n v="2033947"/>
        <n v="1839232"/>
        <n v="2521686"/>
        <n v="2683494"/>
        <n v="2691360"/>
        <n v="2731252"/>
        <n v="3658177"/>
        <n v="36966"/>
        <n v="77218"/>
        <n v="284146"/>
        <n v="303200"/>
        <n v="60580"/>
        <n v="557662"/>
        <n v="289436"/>
        <n v="36331"/>
        <n v="679065"/>
        <n v="708080"/>
        <n v="981542"/>
        <n v="376484"/>
        <n v="285560"/>
        <n v="290722"/>
        <n v="192136"/>
        <n v="735405"/>
        <n v="724443"/>
        <n v="12917"/>
        <n v="948"/>
        <n v="236822"/>
        <n v="3466190"/>
        <n v="70933"/>
        <n v="10859"/>
        <n v="11171"/>
        <n v="6042"/>
        <n v="4518080"/>
        <n v="2438714"/>
        <n v="2993533"/>
        <n v="3112154"/>
        <n v="3322773"/>
        <n v="3938171"/>
        <n v="20280"/>
        <n v="130613"/>
        <n v="141313"/>
        <n v="23047"/>
        <n v="246036"/>
        <n v="1563053"/>
        <n v="84972"/>
        <n v="1534971"/>
        <n v="1694630"/>
        <n v="1901298"/>
        <n v="1846831"/>
        <n v="2199703"/>
        <n v="1951260"/>
        <n v="2821387"/>
        <n v="2284466"/>
        <n v="3180652"/>
        <n v="112577"/>
        <n v="104647"/>
        <n v="291127"/>
        <n v="338701"/>
        <n v="9314"/>
        <n v="86596"/>
        <n v="590189"/>
        <n v="141792"/>
        <n v="723211"/>
        <n v="711594"/>
        <n v="435033"/>
        <n v="169954"/>
        <n v="731049"/>
        <n v="1135014"/>
        <n v="28265"/>
        <n v="4116"/>
        <n v="308087"/>
        <n v="3724679"/>
        <n v="122496"/>
        <n v="17487"/>
        <n v="33144"/>
        <n v="43667"/>
        <n v="5314341"/>
        <n v="2199876"/>
        <n v="2735094"/>
        <n v="3528197"/>
        <n v="3202432"/>
        <n v="3525698"/>
        <n v="95486"/>
        <n v="278819"/>
        <n v="482775"/>
        <n v="101617"/>
        <n v="505225"/>
        <n v="1506649"/>
        <n v="304711"/>
        <n v="344221"/>
        <n v="1222941"/>
        <n v="288818"/>
        <n v="1269083"/>
        <n v="2515739"/>
        <n v="2646123"/>
        <n v="3563577"/>
        <n v="156070"/>
        <n v="155064"/>
        <n v="340420"/>
        <n v="347376"/>
        <n v="278981"/>
        <n v="222255"/>
        <n v="569712"/>
        <n v="215323"/>
        <n v="323544"/>
        <n v="712529"/>
        <n v="701230"/>
        <n v="1047183"/>
        <n v="662884"/>
        <n v="311043"/>
        <n v="310617"/>
        <n v="488984"/>
        <n v="800783"/>
        <n v="1743944"/>
        <n v="85418"/>
        <n v="107415"/>
        <n v="648572"/>
        <n v="4251705"/>
        <n v="568059"/>
        <n v="73890"/>
        <n v="93544"/>
        <n v="65806"/>
        <n v="5707382"/>
        <n v="2316474"/>
        <n v="2372273"/>
        <n v="3044268"/>
        <n v="3166251"/>
        <n v="3928396"/>
        <n v="125653"/>
        <n v="407929"/>
        <n v="512599"/>
        <n v="170273"/>
        <n v="596367"/>
        <n v="1423148"/>
        <n v="442570"/>
        <n v="972963"/>
        <n v="1378282"/>
        <n v="2304903"/>
        <n v="2338163"/>
        <n v="3454050"/>
        <n v="259199"/>
        <n v="215746"/>
        <n v="392926"/>
        <n v="421580"/>
        <n v="326135"/>
        <n v="247117"/>
        <n v="676669"/>
        <n v="249775"/>
        <n v="306917"/>
        <n v="732962"/>
        <n v="752523"/>
        <n v="1293267"/>
        <n v="663119"/>
        <n v="312747"/>
        <n v="304076"/>
        <n v="456429"/>
        <n v="754341"/>
        <n v="1919116"/>
        <n v="155641"/>
        <n v="64386"/>
        <n v="464349"/>
        <n v="3154620"/>
        <n v="582758"/>
        <n v="57570"/>
        <n v="73692"/>
        <n v="69304"/>
        <n v="5791293"/>
        <n v="1720948"/>
        <n v="1328755"/>
        <n v="3026534"/>
        <n v="2878368"/>
        <n v="3781289"/>
        <n v="41643"/>
        <n v="174461"/>
        <n v="269258"/>
        <n v="186445"/>
        <n v="932269"/>
        <n v="47340"/>
        <n v="838651"/>
        <n v="669780"/>
        <n v="496677"/>
        <n v="2195340"/>
        <n v="2147708"/>
        <n v="3002537"/>
        <n v="185680"/>
        <n v="113696"/>
        <n v="373403"/>
        <n v="402997"/>
        <n v="274465"/>
        <n v="171378"/>
        <n v="665834"/>
        <n v="284731"/>
        <n v="158907"/>
        <n v="717772"/>
        <n v="696376"/>
        <n v="1117170"/>
        <n v="541164"/>
        <n v="317836"/>
        <n v="314763"/>
        <n v="563495"/>
        <n v="335190"/>
        <n v="1995906"/>
        <n v="48218"/>
        <n v="75354"/>
        <n v="441900"/>
        <n v="971397"/>
        <n v="377058"/>
        <n v="28808"/>
        <n v="23511"/>
        <n v="21556"/>
        <n v="6422356"/>
      </sharedItems>
    </cacheField>
    <cacheField name="Steam Generation (MWh)" numFmtId="0">
      <sharedItems containsMixedTypes="1" containsNumber="1" containsInteger="1" minValue="-826674" maxValue="2372296" count="119">
        <s v="n/a"/>
        <n v="0"/>
        <n v="914157"/>
        <n v="184868"/>
        <n v="1769911"/>
        <n v="1785871"/>
        <s v="in electricity"/>
        <n v="281069"/>
        <n v="283497"/>
        <n v="37869"/>
        <n v="1099705"/>
        <n v="202807"/>
        <n v="1695408"/>
        <n v="1686290"/>
        <n v="-269465"/>
        <n v="358226"/>
        <n v="379631"/>
        <n v="1095714"/>
        <n v="177577"/>
        <n v="1845523"/>
        <n v="1793225"/>
        <n v="-74810"/>
        <n v="331533"/>
        <n v="356013"/>
        <n v="62723"/>
        <n v="1087062"/>
        <n v="178612"/>
        <n v="1605106"/>
        <n v="1605105"/>
        <n v="69784"/>
        <n v="371289"/>
        <n v="383009"/>
        <s v="in electricty"/>
        <n v="8564"/>
        <n v="1073296"/>
        <n v="195421"/>
        <n v="1561856"/>
        <n v="1553153"/>
        <n v="-142551"/>
        <n v="354555"/>
        <n v="356419"/>
        <n v="9320"/>
        <n v="1126737"/>
        <n v="132451"/>
        <n v="1773928"/>
        <n v="1819153"/>
        <n v="-453627"/>
        <n v="312766"/>
        <n v="321929"/>
        <n v="19248"/>
        <n v="1050601"/>
        <n v="153789"/>
        <n v="1896535"/>
        <n v="1866792"/>
        <n v="-407483"/>
        <n v="310944"/>
        <n v="326475"/>
        <n v="6957"/>
        <n v="1129905"/>
        <n v="154996"/>
        <n v="2017607"/>
        <n v="2050159"/>
        <n v="-620073"/>
        <n v="310684"/>
        <n v="304474"/>
        <n v="253"/>
        <n v="1066139"/>
        <n v="135538"/>
        <n v="2128826"/>
        <n v="2072619"/>
        <n v="-365731"/>
        <n v="324633"/>
        <n v="342438"/>
        <n v="822649"/>
        <n v="155301"/>
        <n v="1938518"/>
        <n v="1841236"/>
        <n v="-271773"/>
        <n v="355332"/>
        <n v="363941"/>
        <n v="1720"/>
        <n v="1081545"/>
        <n v="156437"/>
        <n v="2108200"/>
        <n v="2123081"/>
        <n v="-321682"/>
        <n v="393507"/>
        <n v="399951"/>
        <n v="30061"/>
        <n v="1082505"/>
        <n v="2372296"/>
        <n v="2265051"/>
        <n v="-380415"/>
        <n v="48218"/>
        <n v="979728"/>
        <n v="2278989"/>
        <n v="2205828"/>
        <n v="-722249"/>
        <n v="382348"/>
        <n v="345857"/>
        <n v="458515"/>
        <n v="1111085"/>
        <n v="62405"/>
        <n v="2234646"/>
        <n v="2284253"/>
        <n v="-826674"/>
        <n v="361700"/>
        <n v="324906"/>
        <n v="128986"/>
        <n v="1095680"/>
        <n v="95313"/>
        <n v="2162794"/>
        <n v="2001692"/>
        <n v="-482476"/>
        <n v="385376"/>
        <n v="349155"/>
        <n v="438891"/>
        <n v="103190"/>
        <n v="1551836"/>
      </sharedItems>
    </cacheField>
    <cacheField name="SO2 Common Emissions (final tonnes)" numFmtId="0">
      <sharedItems containsMixedTypes="1" containsNumber="1" containsInteger="1" minValue="10442" maxValue="43667"/>
    </cacheField>
    <cacheField name="SO2 Unit Emissions (final tonnes)" numFmtId="0">
      <sharedItems containsMixedTypes="1" containsNumber="1" minValue="0" maxValue="22276"/>
    </cacheField>
    <cacheField name="SO2 Emission Intensity (kg/MWh)" numFmtId="0">
      <sharedItems containsBlank="1" containsMixedTypes="1" containsNumber="1" minValue="0" maxValue="7.5410000000000004"/>
    </cacheField>
    <cacheField name="NOx Common Emissions (final tonnes)" numFmtId="0">
      <sharedItems containsMixedTypes="1" containsNumber="1" containsInteger="1" minValue="3815" maxValue="13127" count="26">
        <n v="11996"/>
        <n v="12161"/>
        <s v="n/a"/>
        <n v="4240"/>
        <s v="n/p"/>
        <n v="13127"/>
        <n v="11209"/>
        <n v="3815"/>
        <n v="11838"/>
        <n v="10859"/>
        <n v="4134"/>
        <n v="9635"/>
        <n v="11995"/>
        <n v="4036"/>
        <s v="not provided"/>
        <n v="11885"/>
        <n v="12962"/>
        <n v="11571"/>
        <n v="12258"/>
        <n v="11927"/>
        <n v="11827"/>
        <n v="12292"/>
        <n v="12531"/>
        <n v="11906"/>
        <n v="12022"/>
        <n v="11614"/>
      </sharedItems>
    </cacheField>
    <cacheField name="NOx Unit Emissions (final tonnes)" numFmtId="0">
      <sharedItems containsBlank="1" containsMixedTypes="1" containsNumber="1" minValue="0" maxValue="7036"/>
    </cacheField>
    <cacheField name="NOx Emission Intensity (kg/MWh)" numFmtId="0">
      <sharedItems containsBlank="1" containsMixedTypes="1" containsNumber="1" minValue="0" maxValue="8.7509999999999994"/>
    </cacheField>
  </cacheFields>
  <extLst>
    <ext xmlns:x14="http://schemas.microsoft.com/office/spreadsheetml/2009/9/main" uri="{725AE2AE-9491-48be-B2B4-4EB974FC3084}">
      <x14:pivotCacheDefinition pivotCacheId="114345067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389.408268749998" createdVersion="7" refreshedVersion="7" minRefreshableVersion="3" recordCount="262" xr:uid="{6C668B0F-59BB-41D4-95B8-5DCA3431EDF5}">
  <cacheSource type="worksheet">
    <worksheetSource ref="B53:I315" sheet="2020-ECCC_Large Facilities"/>
  </cacheSource>
  <cacheFields count="8">
    <cacheField name="GHG ID No" numFmtId="0">
      <sharedItems/>
    </cacheField>
    <cacheField name="Year " numFmtId="0">
      <sharedItems containsSemiMixedTypes="0" containsString="0" containsNumber="1" containsInteger="1" minValue="2004" maxValue="2019" count="16">
        <n v="2019"/>
        <n v="2018"/>
        <n v="2017"/>
        <n v="2016"/>
        <n v="2015"/>
        <n v="2014"/>
        <n v="2013"/>
        <n v="2012"/>
        <n v="2011"/>
        <n v="2010"/>
        <n v="2009"/>
        <n v="2008"/>
        <n v="2007"/>
        <n v="2006"/>
        <n v="2005"/>
        <n v="2004"/>
      </sharedItems>
    </cacheField>
    <cacheField name="Facility Name" numFmtId="0">
      <sharedItems count="17">
        <s v="Milner 1"/>
        <s v="Battle River"/>
        <s v="Keephills"/>
        <s v="Sheerness"/>
        <s v="Genesee"/>
        <s v="Boundary Dam"/>
        <s v="Poplar River"/>
        <s v="Shand 1"/>
        <s v="Belledune 1"/>
        <s v="Lingan"/>
        <s v="Point Tupper 2"/>
        <s v="Trenton"/>
        <s v="Point Aconi 1"/>
        <s v="Sundance"/>
        <s v="Wabamun "/>
        <s v="Brandon Generating Station"/>
        <s v="Coleson Cove Generating Station"/>
      </sharedItems>
    </cacheField>
    <cacheField name="Province " numFmtId="0">
      <sharedItems count="5">
        <s v="Alberta"/>
        <s v="Saskatchewan"/>
        <s v="New Brunswick"/>
        <s v="Nova Scotia"/>
        <s v="Manitoba"/>
      </sharedItems>
    </cacheField>
    <cacheField name="Total Emissions (tonnes CO2e) " numFmtId="0">
      <sharedItems containsSemiMixedTypes="0" containsString="0" containsNumber="1" minValue="10835.888567" maxValue="16389316.830452001"/>
    </cacheField>
    <cacheField name="Operator" numFmtId="0">
      <sharedItems containsBlank="1"/>
    </cacheField>
    <cacheField name="Commissioned Year" numFmtId="0">
      <sharedItems containsString="0" containsBlank="1" containsNumber="1" containsInteger="1" minValue="1954" maxValue="1994"/>
    </cacheField>
    <cacheField name="Include in Analysi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9">
  <r>
    <x v="0"/>
    <n v="123"/>
    <s v="ATCO"/>
    <x v="0"/>
    <x v="0"/>
    <x v="0"/>
    <x v="0"/>
    <x v="0"/>
    <n v="42369"/>
    <n v="20606"/>
    <n v="7.298"/>
    <x v="0"/>
    <n v="5834"/>
    <n v="2.0659999999999998"/>
  </r>
  <r>
    <x v="0"/>
    <n v="123"/>
    <s v="ATCO"/>
    <x v="0"/>
    <x v="1"/>
    <x v="0"/>
    <x v="1"/>
    <x v="0"/>
    <n v="42369"/>
    <n v="21763"/>
    <n v="7.2969999999999997"/>
    <x v="0"/>
    <n v="6162"/>
    <n v="2.0659999999999998"/>
  </r>
  <r>
    <x v="0"/>
    <n v="773"/>
    <s v="Capital Power"/>
    <x v="1"/>
    <x v="0"/>
    <x v="0"/>
    <x v="2"/>
    <x v="0"/>
    <n v="12918"/>
    <n v="6651"/>
    <n v="2.0670000000000002"/>
    <x v="1"/>
    <n v="6260"/>
    <n v="1.946"/>
  </r>
  <r>
    <x v="0"/>
    <n v="773"/>
    <s v="Capital Power"/>
    <x v="1"/>
    <x v="1"/>
    <x v="0"/>
    <x v="3"/>
    <x v="0"/>
    <n v="12918"/>
    <n v="6268"/>
    <n v="2.0670000000000002"/>
    <x v="1"/>
    <n v="5900"/>
    <n v="1.946"/>
  </r>
  <r>
    <x v="0"/>
    <n v="773"/>
    <s v="Capital Power"/>
    <x v="1"/>
    <x v="2"/>
    <x v="0"/>
    <x v="4"/>
    <x v="0"/>
    <s v="n/a"/>
    <n v="3633"/>
    <n v="0.98899999999999999"/>
    <x v="2"/>
    <n v="2097"/>
    <n v="0.57099999999999995"/>
  </r>
  <r>
    <x v="0"/>
    <n v="1391"/>
    <s v="Capital Power"/>
    <x v="2"/>
    <x v="0"/>
    <x v="1"/>
    <x v="5"/>
    <x v="0"/>
    <s v="n/a"/>
    <s v="n/a"/>
    <s v="n/a"/>
    <x v="2"/>
    <s v="n/a"/>
    <s v="n/a"/>
  </r>
  <r>
    <x v="0"/>
    <n v="1391"/>
    <s v="Capital Power"/>
    <x v="2"/>
    <x v="1"/>
    <x v="1"/>
    <x v="5"/>
    <x v="0"/>
    <s v="n/a"/>
    <s v="n/a"/>
    <s v="n/a"/>
    <x v="2"/>
    <s v="n/a"/>
    <s v="n/a"/>
  </r>
  <r>
    <x v="0"/>
    <n v="1391"/>
    <s v="Capital Power"/>
    <x v="2"/>
    <x v="2"/>
    <x v="1"/>
    <x v="5"/>
    <x v="0"/>
    <s v="n/a"/>
    <s v="n/a"/>
    <s v="n/a"/>
    <x v="2"/>
    <s v="n/a"/>
    <s v="n/a"/>
  </r>
  <r>
    <x v="0"/>
    <n v="1512"/>
    <s v="ATCO"/>
    <x v="3"/>
    <x v="2"/>
    <x v="0"/>
    <x v="6"/>
    <x v="0"/>
    <n v="11165"/>
    <n v="5514"/>
    <n v="4.9370000000000003"/>
    <x v="3"/>
    <n v="2094"/>
    <n v="1.875"/>
  </r>
  <r>
    <x v="0"/>
    <n v="1512"/>
    <s v="ATCO"/>
    <x v="3"/>
    <x v="3"/>
    <x v="0"/>
    <x v="7"/>
    <x v="0"/>
    <n v="11165"/>
    <n v="5651"/>
    <n v="4.9379999999999997"/>
    <x v="3"/>
    <n v="2146"/>
    <n v="1.875"/>
  </r>
  <r>
    <x v="0"/>
    <n v="1512"/>
    <s v="ATCO"/>
    <x v="3"/>
    <x v="4"/>
    <x v="0"/>
    <x v="8"/>
    <x v="0"/>
    <s v="n/a"/>
    <n v="12489"/>
    <n v="4.6710000000000003"/>
    <x v="2"/>
    <n v="5367"/>
    <n v="2.0070000000000001"/>
  </r>
  <r>
    <x v="0"/>
    <n v="9814"/>
    <s v="Milner"/>
    <x v="4"/>
    <x v="0"/>
    <x v="0"/>
    <x v="9"/>
    <x v="0"/>
    <s v="n/a"/>
    <n v="2299"/>
    <n v="2.593"/>
    <x v="2"/>
    <n v="2156"/>
    <n v="2.4319999999999999"/>
  </r>
  <r>
    <x v="0"/>
    <n v="9830"/>
    <s v="TransAlta"/>
    <x v="5"/>
    <x v="0"/>
    <x v="0"/>
    <x v="10"/>
    <x v="0"/>
    <s v="n/p"/>
    <n v="2982"/>
    <n v="1.4179999999999999"/>
    <x v="4"/>
    <n v="3238"/>
    <n v="1.54"/>
  </r>
  <r>
    <x v="0"/>
    <n v="9830"/>
    <s v="TransAlta"/>
    <x v="5"/>
    <x v="1"/>
    <x v="0"/>
    <x v="11"/>
    <x v="0"/>
    <s v="n/p"/>
    <n v="3170"/>
    <n v="1.4079999999999999"/>
    <x v="4"/>
    <n v="3455"/>
    <n v="1.5349999999999999"/>
  </r>
  <r>
    <x v="0"/>
    <n v="9830"/>
    <s v="TransAlta"/>
    <x v="5"/>
    <x v="2"/>
    <x v="0"/>
    <x v="12"/>
    <x v="0"/>
    <s v="n/p"/>
    <n v="4629"/>
    <n v="1.982"/>
    <x v="4"/>
    <n v="3820"/>
    <n v="1.635"/>
  </r>
  <r>
    <x v="0"/>
    <n v="9830"/>
    <s v="TransAlta"/>
    <x v="5"/>
    <x v="3"/>
    <x v="0"/>
    <x v="13"/>
    <x v="0"/>
    <s v="n/p"/>
    <n v="5504"/>
    <n v="1.9890000000000001"/>
    <x v="4"/>
    <n v="4592"/>
    <n v="1.659"/>
  </r>
  <r>
    <x v="0"/>
    <n v="9830"/>
    <s v="TransAlta"/>
    <x v="5"/>
    <x v="4"/>
    <x v="0"/>
    <x v="14"/>
    <x v="0"/>
    <s v="n/p"/>
    <n v="4787"/>
    <n v="1.845"/>
    <x v="4"/>
    <n v="3702"/>
    <n v="1.427"/>
  </r>
  <r>
    <x v="0"/>
    <n v="9830"/>
    <s v="TransAlta"/>
    <x v="5"/>
    <x v="5"/>
    <x v="0"/>
    <x v="15"/>
    <x v="0"/>
    <s v="n/p"/>
    <n v="5627"/>
    <n v="1.847"/>
    <x v="4"/>
    <n v="4245"/>
    <n v="1.3939999999999999"/>
  </r>
  <r>
    <x v="0"/>
    <n v="10323"/>
    <s v="TransAlta"/>
    <x v="6"/>
    <x v="3"/>
    <x v="1"/>
    <x v="16"/>
    <x v="0"/>
    <s v="n/a"/>
    <n v="6649"/>
    <n v="3.3860000000000001"/>
    <x v="2"/>
    <n v="4151"/>
    <n v="2.1139999999999999"/>
  </r>
  <r>
    <x v="0"/>
    <n v="10324"/>
    <s v="TransAlta"/>
    <x v="7"/>
    <x v="0"/>
    <x v="0"/>
    <x v="17"/>
    <x v="0"/>
    <s v="n/p"/>
    <n v="6743"/>
    <n v="2.1179999999999999"/>
    <x v="4"/>
    <n v="6200"/>
    <n v="1.9470000000000001"/>
  </r>
  <r>
    <x v="0"/>
    <n v="10324"/>
    <s v="TransAlta"/>
    <x v="7"/>
    <x v="1"/>
    <x v="0"/>
    <x v="18"/>
    <x v="0"/>
    <s v="n/p"/>
    <n v="5839"/>
    <n v="2.101"/>
    <x v="4"/>
    <n v="5539"/>
    <n v="1.994"/>
  </r>
  <r>
    <x v="0"/>
    <n v="11610"/>
    <s v="City of Medicine Hat"/>
    <x v="8"/>
    <x v="6"/>
    <x v="1"/>
    <x v="19"/>
    <x v="0"/>
    <s v="n/a"/>
    <s v="n/a"/>
    <s v="n/a"/>
    <x v="2"/>
    <n v="210.15899999999999"/>
    <n v="3.7869999999999999"/>
  </r>
  <r>
    <x v="0"/>
    <n v="11610"/>
    <s v="City of Medicine Hat"/>
    <x v="8"/>
    <x v="7"/>
    <x v="1"/>
    <x v="20"/>
    <x v="0"/>
    <s v="n/a"/>
    <s v="n/a"/>
    <s v="n/a"/>
    <x v="2"/>
    <n v="248.39"/>
    <n v="1.911"/>
  </r>
  <r>
    <x v="0"/>
    <n v="11610"/>
    <s v="City of Medicine Hat"/>
    <x v="8"/>
    <x v="8"/>
    <x v="1"/>
    <x v="21"/>
    <x v="0"/>
    <s v="n/a"/>
    <s v="n/a"/>
    <s v="n/a"/>
    <x v="2"/>
    <n v="172.691"/>
    <n v="2.3660000000000001"/>
  </r>
  <r>
    <x v="0"/>
    <n v="11610"/>
    <s v="City of Medicine Hat"/>
    <x v="8"/>
    <x v="9"/>
    <x v="1"/>
    <x v="22"/>
    <x v="0"/>
    <s v="n/a"/>
    <s v="n/a"/>
    <s v="n/a"/>
    <x v="2"/>
    <n v="2.4710000000000001"/>
    <n v="0.29499999999999998"/>
  </r>
  <r>
    <x v="0"/>
    <n v="11610"/>
    <s v="City of Medicine Hat"/>
    <x v="8"/>
    <x v="10"/>
    <x v="1"/>
    <x v="23"/>
    <x v="0"/>
    <s v="n/a"/>
    <s v="n/a"/>
    <s v="n/a"/>
    <x v="2"/>
    <n v="7.4740000000000002"/>
    <n v="0.19500000000000001"/>
  </r>
  <r>
    <x v="0"/>
    <n v="11610"/>
    <s v="City of Medicine Hat"/>
    <x v="8"/>
    <x v="11"/>
    <x v="1"/>
    <x v="24"/>
    <x v="0"/>
    <s v="n/a"/>
    <s v="n/a"/>
    <s v="n/a"/>
    <x v="2"/>
    <n v="67.489999999999995"/>
    <n v="0.22"/>
  </r>
  <r>
    <x v="0"/>
    <n v="11718"/>
    <s v="ATCO"/>
    <x v="9"/>
    <x v="0"/>
    <x v="1"/>
    <x v="25"/>
    <x v="1"/>
    <s v="n/a"/>
    <s v="n/a"/>
    <s v="n/a"/>
    <x v="2"/>
    <n v="20"/>
    <n v="7.3979999999999997"/>
  </r>
  <r>
    <x v="0"/>
    <n v="11718"/>
    <s v="ATCO"/>
    <x v="9"/>
    <x v="1"/>
    <x v="1"/>
    <x v="26"/>
    <x v="1"/>
    <s v="n/a"/>
    <s v="n/a"/>
    <s v="n/a"/>
    <x v="2"/>
    <n v="240"/>
    <n v="8.1289999999999996"/>
  </r>
  <r>
    <x v="0"/>
    <n v="11718"/>
    <s v="ATCO"/>
    <x v="9"/>
    <x v="2"/>
    <x v="1"/>
    <x v="27"/>
    <x v="1"/>
    <s v="n/a"/>
    <s v="n/a"/>
    <s v="n/a"/>
    <x v="2"/>
    <n v="0"/>
    <n v="0"/>
  </r>
  <r>
    <x v="0"/>
    <n v="67774"/>
    <s v="ATCO"/>
    <x v="10"/>
    <x v="0"/>
    <x v="1"/>
    <x v="28"/>
    <x v="1"/>
    <s v="n/a"/>
    <s v="n/a"/>
    <s v="n/a"/>
    <x v="2"/>
    <n v="16"/>
    <n v="0.59699999999999998"/>
  </r>
  <r>
    <x v="0"/>
    <n v="68179"/>
    <s v="Air Liquide"/>
    <x v="11"/>
    <x v="0"/>
    <x v="1"/>
    <x v="29"/>
    <x v="2"/>
    <s v="n/a"/>
    <s v="n/a"/>
    <s v="n/a"/>
    <x v="2"/>
    <n v="151"/>
    <n v="0.105"/>
  </r>
  <r>
    <x v="0"/>
    <n v="69209"/>
    <s v="ATCO"/>
    <x v="9"/>
    <x v="3"/>
    <x v="1"/>
    <x v="30"/>
    <x v="3"/>
    <s v="n/a"/>
    <s v="n/a"/>
    <s v="n/a"/>
    <x v="2"/>
    <n v="164"/>
    <n v="0.52600000000000002"/>
  </r>
  <r>
    <x v="0"/>
    <n v="69209"/>
    <s v="ATCO"/>
    <x v="9"/>
    <x v="4"/>
    <x v="1"/>
    <x v="31"/>
    <x v="1"/>
    <s v="n/a"/>
    <s v="n/a"/>
    <s v="n/a"/>
    <x v="2"/>
    <n v="134"/>
    <n v="0.67900000000000005"/>
  </r>
  <r>
    <x v="0"/>
    <n v="73899"/>
    <s v="ATCO"/>
    <x v="12"/>
    <x v="0"/>
    <x v="1"/>
    <x v="32"/>
    <x v="4"/>
    <s v="n/a"/>
    <s v="n/a"/>
    <s v="n/a"/>
    <x v="2"/>
    <n v="159"/>
    <n v="6.9000000000000006E-2"/>
  </r>
  <r>
    <x v="0"/>
    <n v="73899"/>
    <s v="ATCO"/>
    <x v="12"/>
    <x v="1"/>
    <x v="1"/>
    <x v="33"/>
    <x v="5"/>
    <s v="n/a"/>
    <s v="n/a"/>
    <s v="n/a"/>
    <x v="2"/>
    <n v="170"/>
    <n v="7.1999999999999995E-2"/>
  </r>
  <r>
    <x v="0"/>
    <n v="77375"/>
    <s v="Shell"/>
    <x v="13"/>
    <x v="0"/>
    <x v="1"/>
    <x v="34"/>
    <x v="6"/>
    <s v="n/a"/>
    <s v="n/a"/>
    <s v="n/a"/>
    <x v="2"/>
    <n v="96"/>
    <n v="8.6999999999999994E-2"/>
  </r>
  <r>
    <x v="0"/>
    <n v="136385"/>
    <s v="Encana"/>
    <x v="14"/>
    <x v="0"/>
    <x v="1"/>
    <x v="35"/>
    <x v="1"/>
    <s v="n/a"/>
    <s v="n/a"/>
    <s v="n/a"/>
    <x v="2"/>
    <n v="189"/>
    <n v="0.438"/>
  </r>
  <r>
    <x v="0"/>
    <n v="136681"/>
    <s v="TransCanada"/>
    <x v="15"/>
    <x v="0"/>
    <x v="1"/>
    <x v="36"/>
    <x v="7"/>
    <s v="n/a"/>
    <s v="n/a"/>
    <s v="n/a"/>
    <x v="2"/>
    <n v="91"/>
    <n v="0.161"/>
  </r>
  <r>
    <x v="0"/>
    <n v="136681"/>
    <s v="TransCanada"/>
    <x v="15"/>
    <x v="1"/>
    <x v="1"/>
    <x v="37"/>
    <x v="8"/>
    <s v="n/a"/>
    <s v="n/a"/>
    <s v="n/a"/>
    <x v="2"/>
    <n v="82"/>
    <n v="0.14699999999999999"/>
  </r>
  <r>
    <x v="0"/>
    <n v="136858"/>
    <s v="Nexen"/>
    <x v="16"/>
    <x v="0"/>
    <x v="1"/>
    <x v="38"/>
    <x v="0"/>
    <s v="n/a"/>
    <s v="n/a"/>
    <s v="n/a"/>
    <x v="2"/>
    <n v="137"/>
    <n v="0.625"/>
  </r>
  <r>
    <x v="0"/>
    <n v="136951"/>
    <s v="TransCanada"/>
    <x v="17"/>
    <x v="0"/>
    <x v="1"/>
    <x v="39"/>
    <x v="6"/>
    <s v="n/a"/>
    <s v="n/a"/>
    <s v="n/a"/>
    <x v="2"/>
    <n v="93"/>
    <n v="0.13900000000000001"/>
  </r>
  <r>
    <x v="0"/>
    <n v="138365"/>
    <s v="Enmax"/>
    <x v="18"/>
    <x v="0"/>
    <x v="1"/>
    <x v="40"/>
    <x v="1"/>
    <s v="n/a"/>
    <s v="n/a"/>
    <s v="n/a"/>
    <x v="2"/>
    <n v="146"/>
    <n v="0.14799999999999999"/>
  </r>
  <r>
    <x v="0"/>
    <n v="147709"/>
    <s v="ATCO"/>
    <x v="19"/>
    <x v="0"/>
    <x v="1"/>
    <x v="41"/>
    <x v="1"/>
    <s v="n/a"/>
    <s v="n/a"/>
    <s v="n/a"/>
    <x v="2"/>
    <n v="6"/>
    <n v="0.91100000000000003"/>
  </r>
  <r>
    <x v="0"/>
    <n v="147709"/>
    <s v="ATCO"/>
    <x v="19"/>
    <x v="1"/>
    <x v="1"/>
    <x v="5"/>
    <x v="0"/>
    <s v="n/a"/>
    <s v="n/a"/>
    <s v="n/a"/>
    <x v="2"/>
    <s v="n/a"/>
    <s v="n/a"/>
  </r>
  <r>
    <x v="0"/>
    <n v="151812"/>
    <s v="TransCanada"/>
    <x v="20"/>
    <x v="0"/>
    <x v="1"/>
    <x v="42"/>
    <x v="9"/>
    <s v="n/a"/>
    <s v="n/a"/>
    <s v="n/a"/>
    <x v="2"/>
    <n v="40"/>
    <n v="0.312"/>
  </r>
  <r>
    <x v="0"/>
    <n v="155746"/>
    <s v="TransCanada"/>
    <x v="21"/>
    <x v="0"/>
    <x v="1"/>
    <x v="43"/>
    <x v="6"/>
    <s v="n/a"/>
    <s v="n/a"/>
    <s v="n/a"/>
    <x v="2"/>
    <n v="337"/>
    <n v="0.11600000000000001"/>
  </r>
  <r>
    <x v="0"/>
    <n v="238762"/>
    <s v="Constellation"/>
    <x v="22"/>
    <x v="0"/>
    <x v="1"/>
    <x v="5"/>
    <x v="0"/>
    <s v="n/a"/>
    <s v="n/a"/>
    <s v="n/a"/>
    <x v="2"/>
    <s v="n/a"/>
    <s v="n/a"/>
  </r>
  <r>
    <x v="0"/>
    <n v="246216"/>
    <s v="Enmax"/>
    <x v="23"/>
    <x v="0"/>
    <x v="1"/>
    <x v="5"/>
    <x v="0"/>
    <s v="n/a"/>
    <s v="n/a"/>
    <s v="n/a"/>
    <x v="2"/>
    <s v="n/a"/>
    <s v="n/a"/>
  </r>
  <r>
    <x v="0"/>
    <n v="246216"/>
    <s v="Enmax"/>
    <x v="23"/>
    <x v="1"/>
    <x v="1"/>
    <x v="5"/>
    <x v="0"/>
    <s v="n/a"/>
    <s v="n/a"/>
    <s v="n/a"/>
    <x v="2"/>
    <s v="n/a"/>
    <s v="n/a"/>
  </r>
  <r>
    <x v="0"/>
    <n v="246216"/>
    <s v="Enmax"/>
    <x v="23"/>
    <x v="2"/>
    <x v="1"/>
    <x v="5"/>
    <x v="0"/>
    <s v="n/a"/>
    <s v="n/a"/>
    <s v="n/a"/>
    <x v="2"/>
    <s v="n/a"/>
    <s v="n/a"/>
  </r>
  <r>
    <x v="1"/>
    <n v="123"/>
    <s v="ATCO"/>
    <x v="0"/>
    <x v="0"/>
    <x v="0"/>
    <x v="44"/>
    <x v="1"/>
    <n v="43667"/>
    <n v="22276"/>
    <n v="7.5410000000000004"/>
    <x v="5"/>
    <n v="6670"/>
    <n v="2.258"/>
  </r>
  <r>
    <x v="1"/>
    <n v="123"/>
    <s v="ATCO"/>
    <x v="0"/>
    <x v="1"/>
    <x v="0"/>
    <x v="45"/>
    <x v="1"/>
    <n v="43667"/>
    <n v="21391"/>
    <n v="7.46"/>
    <x v="5"/>
    <n v="6457"/>
    <n v="2.2519999999999998"/>
  </r>
  <r>
    <x v="1"/>
    <n v="773"/>
    <s v="Capital Power"/>
    <x v="1"/>
    <x v="0"/>
    <x v="0"/>
    <x v="46"/>
    <x v="1"/>
    <n v="13188"/>
    <n v="6490"/>
    <n v="2.077"/>
    <x v="6"/>
    <n v="5516"/>
    <n v="1.7649999999999999"/>
  </r>
  <r>
    <x v="1"/>
    <n v="773"/>
    <s v="Capital Power"/>
    <x v="1"/>
    <x v="1"/>
    <x v="0"/>
    <x v="47"/>
    <x v="1"/>
    <n v="13188"/>
    <n v="6697"/>
    <n v="2.077"/>
    <x v="6"/>
    <n v="5692"/>
    <n v="1.7649999999999999"/>
  </r>
  <r>
    <x v="1"/>
    <n v="773"/>
    <s v="Capital Power"/>
    <x v="1"/>
    <x v="2"/>
    <x v="0"/>
    <x v="48"/>
    <x v="1"/>
    <s v="n/a"/>
    <n v="3722"/>
    <n v="1.0489999999999999"/>
    <x v="2"/>
    <n v="1932"/>
    <n v="0.54400000000000004"/>
  </r>
  <r>
    <x v="1"/>
    <n v="1391"/>
    <s v="Capital Power"/>
    <x v="2"/>
    <x v="0"/>
    <x v="1"/>
    <x v="5"/>
    <x v="0"/>
    <s v="n/a"/>
    <s v="n/a"/>
    <s v="n/a"/>
    <x v="2"/>
    <s v="n/a"/>
    <s v="n/a"/>
  </r>
  <r>
    <x v="1"/>
    <n v="1391"/>
    <s v="Capital Power"/>
    <x v="2"/>
    <x v="1"/>
    <x v="1"/>
    <x v="5"/>
    <x v="0"/>
    <s v="n/a"/>
    <s v="n/a"/>
    <s v="n/a"/>
    <x v="2"/>
    <s v="n/a"/>
    <s v="n/a"/>
  </r>
  <r>
    <x v="1"/>
    <n v="1391"/>
    <s v="Capital Power"/>
    <x v="2"/>
    <x v="2"/>
    <x v="1"/>
    <x v="5"/>
    <x v="0"/>
    <s v="n/a"/>
    <s v="n/a"/>
    <s v="n/a"/>
    <x v="2"/>
    <s v="n/a"/>
    <s v="n/a"/>
  </r>
  <r>
    <x v="1"/>
    <n v="1512"/>
    <s v="ATCO"/>
    <x v="3"/>
    <x v="2"/>
    <x v="0"/>
    <x v="49"/>
    <x v="1"/>
    <n v="10442"/>
    <n v="4881"/>
    <n v="5.0259999999999998"/>
    <x v="7"/>
    <n v="1788"/>
    <n v="1.841"/>
  </r>
  <r>
    <x v="1"/>
    <n v="1512"/>
    <s v="ATCO"/>
    <x v="3"/>
    <x v="3"/>
    <x v="0"/>
    <x v="50"/>
    <x v="1"/>
    <n v="10442"/>
    <n v="5560"/>
    <n v="4.891"/>
    <x v="7"/>
    <n v="2027"/>
    <n v="1.7829999999999999"/>
  </r>
  <r>
    <x v="1"/>
    <n v="1512"/>
    <s v="ATCO"/>
    <x v="3"/>
    <x v="4"/>
    <x v="0"/>
    <x v="51"/>
    <x v="1"/>
    <s v="n/a"/>
    <n v="12292"/>
    <n v="4.3879999999999999"/>
    <x v="2"/>
    <n v="5440"/>
    <n v="1.9419999999999999"/>
  </r>
  <r>
    <x v="1"/>
    <n v="9814"/>
    <s v="Milner"/>
    <x v="4"/>
    <x v="0"/>
    <x v="0"/>
    <x v="52"/>
    <x v="1"/>
    <s v="n/a "/>
    <n v="2831"/>
    <n v="3.0350000000000001"/>
    <x v="2"/>
    <n v="2548"/>
    <n v="2.7320000000000002"/>
  </r>
  <r>
    <x v="1"/>
    <n v="9830"/>
    <s v="TransAlta"/>
    <x v="5"/>
    <x v="0"/>
    <x v="0"/>
    <x v="53"/>
    <x v="1"/>
    <s v="n/p"/>
    <n v="3100"/>
    <n v="1.62"/>
    <x v="4"/>
    <n v="3787"/>
    <n v="1.9790000000000001"/>
  </r>
  <r>
    <x v="1"/>
    <n v="9830"/>
    <s v="TransAlta"/>
    <x v="5"/>
    <x v="1"/>
    <x v="0"/>
    <x v="54"/>
    <x v="1"/>
    <s v="n/p"/>
    <n v="3214"/>
    <n v="1.637"/>
    <x v="4"/>
    <n v="3884"/>
    <n v="1.9790000000000001"/>
  </r>
  <r>
    <x v="1"/>
    <n v="9830"/>
    <s v="TransAlta"/>
    <x v="5"/>
    <x v="2"/>
    <x v="0"/>
    <x v="55"/>
    <x v="1"/>
    <s v="n/p"/>
    <n v="5435"/>
    <n v="2.048"/>
    <x v="4"/>
    <n v="4780"/>
    <n v="1.8009999999999999"/>
  </r>
  <r>
    <x v="1"/>
    <n v="9830"/>
    <s v="TransAlta"/>
    <x v="5"/>
    <x v="3"/>
    <x v="0"/>
    <x v="56"/>
    <x v="1"/>
    <s v="n/p"/>
    <n v="4654"/>
    <n v="1.9570000000000001"/>
    <x v="4"/>
    <n v="4212"/>
    <n v="1.7709999999999999"/>
  </r>
  <r>
    <x v="1"/>
    <n v="9830"/>
    <s v="TransAlta"/>
    <x v="5"/>
    <x v="4"/>
    <x v="0"/>
    <x v="57"/>
    <x v="1"/>
    <s v="n/p"/>
    <n v="4605"/>
    <n v="1.764"/>
    <x v="4"/>
    <n v="4042"/>
    <n v="1.548"/>
  </r>
  <r>
    <x v="1"/>
    <n v="9830"/>
    <s v="TransAlta"/>
    <x v="5"/>
    <x v="5"/>
    <x v="0"/>
    <x v="58"/>
    <x v="1"/>
    <s v="n/p"/>
    <n v="5654"/>
    <n v="1.8009999999999999"/>
    <x v="4"/>
    <n v="4819"/>
    <n v="1.5349999999999999"/>
  </r>
  <r>
    <x v="1"/>
    <n v="10323"/>
    <s v="TransAlta"/>
    <x v="6"/>
    <x v="3"/>
    <x v="1"/>
    <x v="59"/>
    <x v="1"/>
    <s v="n/a"/>
    <n v="5470"/>
    <n v="3.2330000000000001"/>
    <x v="2"/>
    <n v="3379"/>
    <n v="1.9970000000000001"/>
  </r>
  <r>
    <x v="1"/>
    <n v="10324"/>
    <s v="TransAlta"/>
    <x v="7"/>
    <x v="0"/>
    <x v="0"/>
    <x v="60"/>
    <x v="1"/>
    <s v="n/p"/>
    <n v="6543"/>
    <n v="2.08"/>
    <x v="4"/>
    <n v="5772"/>
    <n v="1.835"/>
  </r>
  <r>
    <x v="1"/>
    <n v="10324"/>
    <s v="TransAlta"/>
    <x v="7"/>
    <x v="1"/>
    <x v="0"/>
    <x v="61"/>
    <x v="1"/>
    <s v="n/p"/>
    <n v="6478"/>
    <n v="2.0840000000000001"/>
    <x v="4"/>
    <n v="5726"/>
    <n v="1.8420000000000001"/>
  </r>
  <r>
    <x v="1"/>
    <n v="11610"/>
    <s v="City of Medicine Hat"/>
    <x v="8"/>
    <x v="6"/>
    <x v="1"/>
    <x v="62"/>
    <x v="0"/>
    <s v="n/a"/>
    <s v="n/a"/>
    <s v="n/a"/>
    <x v="2"/>
    <n v="203"/>
    <n v="3.65"/>
  </r>
  <r>
    <x v="1"/>
    <n v="11610"/>
    <s v="City of Medicine Hat"/>
    <x v="8"/>
    <x v="7"/>
    <x v="1"/>
    <x v="5"/>
    <x v="0"/>
    <s v="n/a"/>
    <s v="n/a"/>
    <s v="n/a"/>
    <x v="2"/>
    <s v="n/a"/>
    <s v="n/a"/>
  </r>
  <r>
    <x v="1"/>
    <n v="11610"/>
    <s v="City of Medicine Hat"/>
    <x v="8"/>
    <x v="8"/>
    <x v="1"/>
    <x v="5"/>
    <x v="0"/>
    <s v="n/a"/>
    <s v="n/a"/>
    <s v="n/a"/>
    <x v="2"/>
    <s v="n/a"/>
    <s v="n/a"/>
  </r>
  <r>
    <x v="1"/>
    <n v="11610"/>
    <s v="City of Medicine Hat"/>
    <x v="8"/>
    <x v="9"/>
    <x v="1"/>
    <x v="63"/>
    <x v="0"/>
    <s v="n/a"/>
    <s v="n/a"/>
    <s v="n/a"/>
    <x v="2"/>
    <n v="39"/>
    <n v="0.24199999999999999"/>
  </r>
  <r>
    <x v="1"/>
    <n v="11610"/>
    <s v="City of Medicine Hat"/>
    <x v="8"/>
    <x v="10"/>
    <x v="1"/>
    <x v="64"/>
    <x v="0"/>
    <s v="n/a"/>
    <s v="n/a"/>
    <s v="n/a"/>
    <x v="2"/>
    <n v="38"/>
    <n v="0.25700000000000001"/>
  </r>
  <r>
    <x v="1"/>
    <n v="11610"/>
    <s v="City of Medicine Hat"/>
    <x v="8"/>
    <x v="11"/>
    <x v="1"/>
    <x v="65"/>
    <x v="0"/>
    <s v="n/a"/>
    <s v="n/a"/>
    <s v="n/a"/>
    <x v="2"/>
    <n v="65"/>
    <n v="0.23799999999999999"/>
  </r>
  <r>
    <x v="1"/>
    <n v="11718"/>
    <s v="ATCO"/>
    <x v="9"/>
    <x v="0"/>
    <x v="1"/>
    <x v="27"/>
    <x v="1"/>
    <s v="n/a"/>
    <s v="n/a"/>
    <s v="n/a"/>
    <x v="2"/>
    <n v="0"/>
    <n v="0"/>
  </r>
  <r>
    <x v="1"/>
    <n v="11718"/>
    <s v="ATCO"/>
    <x v="9"/>
    <x v="1"/>
    <x v="1"/>
    <x v="66"/>
    <x v="1"/>
    <s v="n/a"/>
    <s v="n/a"/>
    <s v="n/a"/>
    <x v="2"/>
    <n v="92"/>
    <n v="7.8339999999999996"/>
  </r>
  <r>
    <x v="1"/>
    <n v="11718"/>
    <s v="ATCO"/>
    <x v="9"/>
    <x v="2"/>
    <x v="1"/>
    <x v="27"/>
    <x v="1"/>
    <s v="n/a"/>
    <s v="n/a"/>
    <s v="n/a"/>
    <x v="2"/>
    <n v="0"/>
    <n v="0"/>
  </r>
  <r>
    <x v="1"/>
    <n v="67774"/>
    <s v="ATCO"/>
    <x v="10"/>
    <x v="0"/>
    <x v="1"/>
    <x v="67"/>
    <x v="1"/>
    <s v="n/a"/>
    <s v="n/a"/>
    <s v="n/a"/>
    <x v="2"/>
    <n v="16"/>
    <n v="0.54800000000000004"/>
  </r>
  <r>
    <x v="1"/>
    <n v="68179"/>
    <s v="Air Liquide"/>
    <x v="11"/>
    <x v="0"/>
    <x v="1"/>
    <x v="68"/>
    <x v="10"/>
    <s v="n/a"/>
    <s v="n/a"/>
    <s v="n/a"/>
    <x v="2"/>
    <n v="188"/>
    <n v="0.114"/>
  </r>
  <r>
    <x v="1"/>
    <n v="69209"/>
    <s v="ATCO"/>
    <x v="9"/>
    <x v="3"/>
    <x v="1"/>
    <x v="69"/>
    <x v="11"/>
    <s v="n/a"/>
    <s v="n/a"/>
    <s v="n/a"/>
    <x v="2"/>
    <n v="189"/>
    <n v="0.55900000000000005"/>
  </r>
  <r>
    <x v="1"/>
    <n v="69209"/>
    <s v="ATCO"/>
    <x v="9"/>
    <x v="4"/>
    <x v="1"/>
    <x v="70"/>
    <x v="1"/>
    <s v="n/a"/>
    <s v="n/a"/>
    <s v="n/a"/>
    <x v="2"/>
    <n v="136"/>
    <n v="0.78600000000000003"/>
  </r>
  <r>
    <x v="1"/>
    <n v="73899"/>
    <s v="ATCO"/>
    <x v="12"/>
    <x v="0"/>
    <x v="1"/>
    <x v="71"/>
    <x v="12"/>
    <s v="n/a"/>
    <s v="n/a"/>
    <s v="n/a"/>
    <x v="2"/>
    <n v="183"/>
    <n v="0.08"/>
  </r>
  <r>
    <x v="1"/>
    <n v="73899"/>
    <s v="ATCO"/>
    <x v="12"/>
    <x v="1"/>
    <x v="1"/>
    <x v="72"/>
    <x v="13"/>
    <s v="n/a"/>
    <s v="n/a"/>
    <s v="n/a"/>
    <x v="2"/>
    <n v="175"/>
    <n v="7.6999999999999999E-2"/>
  </r>
  <r>
    <x v="1"/>
    <n v="77375"/>
    <s v="Shell"/>
    <x v="13"/>
    <x v="0"/>
    <x v="1"/>
    <x v="73"/>
    <x v="14"/>
    <s v="n/a"/>
    <s v="n/a"/>
    <s v="n/a"/>
    <x v="2"/>
    <n v="126"/>
    <n v="0.214"/>
  </r>
  <r>
    <x v="1"/>
    <n v="136385"/>
    <s v="Encana"/>
    <x v="14"/>
    <x v="0"/>
    <x v="1"/>
    <x v="74"/>
    <x v="1"/>
    <s v="n/a"/>
    <s v="n/a"/>
    <s v="n/a"/>
    <x v="2"/>
    <n v="176"/>
    <n v="0.497"/>
  </r>
  <r>
    <x v="1"/>
    <n v="136681"/>
    <s v="TransCanada"/>
    <x v="15"/>
    <x v="0"/>
    <x v="1"/>
    <x v="75"/>
    <x v="15"/>
    <s v="n/a"/>
    <s v="n/a"/>
    <s v="n/a"/>
    <x v="2"/>
    <n v="118"/>
    <n v="0.188"/>
  </r>
  <r>
    <x v="1"/>
    <n v="136681"/>
    <s v="TransCanada"/>
    <x v="15"/>
    <x v="1"/>
    <x v="1"/>
    <x v="76"/>
    <x v="16"/>
    <s v="n/a"/>
    <s v="n/a"/>
    <s v="n/a"/>
    <x v="2"/>
    <n v="101"/>
    <n v="0.156"/>
  </r>
  <r>
    <x v="1"/>
    <n v="136858"/>
    <s v="Nexen"/>
    <x v="16"/>
    <x v="0"/>
    <x v="1"/>
    <x v="77"/>
    <x v="1"/>
    <s v="n/a"/>
    <s v="n/a"/>
    <s v="n/a"/>
    <x v="2"/>
    <n v="161"/>
    <n v="0.60099999999999998"/>
  </r>
  <r>
    <x v="1"/>
    <n v="136951"/>
    <s v="TransCanada"/>
    <x v="17"/>
    <x v="0"/>
    <x v="1"/>
    <x v="78"/>
    <x v="6"/>
    <s v="n/a"/>
    <s v="n/a"/>
    <s v="n/a"/>
    <x v="2"/>
    <n v="66"/>
    <n v="9.7000000000000003E-2"/>
  </r>
  <r>
    <x v="1"/>
    <n v="138365"/>
    <s v="Enmax"/>
    <x v="18"/>
    <x v="0"/>
    <x v="1"/>
    <x v="79"/>
    <x v="1"/>
    <s v="n/a"/>
    <s v="n/a"/>
    <s v="n/a"/>
    <x v="2"/>
    <n v="75"/>
    <n v="0.153"/>
  </r>
  <r>
    <x v="1"/>
    <n v="147709"/>
    <s v="ATCO"/>
    <x v="19"/>
    <x v="0"/>
    <x v="1"/>
    <x v="80"/>
    <x v="1"/>
    <s v="n/a"/>
    <s v="n/a"/>
    <s v="n/a"/>
    <x v="2"/>
    <n v="4"/>
    <n v="0.89700000000000002"/>
  </r>
  <r>
    <x v="1"/>
    <n v="147709"/>
    <s v="ATCO"/>
    <x v="19"/>
    <x v="1"/>
    <x v="1"/>
    <x v="5"/>
    <x v="0"/>
    <s v="n/a"/>
    <s v="n/a"/>
    <s v="n/a"/>
    <x v="2"/>
    <s v="n/a"/>
    <s v="n/a"/>
  </r>
  <r>
    <x v="1"/>
    <n v="151812"/>
    <s v="TransCanada"/>
    <x v="20"/>
    <x v="0"/>
    <x v="1"/>
    <x v="81"/>
    <x v="6"/>
    <s v="n/a"/>
    <s v="n/a"/>
    <s v="n/a"/>
    <x v="2"/>
    <n v="57"/>
    <n v="0.25700000000000001"/>
  </r>
  <r>
    <x v="1"/>
    <n v="155746"/>
    <s v="TransCanada"/>
    <x v="21"/>
    <x v="0"/>
    <x v="1"/>
    <x v="82"/>
    <x v="6"/>
    <s v="n/a"/>
    <s v="n/a"/>
    <s v="n/a"/>
    <x v="2"/>
    <n v="367"/>
    <n v="0.14899999999999999"/>
  </r>
  <r>
    <x v="1"/>
    <n v="238762"/>
    <s v="Constellation"/>
    <x v="22"/>
    <x v="0"/>
    <x v="1"/>
    <x v="5"/>
    <x v="0"/>
    <s v="n/a"/>
    <s v="n/a"/>
    <s v="n/a"/>
    <x v="2"/>
    <s v="n/a"/>
    <s v="n/a"/>
  </r>
  <r>
    <x v="1"/>
    <n v="246216"/>
    <s v="Enmax"/>
    <x v="23"/>
    <x v="0"/>
    <x v="1"/>
    <x v="5"/>
    <x v="0"/>
    <s v="n/a"/>
    <s v="n/a"/>
    <s v="n/a"/>
    <x v="2"/>
    <s v="n/a"/>
    <s v="n/a"/>
  </r>
  <r>
    <x v="1"/>
    <n v="246216"/>
    <s v="Enmax"/>
    <x v="23"/>
    <x v="1"/>
    <x v="1"/>
    <x v="5"/>
    <x v="0"/>
    <s v="n/a"/>
    <s v="n/a"/>
    <s v="n/a"/>
    <x v="2"/>
    <s v="n/a"/>
    <s v="n/a"/>
  </r>
  <r>
    <x v="1"/>
    <n v="246216"/>
    <s v="Enmax"/>
    <x v="23"/>
    <x v="2"/>
    <x v="1"/>
    <x v="5"/>
    <x v="0"/>
    <s v="n/a"/>
    <s v="n/a"/>
    <s v="n/a"/>
    <x v="2"/>
    <s v="n/a"/>
    <s v="n/a"/>
  </r>
  <r>
    <x v="2"/>
    <n v="123"/>
    <s v="ATCO"/>
    <x v="0"/>
    <x v="0"/>
    <x v="0"/>
    <x v="83"/>
    <x v="0"/>
    <n v="39233"/>
    <n v="19147"/>
    <n v="6.601"/>
    <x v="8"/>
    <n v="5847"/>
    <n v="2.016"/>
  </r>
  <r>
    <x v="2"/>
    <n v="123"/>
    <s v="ATCO"/>
    <x v="0"/>
    <x v="1"/>
    <x v="0"/>
    <x v="84"/>
    <x v="0"/>
    <n v="39233"/>
    <n v="20086"/>
    <n v="6.742"/>
    <x v="8"/>
    <n v="5991"/>
    <n v="2.0110000000000001"/>
  </r>
  <r>
    <x v="2"/>
    <n v="773"/>
    <s v="Capital Power"/>
    <x v="1"/>
    <x v="0"/>
    <x v="0"/>
    <x v="85"/>
    <x v="0"/>
    <n v="11493"/>
    <n v="5745"/>
    <n v="1.94"/>
    <x v="9"/>
    <n v="5428"/>
    <n v="1.833"/>
  </r>
  <r>
    <x v="2"/>
    <n v="773"/>
    <s v="Capital Power"/>
    <x v="1"/>
    <x v="1"/>
    <x v="0"/>
    <x v="86"/>
    <x v="0"/>
    <n v="11493"/>
    <n v="5748"/>
    <n v="1.94"/>
    <x v="9"/>
    <n v="5431"/>
    <n v="1.833"/>
  </r>
  <r>
    <x v="2"/>
    <n v="773"/>
    <s v="Capital Power"/>
    <x v="1"/>
    <x v="2"/>
    <x v="0"/>
    <x v="87"/>
    <x v="0"/>
    <s v="n/a"/>
    <n v="3281"/>
    <n v="1.0960000000000001"/>
    <x v="2"/>
    <n v="1762"/>
    <n v="0.58799999999999997"/>
  </r>
  <r>
    <x v="2"/>
    <n v="1391"/>
    <s v="Capital Power"/>
    <x v="2"/>
    <x v="0"/>
    <x v="1"/>
    <x v="5"/>
    <x v="0"/>
    <s v="n/a"/>
    <s v="n/a"/>
    <s v="n/a"/>
    <x v="2"/>
    <s v="n/a"/>
    <s v="n/a"/>
  </r>
  <r>
    <x v="2"/>
    <n v="1391"/>
    <s v="Capital Power"/>
    <x v="2"/>
    <x v="1"/>
    <x v="1"/>
    <x v="5"/>
    <x v="0"/>
    <s v="n/a"/>
    <s v="n/a"/>
    <s v="n/a"/>
    <x v="2"/>
    <s v="n/a"/>
    <s v="n/a"/>
  </r>
  <r>
    <x v="2"/>
    <n v="1391"/>
    <s v="Capital Power"/>
    <x v="2"/>
    <x v="2"/>
    <x v="1"/>
    <x v="5"/>
    <x v="0"/>
    <s v="n/a"/>
    <s v="n/a"/>
    <s v="n/a"/>
    <x v="2"/>
    <s v="n/a"/>
    <s v="n/a"/>
  </r>
  <r>
    <x v="2"/>
    <n v="1512"/>
    <s v="ATCO"/>
    <x v="3"/>
    <x v="2"/>
    <x v="0"/>
    <x v="88"/>
    <x v="0"/>
    <n v="11067"/>
    <n v="5939"/>
    <n v="5.0720000000000001"/>
    <x v="10"/>
    <n v="2238"/>
    <n v="1.9119999999999999"/>
  </r>
  <r>
    <x v="2"/>
    <n v="1512"/>
    <s v="ATCO"/>
    <x v="3"/>
    <x v="3"/>
    <x v="0"/>
    <x v="89"/>
    <x v="0"/>
    <n v="11067"/>
    <n v="5127"/>
    <n v="4.9779999999999998"/>
    <x v="10"/>
    <n v="1896"/>
    <n v="1.84"/>
  </r>
  <r>
    <x v="2"/>
    <n v="1512"/>
    <s v="ATCO"/>
    <x v="3"/>
    <x v="4"/>
    <x v="0"/>
    <x v="90"/>
    <x v="0"/>
    <s v="n/a"/>
    <n v="12162"/>
    <n v="4.5229999999999997"/>
    <x v="2"/>
    <n v="5025"/>
    <n v="1.869"/>
  </r>
  <r>
    <x v="2"/>
    <n v="9814"/>
    <s v="Milner"/>
    <x v="4"/>
    <x v="0"/>
    <x v="0"/>
    <x v="91"/>
    <x v="0"/>
    <s v="n/a "/>
    <n v="1950"/>
    <n v="2.71"/>
    <x v="2"/>
    <n v="2117"/>
    <n v="2.9420000000000002"/>
  </r>
  <r>
    <x v="2"/>
    <n v="9830"/>
    <s v="TransAlta"/>
    <x v="5"/>
    <x v="0"/>
    <x v="0"/>
    <x v="92"/>
    <x v="0"/>
    <s v="n/p"/>
    <n v="3643"/>
    <n v="1.7509999999999999"/>
    <x v="4"/>
    <n v="4833"/>
    <n v="2.323"/>
  </r>
  <r>
    <x v="2"/>
    <n v="9830"/>
    <s v="TransAlta"/>
    <x v="5"/>
    <x v="1"/>
    <x v="0"/>
    <x v="93"/>
    <x v="0"/>
    <s v="n/p"/>
    <n v="2876"/>
    <n v="1.69"/>
    <x v="4"/>
    <n v="3938"/>
    <n v="2.3140000000000001"/>
  </r>
  <r>
    <x v="2"/>
    <n v="9830"/>
    <s v="TransAlta"/>
    <x v="5"/>
    <x v="2"/>
    <x v="0"/>
    <x v="94"/>
    <x v="0"/>
    <s v="n/p"/>
    <n v="4967"/>
    <n v="1.96"/>
    <x v="4"/>
    <n v="4700"/>
    <n v="1.855"/>
  </r>
  <r>
    <x v="2"/>
    <n v="9830"/>
    <s v="TransAlta"/>
    <x v="5"/>
    <x v="3"/>
    <x v="0"/>
    <x v="95"/>
    <x v="0"/>
    <s v="n/p"/>
    <n v="5769"/>
    <n v="1.9650000000000001"/>
    <x v="4"/>
    <n v="5465"/>
    <n v="1.8620000000000001"/>
  </r>
  <r>
    <x v="2"/>
    <n v="9830"/>
    <s v="TransAlta"/>
    <x v="5"/>
    <x v="4"/>
    <x v="0"/>
    <x v="96"/>
    <x v="0"/>
    <s v="n/p"/>
    <n v="4721"/>
    <n v="1.8720000000000001"/>
    <x v="4"/>
    <n v="4405"/>
    <n v="1.746"/>
  </r>
  <r>
    <x v="2"/>
    <n v="9830"/>
    <s v="TransAlta"/>
    <x v="5"/>
    <x v="5"/>
    <x v="0"/>
    <x v="97"/>
    <x v="0"/>
    <s v="n/a"/>
    <n v="4269"/>
    <n v="1.849"/>
    <x v="2"/>
    <n v="3806"/>
    <n v="1.6479999999999999"/>
  </r>
  <r>
    <x v="2"/>
    <n v="10323"/>
    <s v="TransAlta"/>
    <x v="6"/>
    <x v="3"/>
    <x v="1"/>
    <x v="98"/>
    <x v="0"/>
    <s v="n/p"/>
    <n v="6650"/>
    <n v="3.1619999999999999"/>
    <x v="4"/>
    <n v="4334"/>
    <n v="2.0609999999999999"/>
  </r>
  <r>
    <x v="2"/>
    <n v="10324"/>
    <s v="TransAlta"/>
    <x v="7"/>
    <x v="0"/>
    <x v="0"/>
    <x v="99"/>
    <x v="0"/>
    <s v="n/p"/>
    <n v="5846"/>
    <n v="2.0409999999999999"/>
    <x v="4"/>
    <n v="5305"/>
    <n v="1.8520000000000001"/>
  </r>
  <r>
    <x v="2"/>
    <n v="10324"/>
    <s v="TransAlta"/>
    <x v="7"/>
    <x v="1"/>
    <x v="0"/>
    <x v="100"/>
    <x v="0"/>
    <s v="n/p"/>
    <n v="5785"/>
    <n v="2.036"/>
    <x v="4"/>
    <n v="5282"/>
    <n v="1.859"/>
  </r>
  <r>
    <x v="2"/>
    <n v="11610"/>
    <s v="City of Medicine Hat"/>
    <x v="8"/>
    <x v="6"/>
    <x v="1"/>
    <x v="101"/>
    <x v="0"/>
    <s v="n/a"/>
    <s v="n/a"/>
    <s v="n/a"/>
    <x v="2"/>
    <n v="399.23899999999998"/>
    <n v="3.1880000000000002"/>
  </r>
  <r>
    <x v="2"/>
    <n v="11610"/>
    <s v="City of Medicine Hat"/>
    <x v="8"/>
    <x v="7"/>
    <x v="1"/>
    <x v="5"/>
    <x v="0"/>
    <s v="n/a"/>
    <s v="n/a"/>
    <s v="n/a"/>
    <x v="2"/>
    <s v="n/a"/>
    <s v="n/a"/>
  </r>
  <r>
    <x v="2"/>
    <n v="11610"/>
    <s v="City of Medicine Hat"/>
    <x v="8"/>
    <x v="8"/>
    <x v="1"/>
    <x v="5"/>
    <x v="0"/>
    <s v="n/a"/>
    <s v="n/a"/>
    <s v="n/a"/>
    <x v="2"/>
    <s v="n/a"/>
    <s v="n/a"/>
  </r>
  <r>
    <x v="2"/>
    <n v="11610"/>
    <s v="City of Medicine Hat"/>
    <x v="8"/>
    <x v="9"/>
    <x v="1"/>
    <x v="102"/>
    <x v="0"/>
    <s v="n/a"/>
    <s v="n/a"/>
    <s v="n/a"/>
    <x v="2"/>
    <n v="44"/>
    <n v="0.25800000000000001"/>
  </r>
  <r>
    <x v="2"/>
    <n v="11610"/>
    <s v="City of Medicine Hat"/>
    <x v="8"/>
    <x v="10"/>
    <x v="1"/>
    <x v="103"/>
    <x v="0"/>
    <s v="n/a"/>
    <s v="n/a"/>
    <s v="n/a"/>
    <x v="2"/>
    <n v="29"/>
    <n v="0.245"/>
  </r>
  <r>
    <x v="2"/>
    <n v="11610"/>
    <s v="City of Medicine Hat"/>
    <x v="8"/>
    <x v="11"/>
    <x v="1"/>
    <x v="104"/>
    <x v="0"/>
    <s v="n/a"/>
    <s v="n/a"/>
    <s v="n/a"/>
    <x v="2"/>
    <n v="94"/>
    <n v="0.26200000000000001"/>
  </r>
  <r>
    <x v="2"/>
    <n v="11718"/>
    <s v="ATCO"/>
    <x v="9"/>
    <x v="0"/>
    <x v="1"/>
    <x v="27"/>
    <x v="0"/>
    <s v="n/a"/>
    <s v="n/a"/>
    <s v="n/a"/>
    <x v="2"/>
    <n v="0"/>
    <n v="0"/>
  </r>
  <r>
    <x v="2"/>
    <n v="11718"/>
    <s v="ATCO"/>
    <x v="9"/>
    <x v="1"/>
    <x v="1"/>
    <x v="105"/>
    <x v="0"/>
    <s v="n/a"/>
    <s v="n/a"/>
    <s v="n/a"/>
    <x v="2"/>
    <n v="203"/>
    <n v="7.5069999999999997"/>
  </r>
  <r>
    <x v="2"/>
    <n v="11718"/>
    <s v="ATCO"/>
    <x v="9"/>
    <x v="2"/>
    <x v="1"/>
    <x v="27"/>
    <x v="0"/>
    <s v="n/a"/>
    <s v="n/a"/>
    <s v="n/a"/>
    <x v="2"/>
    <n v="0"/>
    <n v="0"/>
  </r>
  <r>
    <x v="2"/>
    <n v="67774"/>
    <s v="ATCO"/>
    <x v="10"/>
    <x v="0"/>
    <x v="1"/>
    <x v="106"/>
    <x v="0"/>
    <s v="n/a"/>
    <s v="n/a"/>
    <s v="n/a"/>
    <x v="2"/>
    <n v="14"/>
    <n v="0.48499999999999999"/>
  </r>
  <r>
    <x v="2"/>
    <n v="68179"/>
    <s v="Air Liquide"/>
    <x v="11"/>
    <x v="0"/>
    <x v="1"/>
    <x v="107"/>
    <x v="17"/>
    <s v="n/a"/>
    <s v="n/a"/>
    <s v="n/a"/>
    <x v="2"/>
    <n v="198"/>
    <n v="0.11899999999999999"/>
  </r>
  <r>
    <x v="2"/>
    <n v="69209"/>
    <s v="ATCO"/>
    <x v="9"/>
    <x v="3"/>
    <x v="1"/>
    <x v="108"/>
    <x v="18"/>
    <s v="n/a"/>
    <s v="n/a"/>
    <s v="n/a"/>
    <x v="2"/>
    <n v="186"/>
    <n v="0.38600000000000001"/>
  </r>
  <r>
    <x v="2"/>
    <n v="69209"/>
    <s v="ATCO"/>
    <x v="9"/>
    <x v="4"/>
    <x v="1"/>
    <x v="109"/>
    <x v="0"/>
    <s v="n/a"/>
    <s v="n/a"/>
    <s v="n/a"/>
    <x v="2"/>
    <n v="131"/>
    <n v="0.72899999999999998"/>
  </r>
  <r>
    <x v="2"/>
    <n v="73899"/>
    <s v="ATCO"/>
    <x v="12"/>
    <x v="0"/>
    <x v="1"/>
    <x v="110"/>
    <x v="19"/>
    <s v="n/a"/>
    <s v="n/a"/>
    <s v="n/a"/>
    <x v="2"/>
    <n v="218"/>
    <n v="0.09"/>
  </r>
  <r>
    <x v="2"/>
    <n v="73899"/>
    <s v="ATCO"/>
    <x v="12"/>
    <x v="1"/>
    <x v="1"/>
    <x v="111"/>
    <x v="20"/>
    <s v="n/a"/>
    <s v="n/a"/>
    <s v="n/a"/>
    <x v="2"/>
    <n v="217"/>
    <n v="9.0999999999999998E-2"/>
  </r>
  <r>
    <x v="2"/>
    <n v="77375"/>
    <s v="Shell"/>
    <x v="13"/>
    <x v="0"/>
    <x v="1"/>
    <x v="112"/>
    <x v="21"/>
    <s v="n/a"/>
    <s v="n/a"/>
    <s v="n/a"/>
    <x v="2"/>
    <n v="124"/>
    <n v="0.17"/>
  </r>
  <r>
    <x v="2"/>
    <n v="136385"/>
    <s v="Encana"/>
    <x v="14"/>
    <x v="0"/>
    <x v="1"/>
    <x v="113"/>
    <x v="0"/>
    <s v="n/a"/>
    <s v="n/a"/>
    <s v="n/a"/>
    <x v="2"/>
    <n v="220"/>
    <n v="0.624"/>
  </r>
  <r>
    <x v="2"/>
    <n v="136681"/>
    <s v="TransCanada"/>
    <x v="15"/>
    <x v="0"/>
    <x v="1"/>
    <x v="114"/>
    <x v="22"/>
    <s v="n/a"/>
    <s v="n/a"/>
    <s v="n/a"/>
    <x v="2"/>
    <n v="95"/>
    <n v="0.159"/>
  </r>
  <r>
    <x v="2"/>
    <n v="136681"/>
    <s v="TransCanada"/>
    <x v="15"/>
    <x v="1"/>
    <x v="1"/>
    <x v="115"/>
    <x v="23"/>
    <s v="n/a"/>
    <s v="n/a"/>
    <s v="n/a"/>
    <x v="2"/>
    <n v="81"/>
    <n v="0.13100000000000001"/>
  </r>
  <r>
    <x v="2"/>
    <n v="136858"/>
    <s v="Nexen"/>
    <x v="16"/>
    <x v="0"/>
    <x v="1"/>
    <x v="116"/>
    <x v="0"/>
    <s v="n/a"/>
    <s v="n/a"/>
    <s v="n/a"/>
    <x v="2"/>
    <n v="201"/>
    <n v="0.63"/>
  </r>
  <r>
    <x v="2"/>
    <n v="136951"/>
    <s v="TransCanada"/>
    <x v="17"/>
    <x v="0"/>
    <x v="1"/>
    <x v="117"/>
    <x v="6"/>
    <s v="n/a"/>
    <s v="n/a"/>
    <s v="n/a"/>
    <x v="2"/>
    <n v="65"/>
    <n v="9.6000000000000002E-2"/>
  </r>
  <r>
    <x v="2"/>
    <n v="138365"/>
    <s v="Enmax"/>
    <x v="18"/>
    <x v="0"/>
    <x v="1"/>
    <x v="118"/>
    <x v="0"/>
    <s v="n/a"/>
    <s v="n/a"/>
    <s v="n/a"/>
    <x v="2"/>
    <n v="102"/>
    <n v="0.151"/>
  </r>
  <r>
    <x v="2"/>
    <n v="147709"/>
    <s v="ATCO"/>
    <x v="19"/>
    <x v="0"/>
    <x v="1"/>
    <x v="119"/>
    <x v="0"/>
    <s v="n/a"/>
    <s v="n/a"/>
    <s v="n/a"/>
    <x v="2"/>
    <n v="6"/>
    <n v="0.82299999999999995"/>
  </r>
  <r>
    <x v="2"/>
    <n v="147709"/>
    <s v="ATCO"/>
    <x v="19"/>
    <x v="1"/>
    <x v="1"/>
    <x v="120"/>
    <x v="0"/>
    <s v="n/a"/>
    <s v="n/a"/>
    <s v="n/a"/>
    <x v="2"/>
    <n v="4"/>
    <n v="0.999"/>
  </r>
  <r>
    <x v="2"/>
    <n v="151812"/>
    <s v="TransCanada"/>
    <x v="20"/>
    <x v="0"/>
    <x v="1"/>
    <x v="121"/>
    <x v="24"/>
    <s v="n/a"/>
    <s v="n/a"/>
    <s v="n/a"/>
    <x v="2"/>
    <n v="72"/>
    <n v="0.28399999999999997"/>
  </r>
  <r>
    <x v="2"/>
    <n v="155746"/>
    <s v="TransCanada"/>
    <x v="21"/>
    <x v="0"/>
    <x v="1"/>
    <x v="122"/>
    <x v="6"/>
    <s v="n/a"/>
    <s v="n/a"/>
    <s v="n/a"/>
    <x v="2"/>
    <n v="368"/>
    <n v="0.111"/>
  </r>
  <r>
    <x v="2"/>
    <n v="238762"/>
    <s v="Constellation"/>
    <x v="22"/>
    <x v="0"/>
    <x v="1"/>
    <x v="5"/>
    <x v="0"/>
    <s v="n/a"/>
    <s v="n/a"/>
    <s v="n/a"/>
    <x v="2"/>
    <s v="n/a"/>
    <s v="n/a"/>
  </r>
  <r>
    <x v="2"/>
    <n v="246216"/>
    <s v="Enmax"/>
    <x v="23"/>
    <x v="0"/>
    <x v="1"/>
    <x v="5"/>
    <x v="0"/>
    <s v="n/a"/>
    <s v="n/a"/>
    <s v="n/a"/>
    <x v="2"/>
    <s v="n/a"/>
    <s v="n/a"/>
  </r>
  <r>
    <x v="2"/>
    <n v="246216"/>
    <s v="Enmax"/>
    <x v="23"/>
    <x v="1"/>
    <x v="1"/>
    <x v="5"/>
    <x v="0"/>
    <s v="n/a"/>
    <s v="n/a"/>
    <s v="n/a"/>
    <x v="2"/>
    <s v="n/a"/>
    <s v="n/a"/>
  </r>
  <r>
    <x v="2"/>
    <n v="246216"/>
    <s v="Enmax"/>
    <x v="23"/>
    <x v="2"/>
    <x v="1"/>
    <x v="5"/>
    <x v="0"/>
    <s v="n/a"/>
    <s v="n/a"/>
    <s v="n/a"/>
    <x v="2"/>
    <s v="n/a"/>
    <s v="n/a"/>
  </r>
  <r>
    <x v="3"/>
    <n v="123"/>
    <s v="ATCO"/>
    <x v="0"/>
    <x v="0"/>
    <x v="0"/>
    <x v="123"/>
    <x v="0"/>
    <n v="28798"/>
    <n v="15456"/>
    <n v="6.0190000000000001"/>
    <x v="11"/>
    <n v="5160"/>
    <n v="2.0099999999999998"/>
  </r>
  <r>
    <x v="3"/>
    <n v="123"/>
    <s v="ATCO"/>
    <x v="0"/>
    <x v="1"/>
    <x v="0"/>
    <x v="124"/>
    <x v="0"/>
    <n v="28798"/>
    <n v="13343"/>
    <n v="6.0389999999999997"/>
    <x v="11"/>
    <n v="4474"/>
    <n v="2.0249999999999999"/>
  </r>
  <r>
    <x v="3"/>
    <n v="773"/>
    <s v="Capital Power"/>
    <x v="1"/>
    <x v="0"/>
    <x v="0"/>
    <x v="125"/>
    <x v="0"/>
    <n v="12586"/>
    <n v="6098"/>
    <n v="1.99"/>
    <x v="12"/>
    <n v="5812"/>
    <n v="1.897"/>
  </r>
  <r>
    <x v="3"/>
    <n v="773"/>
    <s v="Capital Power"/>
    <x v="1"/>
    <x v="1"/>
    <x v="0"/>
    <x v="126"/>
    <x v="0"/>
    <n v="12586"/>
    <n v="6487"/>
    <n v="1.99"/>
    <x v="12"/>
    <n v="6183"/>
    <n v="1.897"/>
  </r>
  <r>
    <x v="3"/>
    <n v="773"/>
    <s v="Capital Power"/>
    <x v="1"/>
    <x v="2"/>
    <x v="0"/>
    <x v="127"/>
    <x v="0"/>
    <s v="n/a"/>
    <n v="3433"/>
    <n v="0.90200000000000002"/>
    <x v="2"/>
    <n v="2168"/>
    <n v="0.56999999999999995"/>
  </r>
  <r>
    <x v="3"/>
    <n v="1391"/>
    <s v="Capital Power"/>
    <x v="2"/>
    <x v="0"/>
    <x v="1"/>
    <x v="128"/>
    <x v="0"/>
    <s v="n/a"/>
    <s v="n/a"/>
    <s v="n/a"/>
    <x v="2"/>
    <n v="7"/>
    <n v="0.48699999999999999"/>
  </r>
  <r>
    <x v="3"/>
    <n v="1391"/>
    <s v="Capital Power"/>
    <x v="2"/>
    <x v="1"/>
    <x v="1"/>
    <x v="129"/>
    <x v="0"/>
    <s v="n/a"/>
    <s v="n/a"/>
    <s v="n/a"/>
    <x v="2"/>
    <n v="7"/>
    <n v="0.246"/>
  </r>
  <r>
    <x v="3"/>
    <n v="1391"/>
    <s v="Capital Power"/>
    <x v="2"/>
    <x v="2"/>
    <x v="1"/>
    <x v="130"/>
    <x v="0"/>
    <s v="n/a"/>
    <s v="n/a"/>
    <s v="n/a"/>
    <x v="2"/>
    <n v="2"/>
    <n v="0.249"/>
  </r>
  <r>
    <x v="3"/>
    <n v="1512"/>
    <s v="ATCO"/>
    <x v="3"/>
    <x v="2"/>
    <x v="0"/>
    <x v="131"/>
    <x v="0"/>
    <n v="11236"/>
    <n v="5537"/>
    <n v="5.1369999999999996"/>
    <x v="13"/>
    <n v="1992"/>
    <n v="1.8480000000000001"/>
  </r>
  <r>
    <x v="3"/>
    <n v="1512"/>
    <s v="ATCO"/>
    <x v="3"/>
    <x v="3"/>
    <x v="0"/>
    <x v="132"/>
    <x v="0"/>
    <n v="11236"/>
    <n v="5699"/>
    <n v="5.1260000000000003"/>
    <x v="13"/>
    <n v="2044"/>
    <n v="1.8380000000000001"/>
  </r>
  <r>
    <x v="3"/>
    <n v="1512"/>
    <s v="ATCO"/>
    <x v="3"/>
    <x v="4"/>
    <x v="0"/>
    <x v="133"/>
    <x v="0"/>
    <s v="n/a"/>
    <n v="13606"/>
    <n v="4.7670000000000003"/>
    <x v="2"/>
    <n v="5598"/>
    <n v="1.9610000000000001"/>
  </r>
  <r>
    <x v="3"/>
    <n v="9814"/>
    <s v="Milner"/>
    <x v="4"/>
    <x v="0"/>
    <x v="0"/>
    <x v="134"/>
    <x v="0"/>
    <s v="n/a"/>
    <n v="2531"/>
    <n v="2.7040000000000002"/>
    <x v="2"/>
    <n v="2123"/>
    <n v="2.2679999999999998"/>
  </r>
  <r>
    <x v="3"/>
    <n v="9830"/>
    <s v="TransAlta"/>
    <x v="5"/>
    <x v="0"/>
    <x v="0"/>
    <x v="135"/>
    <x v="0"/>
    <s v="not provided"/>
    <n v="3421"/>
    <n v="1.8"/>
    <x v="14"/>
    <n v="5068"/>
    <n v="2.6659999999999999"/>
  </r>
  <r>
    <x v="3"/>
    <n v="9830"/>
    <s v="TransAlta"/>
    <x v="5"/>
    <x v="1"/>
    <x v="0"/>
    <x v="136"/>
    <x v="0"/>
    <s v="not provided"/>
    <n v="3431"/>
    <n v="1.7889999999999999"/>
    <x v="14"/>
    <n v="5109"/>
    <n v="2.6640000000000001"/>
  </r>
  <r>
    <x v="3"/>
    <n v="9830"/>
    <s v="TransAlta"/>
    <x v="5"/>
    <x v="2"/>
    <x v="0"/>
    <x v="137"/>
    <x v="0"/>
    <s v="not provided"/>
    <n v="4012"/>
    <n v="1.9950000000000001"/>
    <x v="14"/>
    <n v="3781"/>
    <n v="1.88"/>
  </r>
  <r>
    <x v="3"/>
    <n v="9830"/>
    <s v="TransAlta"/>
    <x v="5"/>
    <x v="3"/>
    <x v="0"/>
    <x v="138"/>
    <x v="0"/>
    <s v="not provided"/>
    <n v="4647"/>
    <n v="1.944"/>
    <x v="14"/>
    <n v="4470"/>
    <n v="1.87"/>
  </r>
  <r>
    <x v="3"/>
    <n v="9830"/>
    <s v="TransAlta"/>
    <x v="5"/>
    <x v="4"/>
    <x v="0"/>
    <x v="139"/>
    <x v="0"/>
    <s v="not provided"/>
    <n v="3916"/>
    <n v="2.0569999999999999"/>
    <x v="14"/>
    <n v="3390"/>
    <n v="1.7809999999999999"/>
  </r>
  <r>
    <x v="3"/>
    <n v="9830"/>
    <s v="TransAlta"/>
    <x v="5"/>
    <x v="5"/>
    <x v="0"/>
    <x v="140"/>
    <x v="0"/>
    <s v="not provided"/>
    <n v="5715"/>
    <n v="2.0419999999999998"/>
    <x v="14"/>
    <n v="4687"/>
    <n v="1.6739999999999999"/>
  </r>
  <r>
    <x v="3"/>
    <n v="10323"/>
    <s v="TransAlta"/>
    <x v="6"/>
    <x v="3"/>
    <x v="1"/>
    <x v="141"/>
    <x v="0"/>
    <s v="n/a"/>
    <n v="5879"/>
    <n v="3.153"/>
    <x v="2"/>
    <n v="4255"/>
    <n v="2.282"/>
  </r>
  <r>
    <x v="3"/>
    <n v="10324"/>
    <s v="TransAlta"/>
    <x v="7"/>
    <x v="0"/>
    <x v="0"/>
    <x v="142"/>
    <x v="0"/>
    <s v="n/a"/>
    <n v="6031"/>
    <n v="2.2170000000000001"/>
    <x v="2"/>
    <n v="6017"/>
    <n v="2.2120000000000002"/>
  </r>
  <r>
    <x v="3"/>
    <n v="10324"/>
    <s v="TransAlta"/>
    <x v="7"/>
    <x v="1"/>
    <x v="0"/>
    <x v="143"/>
    <x v="0"/>
    <s v="n/a"/>
    <n v="5918"/>
    <n v="2.1720000000000002"/>
    <x v="2"/>
    <n v="5874"/>
    <n v="2.1560000000000001"/>
  </r>
  <r>
    <x v="3"/>
    <n v="11610"/>
    <s v="City of Medicine Hat"/>
    <x v="8"/>
    <x v="6"/>
    <x v="1"/>
    <x v="144"/>
    <x v="0"/>
    <s v="n/a"/>
    <s v="n/a"/>
    <s v="n/a"/>
    <x v="2"/>
    <n v="88"/>
    <n v="2.9079999999999999"/>
  </r>
  <r>
    <x v="3"/>
    <n v="11610"/>
    <s v="City of Medicine Hat"/>
    <x v="8"/>
    <x v="7"/>
    <x v="1"/>
    <x v="5"/>
    <x v="0"/>
    <s v="n/a"/>
    <s v="n/a"/>
    <s v="n/a"/>
    <x v="2"/>
    <s v="n/a"/>
    <s v="n/a"/>
  </r>
  <r>
    <x v="3"/>
    <n v="11610"/>
    <s v="City of Medicine Hat"/>
    <x v="8"/>
    <x v="8"/>
    <x v="1"/>
    <x v="5"/>
    <x v="0"/>
    <s v="n/a"/>
    <s v="n/a"/>
    <s v="n/a"/>
    <x v="2"/>
    <s v="n/a"/>
    <s v="n/a"/>
  </r>
  <r>
    <x v="3"/>
    <n v="11610"/>
    <s v="City of Medicine Hat"/>
    <x v="8"/>
    <x v="9"/>
    <x v="1"/>
    <x v="145"/>
    <x v="0"/>
    <s v="n/a"/>
    <s v="n/a"/>
    <s v="n/a"/>
    <x v="2"/>
    <n v="42"/>
    <n v="0.251"/>
  </r>
  <r>
    <x v="3"/>
    <n v="11610"/>
    <s v="City of Medicine Hat"/>
    <x v="8"/>
    <x v="10"/>
    <x v="1"/>
    <x v="146"/>
    <x v="0"/>
    <s v="n/a"/>
    <s v="n/a"/>
    <s v="n/a"/>
    <x v="2"/>
    <n v="42"/>
    <n v="0.22700000000000001"/>
  </r>
  <r>
    <x v="3"/>
    <n v="11610"/>
    <s v="City of Medicine Hat"/>
    <x v="8"/>
    <x v="11"/>
    <x v="1"/>
    <x v="147"/>
    <x v="0"/>
    <s v="n/a"/>
    <s v="n/a"/>
    <s v="n/a"/>
    <x v="2"/>
    <n v="91"/>
    <n v="0.28699999999999998"/>
  </r>
  <r>
    <x v="3"/>
    <n v="11610"/>
    <s v="City of Medicine Hat"/>
    <x v="8"/>
    <x v="12"/>
    <x v="1"/>
    <x v="148"/>
    <x v="0"/>
    <s v="n/a"/>
    <s v="n/a"/>
    <s v="n/a"/>
    <x v="2"/>
    <n v="2"/>
    <n v="0.36399999999999999"/>
  </r>
  <r>
    <x v="3"/>
    <n v="11718"/>
    <s v="ATCO"/>
    <x v="9"/>
    <x v="0"/>
    <x v="1"/>
    <x v="27"/>
    <x v="0"/>
    <s v="n/a"/>
    <s v="n/a"/>
    <s v="n/a"/>
    <x v="2"/>
    <n v="0"/>
    <s v="n/a"/>
  </r>
  <r>
    <x v="3"/>
    <n v="11718"/>
    <s v="ATCO"/>
    <x v="9"/>
    <x v="1"/>
    <x v="1"/>
    <x v="149"/>
    <x v="0"/>
    <s v="n/a"/>
    <s v="n/a"/>
    <s v="n/a"/>
    <x v="2"/>
    <n v="211"/>
    <n v="7.8920000000000003"/>
  </r>
  <r>
    <x v="3"/>
    <n v="11718"/>
    <s v="ATCO"/>
    <x v="9"/>
    <x v="2"/>
    <x v="1"/>
    <x v="27"/>
    <x v="0"/>
    <s v="n/a"/>
    <s v="n/a"/>
    <s v="n/a"/>
    <x v="2"/>
    <n v="0"/>
    <s v="n/a"/>
  </r>
  <r>
    <x v="3"/>
    <n v="67774"/>
    <s v="ATCO"/>
    <x v="10"/>
    <x v="0"/>
    <x v="1"/>
    <x v="150"/>
    <x v="0"/>
    <s v="n/a"/>
    <s v="n/a"/>
    <s v="n/a"/>
    <x v="2"/>
    <n v="12"/>
    <n v="0.51"/>
  </r>
  <r>
    <x v="3"/>
    <n v="68179"/>
    <s v="Air Liquide"/>
    <x v="11"/>
    <x v="0"/>
    <x v="1"/>
    <x v="151"/>
    <x v="25"/>
    <s v="n/a"/>
    <s v="n/a"/>
    <s v="n/a"/>
    <x v="2"/>
    <n v="206"/>
    <n v="0.123"/>
  </r>
  <r>
    <x v="3"/>
    <n v="69209"/>
    <s v="ATCO"/>
    <x v="9"/>
    <x v="3"/>
    <x v="1"/>
    <x v="152"/>
    <x v="26"/>
    <s v="n/a"/>
    <s v="n/a"/>
    <s v="n/a"/>
    <x v="2"/>
    <n v="157"/>
    <n v="0.34699999999999998"/>
  </r>
  <r>
    <x v="3"/>
    <n v="69209"/>
    <s v="ATCO"/>
    <x v="9"/>
    <x v="4"/>
    <x v="1"/>
    <x v="153"/>
    <x v="0"/>
    <s v="n/a"/>
    <s v="n/a"/>
    <s v="n/a"/>
    <x v="2"/>
    <n v="140"/>
    <n v="0.88"/>
  </r>
  <r>
    <x v="3"/>
    <n v="73899"/>
    <s v="ATCO"/>
    <x v="12"/>
    <x v="0"/>
    <x v="1"/>
    <x v="154"/>
    <x v="27"/>
    <s v="n/a"/>
    <s v="n/a"/>
    <s v="n/a"/>
    <x v="2"/>
    <n v="231"/>
    <n v="0.104"/>
  </r>
  <r>
    <x v="3"/>
    <n v="73899"/>
    <s v="ATCO"/>
    <x v="12"/>
    <x v="1"/>
    <x v="1"/>
    <x v="155"/>
    <x v="28"/>
    <s v="n/a"/>
    <s v="n/a"/>
    <s v="n/a"/>
    <x v="2"/>
    <n v="232"/>
    <n v="0.10299999999999999"/>
  </r>
  <r>
    <x v="3"/>
    <n v="77375"/>
    <s v="Shell"/>
    <x v="13"/>
    <x v="0"/>
    <x v="1"/>
    <x v="156"/>
    <x v="29"/>
    <s v="n/a"/>
    <s v="n/a"/>
    <s v="n/a"/>
    <x v="2"/>
    <n v="156"/>
    <n v="0.17"/>
  </r>
  <r>
    <x v="3"/>
    <n v="136385"/>
    <s v="Encana"/>
    <x v="14"/>
    <x v="0"/>
    <x v="1"/>
    <x v="157"/>
    <x v="0"/>
    <s v="n/a"/>
    <s v="n/a"/>
    <s v="n/a"/>
    <x v="2"/>
    <n v="248"/>
    <n v="0.63600000000000001"/>
  </r>
  <r>
    <x v="3"/>
    <n v="136681"/>
    <s v="TransCanada"/>
    <x v="15"/>
    <x v="0"/>
    <x v="1"/>
    <x v="158"/>
    <x v="30"/>
    <s v="n/a"/>
    <s v="n/a"/>
    <s v="n/a"/>
    <x v="2"/>
    <n v="81"/>
    <n v="0.128"/>
  </r>
  <r>
    <x v="3"/>
    <n v="136681"/>
    <s v="TransCanada"/>
    <x v="15"/>
    <x v="1"/>
    <x v="1"/>
    <x v="159"/>
    <x v="31"/>
    <s v="n/a"/>
    <s v="n/a"/>
    <s v="n/a"/>
    <x v="2"/>
    <n v="68"/>
    <n v="0.105"/>
  </r>
  <r>
    <x v="3"/>
    <n v="136858"/>
    <s v="Nexen"/>
    <x v="16"/>
    <x v="0"/>
    <x v="1"/>
    <x v="160"/>
    <x v="0"/>
    <s v="n/a"/>
    <s v="n/a"/>
    <s v="n/a"/>
    <x v="2"/>
    <n v="221"/>
    <n v="0.55900000000000005"/>
  </r>
  <r>
    <x v="3"/>
    <n v="136951"/>
    <s v="TransCanada"/>
    <x v="17"/>
    <x v="0"/>
    <x v="1"/>
    <x v="161"/>
    <x v="32"/>
    <s v="n/a"/>
    <s v="n/a"/>
    <s v="n/a"/>
    <x v="2"/>
    <n v="102"/>
    <n v="0.14199999999999999"/>
  </r>
  <r>
    <x v="3"/>
    <n v="138365"/>
    <s v="Enmax"/>
    <x v="18"/>
    <x v="0"/>
    <x v="1"/>
    <x v="162"/>
    <x v="0"/>
    <s v="n/a"/>
    <s v="n/a"/>
    <s v="n/a"/>
    <x v="2"/>
    <n v="44"/>
    <n v="5.3999999999999999E-2"/>
  </r>
  <r>
    <x v="3"/>
    <n v="147709"/>
    <s v="ATCO"/>
    <x v="19"/>
    <x v="0"/>
    <x v="1"/>
    <x v="163"/>
    <x v="0"/>
    <s v="n/a"/>
    <s v="n/a"/>
    <s v="n/a"/>
    <x v="2"/>
    <n v="3"/>
    <n v="0.80100000000000005"/>
  </r>
  <r>
    <x v="3"/>
    <n v="147709"/>
    <s v="ATCO"/>
    <x v="19"/>
    <x v="1"/>
    <x v="1"/>
    <x v="164"/>
    <x v="0"/>
    <s v="n/a"/>
    <s v="n/a"/>
    <s v="n/a"/>
    <x v="2"/>
    <n v="2.552"/>
    <n v="1.022"/>
  </r>
  <r>
    <x v="3"/>
    <n v="151812"/>
    <s v="TransCanada"/>
    <x v="20"/>
    <x v="0"/>
    <x v="1"/>
    <x v="165"/>
    <x v="33"/>
    <s v="n/a"/>
    <s v="n/a"/>
    <s v="n/a"/>
    <x v="2"/>
    <n v="23"/>
    <n v="0.42699999999999999"/>
  </r>
  <r>
    <x v="3"/>
    <n v="155746"/>
    <s v="TransCanada"/>
    <x v="21"/>
    <x v="0"/>
    <x v="1"/>
    <x v="166"/>
    <x v="32"/>
    <s v="n/a"/>
    <s v="n/a"/>
    <s v="n/a"/>
    <x v="2"/>
    <n v="386"/>
    <n v="0.10100000000000001"/>
  </r>
  <r>
    <x v="3"/>
    <n v="238762"/>
    <s v="Constellation"/>
    <x v="22"/>
    <x v="0"/>
    <x v="1"/>
    <x v="167"/>
    <x v="0"/>
    <s v="n/a"/>
    <s v="n/a"/>
    <s v="n/a"/>
    <x v="2"/>
    <n v="2.1440000000000001"/>
    <n v="0.16400000000000001"/>
  </r>
  <r>
    <x v="3"/>
    <n v="246216"/>
    <s v="Enmax"/>
    <x v="23"/>
    <x v="0"/>
    <x v="1"/>
    <x v="168"/>
    <x v="0"/>
    <s v="n/a"/>
    <s v="n/a"/>
    <s v="n/a"/>
    <x v="2"/>
    <n v="2.2549999999999999"/>
    <n v="0.26900000000000002"/>
  </r>
  <r>
    <x v="3"/>
    <n v="246216"/>
    <s v="Enmax"/>
    <x v="23"/>
    <x v="1"/>
    <x v="1"/>
    <x v="169"/>
    <x v="0"/>
    <s v="n/a"/>
    <s v="n/a"/>
    <s v="n/a"/>
    <x v="2"/>
    <n v="1.35"/>
    <n v="0.191"/>
  </r>
  <r>
    <x v="3"/>
    <n v="246216"/>
    <s v="Enmax"/>
    <x v="23"/>
    <x v="2"/>
    <x v="1"/>
    <x v="170"/>
    <x v="0"/>
    <s v="n/a"/>
    <s v="n/a"/>
    <s v="n/a"/>
    <x v="2"/>
    <n v="0.69099999999999995"/>
    <n v="0.223"/>
  </r>
  <r>
    <x v="4"/>
    <n v="123"/>
    <s v="ATCO"/>
    <x v="0"/>
    <x v="0"/>
    <x v="0"/>
    <x v="171"/>
    <x v="0"/>
    <s v="not provided"/>
    <n v="14402"/>
    <n v="6.2640000000000002"/>
    <x v="14"/>
    <n v="4717"/>
    <n v="2.052"/>
  </r>
  <r>
    <x v="4"/>
    <n v="123"/>
    <s v="ATCO"/>
    <x v="0"/>
    <x v="1"/>
    <x v="0"/>
    <x v="172"/>
    <x v="0"/>
    <s v="not provided"/>
    <n v="15623"/>
    <n v="6.26"/>
    <x v="14"/>
    <n v="5060"/>
    <n v="2.028"/>
  </r>
  <r>
    <x v="4"/>
    <n v="773"/>
    <s v="Capital Power"/>
    <x v="1"/>
    <x v="0"/>
    <x v="0"/>
    <x v="173"/>
    <x v="0"/>
    <n v="13267"/>
    <n v="6887"/>
    <n v="2.0920000000000001"/>
    <x v="15"/>
    <n v="6170"/>
    <n v="1.8740000000000001"/>
  </r>
  <r>
    <x v="4"/>
    <n v="773"/>
    <s v="Capital Power"/>
    <x v="1"/>
    <x v="1"/>
    <x v="0"/>
    <x v="174"/>
    <x v="0"/>
    <n v="13267"/>
    <n v="6380"/>
    <n v="2.0920000000000001"/>
    <x v="15"/>
    <n v="5715"/>
    <n v="1.8740000000000001"/>
  </r>
  <r>
    <x v="4"/>
    <n v="773"/>
    <s v="Capital Power"/>
    <x v="1"/>
    <x v="2"/>
    <x v="0"/>
    <x v="175"/>
    <x v="0"/>
    <s v="n/a"/>
    <n v="3285"/>
    <n v="0.99099999999999999"/>
    <x v="2"/>
    <n v="1994"/>
    <n v="0.60199999999999998"/>
  </r>
  <r>
    <x v="4"/>
    <n v="1391"/>
    <s v="Capital Power"/>
    <x v="2"/>
    <x v="0"/>
    <x v="1"/>
    <x v="176"/>
    <x v="0"/>
    <s v="n/a"/>
    <s v="n/a"/>
    <s v="n/a"/>
    <x v="2"/>
    <n v="20"/>
    <n v="0.33100000000000002"/>
  </r>
  <r>
    <x v="4"/>
    <n v="1391"/>
    <s v="Capital Power"/>
    <x v="2"/>
    <x v="1"/>
    <x v="1"/>
    <x v="177"/>
    <x v="0"/>
    <s v="n/a"/>
    <s v="n/a"/>
    <s v="n/a"/>
    <x v="2"/>
    <n v="20"/>
    <n v="0.22"/>
  </r>
  <r>
    <x v="4"/>
    <n v="1391"/>
    <s v="Capital Power"/>
    <x v="2"/>
    <x v="2"/>
    <x v="1"/>
    <x v="178"/>
    <x v="0"/>
    <s v="n/a"/>
    <s v="n/a"/>
    <s v="n/a"/>
    <x v="2"/>
    <n v="47"/>
    <n v="0.221"/>
  </r>
  <r>
    <x v="4"/>
    <n v="1512"/>
    <s v="ATCO"/>
    <x v="3"/>
    <x v="2"/>
    <x v="0"/>
    <x v="179"/>
    <x v="0"/>
    <s v="not provided"/>
    <n v="6278"/>
    <n v="5.6470000000000002"/>
    <x v="14"/>
    <n v="2085"/>
    <n v="1.875"/>
  </r>
  <r>
    <x v="4"/>
    <n v="1512"/>
    <s v="ATCO"/>
    <x v="3"/>
    <x v="3"/>
    <x v="0"/>
    <x v="180"/>
    <x v="0"/>
    <s v="not provided"/>
    <n v="6787"/>
    <n v="5.6440000000000001"/>
    <x v="14"/>
    <n v="2251"/>
    <n v="1.8720000000000001"/>
  </r>
  <r>
    <x v="4"/>
    <n v="1512"/>
    <s v="ATCO"/>
    <x v="3"/>
    <x v="4"/>
    <x v="0"/>
    <x v="181"/>
    <x v="0"/>
    <s v="n/a"/>
    <n v="12621"/>
    <n v="5.0289999999999999"/>
    <x v="2"/>
    <n v="5416"/>
    <n v="2.1579999999999999"/>
  </r>
  <r>
    <x v="4"/>
    <n v="9814"/>
    <s v="Milner"/>
    <x v="4"/>
    <x v="0"/>
    <x v="0"/>
    <x v="182"/>
    <x v="0"/>
    <s v="n/a"/>
    <n v="2317"/>
    <n v="2.9169999999999998"/>
    <x v="2"/>
    <n v="1706"/>
    <n v="2.1480000000000001"/>
  </r>
  <r>
    <x v="4"/>
    <n v="9830"/>
    <s v="TransAlta"/>
    <x v="5"/>
    <x v="0"/>
    <x v="0"/>
    <x v="183"/>
    <x v="0"/>
    <s v="not provided"/>
    <n v="3090"/>
    <n v="1.909"/>
    <x v="14"/>
    <n v="4166"/>
    <n v="2.573"/>
  </r>
  <r>
    <x v="4"/>
    <n v="9830"/>
    <s v="TransAlta"/>
    <x v="5"/>
    <x v="1"/>
    <x v="0"/>
    <x v="184"/>
    <x v="0"/>
    <s v="not provided"/>
    <n v="3722"/>
    <n v="1.9330000000000001"/>
    <x v="14"/>
    <n v="5149"/>
    <n v="2.6739999999999999"/>
  </r>
  <r>
    <x v="4"/>
    <n v="9830"/>
    <s v="TransAlta"/>
    <x v="5"/>
    <x v="2"/>
    <x v="0"/>
    <x v="185"/>
    <x v="0"/>
    <s v="not provided"/>
    <n v="4719"/>
    <n v="2.0329999999999999"/>
    <x v="14"/>
    <n v="4630"/>
    <n v="1.9950000000000001"/>
  </r>
  <r>
    <x v="4"/>
    <n v="9830"/>
    <s v="TransAlta"/>
    <x v="5"/>
    <x v="3"/>
    <x v="0"/>
    <x v="186"/>
    <x v="0"/>
    <s v="not provided"/>
    <n v="5126"/>
    <n v="2.0030000000000001"/>
    <x v="14"/>
    <n v="5073"/>
    <n v="1.982"/>
  </r>
  <r>
    <x v="4"/>
    <n v="9830"/>
    <s v="TransAlta"/>
    <x v="5"/>
    <x v="4"/>
    <x v="0"/>
    <x v="187"/>
    <x v="0"/>
    <s v="not provided"/>
    <n v="6451"/>
    <n v="2.036"/>
    <x v="14"/>
    <n v="5189"/>
    <n v="1.6379999999999999"/>
  </r>
  <r>
    <x v="4"/>
    <n v="9830"/>
    <s v="TransAlta"/>
    <x v="5"/>
    <x v="5"/>
    <x v="0"/>
    <x v="188"/>
    <x v="0"/>
    <s v="not provided"/>
    <n v="5756"/>
    <n v="2.0390000000000001"/>
    <x v="14"/>
    <n v="4593"/>
    <n v="1.627"/>
  </r>
  <r>
    <x v="4"/>
    <n v="10323"/>
    <s v="TransAlta"/>
    <x v="6"/>
    <x v="3"/>
    <x v="1"/>
    <x v="189"/>
    <x v="0"/>
    <s v="n/a"/>
    <n v="1510"/>
    <n v="3.1880000000000002"/>
    <x v="2"/>
    <n v="1046"/>
    <n v="2.2080000000000002"/>
  </r>
  <r>
    <x v="4"/>
    <n v="10324"/>
    <s v="TransAlta"/>
    <x v="7"/>
    <x v="0"/>
    <x v="0"/>
    <x v="190"/>
    <x v="0"/>
    <s v="n/a"/>
    <n v="7435"/>
    <n v="2.4220000000000002"/>
    <x v="2"/>
    <n v="6738"/>
    <n v="2.1949999999999998"/>
  </r>
  <r>
    <x v="4"/>
    <n v="10324"/>
    <s v="TransAlta"/>
    <x v="7"/>
    <x v="1"/>
    <x v="0"/>
    <x v="191"/>
    <x v="0"/>
    <s v="n/a"/>
    <n v="7283"/>
    <n v="2.4119999999999999"/>
    <x v="2"/>
    <n v="6631"/>
    <n v="2.1960000000000002"/>
  </r>
  <r>
    <x v="4"/>
    <n v="11610"/>
    <s v="City of Medicine Hat"/>
    <x v="8"/>
    <x v="6"/>
    <x v="1"/>
    <x v="5"/>
    <x v="0"/>
    <s v="n/a"/>
    <s v="n/a"/>
    <s v="n/a"/>
    <x v="2"/>
    <s v="n/a"/>
    <s v="n/a"/>
  </r>
  <r>
    <x v="4"/>
    <n v="11610"/>
    <s v="City of Medicine Hat"/>
    <x v="8"/>
    <x v="7"/>
    <x v="1"/>
    <x v="5"/>
    <x v="0"/>
    <s v="n/a"/>
    <s v="n/a"/>
    <s v="n/a"/>
    <x v="2"/>
    <s v="n/a"/>
    <s v="n/a"/>
  </r>
  <r>
    <x v="4"/>
    <n v="11610"/>
    <s v="City of Medicine Hat"/>
    <x v="8"/>
    <x v="8"/>
    <x v="1"/>
    <x v="5"/>
    <x v="0"/>
    <s v="n/a"/>
    <s v="n/a"/>
    <s v="n/a"/>
    <x v="2"/>
    <s v="n/a"/>
    <s v="n/a"/>
  </r>
  <r>
    <x v="4"/>
    <n v="11610"/>
    <s v="City of Medicine Hat"/>
    <x v="8"/>
    <x v="9"/>
    <x v="1"/>
    <x v="192"/>
    <x v="0"/>
    <s v="n/a"/>
    <s v="n/a"/>
    <s v="n/a"/>
    <x v="2"/>
    <n v="33"/>
    <n v="0.25"/>
  </r>
  <r>
    <x v="4"/>
    <n v="11610"/>
    <s v="City of Medicine Hat"/>
    <x v="8"/>
    <x v="10"/>
    <x v="1"/>
    <x v="193"/>
    <x v="0"/>
    <s v="n/a"/>
    <s v="n/a"/>
    <s v="n/a"/>
    <x v="2"/>
    <n v="24"/>
    <n v="0.221"/>
  </r>
  <r>
    <x v="4"/>
    <n v="11610"/>
    <s v="City of Medicine Hat"/>
    <x v="8"/>
    <x v="11"/>
    <x v="1"/>
    <x v="194"/>
    <x v="0"/>
    <s v="n/a"/>
    <s v="n/a"/>
    <s v="n/a"/>
    <x v="2"/>
    <n v="97"/>
    <n v="0.35299999999999998"/>
  </r>
  <r>
    <x v="4"/>
    <n v="11610"/>
    <s v="City of Medicine Hat"/>
    <x v="8"/>
    <x v="12"/>
    <x v="1"/>
    <x v="195"/>
    <x v="0"/>
    <s v="n/a"/>
    <s v="n/a"/>
    <s v="n/a"/>
    <x v="2"/>
    <n v="45"/>
    <n v="0.182"/>
  </r>
  <r>
    <x v="4"/>
    <n v="11718"/>
    <s v="ATCO"/>
    <x v="9"/>
    <x v="0"/>
    <x v="1"/>
    <x v="27"/>
    <x v="0"/>
    <s v="n/a"/>
    <s v="n/a"/>
    <s v="n/a"/>
    <x v="2"/>
    <n v="0"/>
    <n v="0"/>
  </r>
  <r>
    <x v="4"/>
    <n v="11718"/>
    <s v="ATCO"/>
    <x v="9"/>
    <x v="1"/>
    <x v="1"/>
    <x v="196"/>
    <x v="0"/>
    <s v="n/a"/>
    <s v="n/a"/>
    <s v="n/a"/>
    <x v="2"/>
    <n v="77"/>
    <n v="8.7509999999999994"/>
  </r>
  <r>
    <x v="4"/>
    <n v="11718"/>
    <s v="ATCO"/>
    <x v="9"/>
    <x v="2"/>
    <x v="1"/>
    <x v="27"/>
    <x v="0"/>
    <s v="n/a"/>
    <s v="n/a"/>
    <s v="n/a"/>
    <x v="2"/>
    <n v="0"/>
    <n v="0"/>
  </r>
  <r>
    <x v="4"/>
    <n v="67774"/>
    <s v="ATCO"/>
    <x v="10"/>
    <x v="0"/>
    <x v="1"/>
    <x v="197"/>
    <x v="0"/>
    <s v="n/a"/>
    <s v="n/a"/>
    <s v="n/a"/>
    <x v="2"/>
    <n v="5"/>
    <n v="0.42899999999999999"/>
  </r>
  <r>
    <x v="4"/>
    <n v="68179"/>
    <s v="Air Liquide"/>
    <x v="11"/>
    <x v="0"/>
    <x v="1"/>
    <x v="198"/>
    <x v="34"/>
    <s v="n/a"/>
    <s v="n/a"/>
    <s v="n/a"/>
    <x v="2"/>
    <n v="216"/>
    <n v="0.13100000000000001"/>
  </r>
  <r>
    <x v="4"/>
    <n v="69209"/>
    <s v="ATCO"/>
    <x v="9"/>
    <x v="3"/>
    <x v="1"/>
    <x v="199"/>
    <x v="35"/>
    <s v="n/a"/>
    <s v="n/a"/>
    <s v="n/a"/>
    <x v="2"/>
    <n v="152"/>
    <n v="0.30199999999999999"/>
  </r>
  <r>
    <x v="4"/>
    <n v="69209"/>
    <s v="ATCO"/>
    <x v="9"/>
    <x v="4"/>
    <x v="1"/>
    <x v="200"/>
    <x v="0"/>
    <s v="n/a"/>
    <s v="n/a"/>
    <s v="n/a"/>
    <x v="2"/>
    <n v="142"/>
    <n v="1.153"/>
  </r>
  <r>
    <x v="4"/>
    <n v="73899"/>
    <s v="ATCO"/>
    <x v="12"/>
    <x v="0"/>
    <x v="1"/>
    <x v="201"/>
    <x v="36"/>
    <s v="n/a"/>
    <s v="n/a"/>
    <s v="n/a"/>
    <x v="2"/>
    <n v="183"/>
    <n v="8.5000000000000006E-2"/>
  </r>
  <r>
    <x v="4"/>
    <n v="73899"/>
    <s v="ATCO"/>
    <x v="12"/>
    <x v="1"/>
    <x v="1"/>
    <x v="202"/>
    <x v="37"/>
    <s v="n/a"/>
    <s v="n/a"/>
    <s v="n/a"/>
    <x v="2"/>
    <n v="220"/>
    <n v="0.10199999999999999"/>
  </r>
  <r>
    <x v="4"/>
    <n v="77375"/>
    <s v="Shell"/>
    <x v="13"/>
    <x v="0"/>
    <x v="1"/>
    <x v="203"/>
    <x v="38"/>
    <s v="n/a"/>
    <s v="n/a"/>
    <s v="n/a"/>
    <x v="2"/>
    <n v="130"/>
    <n v="0.18"/>
  </r>
  <r>
    <x v="4"/>
    <n v="136385"/>
    <s v="Encana"/>
    <x v="14"/>
    <x v="0"/>
    <x v="1"/>
    <x v="204"/>
    <x v="0"/>
    <s v="n/a"/>
    <s v="n/a"/>
    <s v="n/a"/>
    <x v="2"/>
    <n v="268"/>
    <n v="0.56599999999999995"/>
  </r>
  <r>
    <x v="4"/>
    <n v="136681"/>
    <s v="TransCanada"/>
    <x v="15"/>
    <x v="0"/>
    <x v="1"/>
    <x v="205"/>
    <x v="39"/>
    <s v="n/a"/>
    <s v="n/a"/>
    <s v="n/a"/>
    <x v="2"/>
    <n v="77"/>
    <n v="0.125"/>
  </r>
  <r>
    <x v="4"/>
    <n v="136681"/>
    <s v="TransCanada"/>
    <x v="15"/>
    <x v="1"/>
    <x v="1"/>
    <x v="206"/>
    <x v="40"/>
    <s v="n/a"/>
    <s v="n/a"/>
    <s v="n/a"/>
    <x v="2"/>
    <n v="64"/>
    <n v="0.10299999999999999"/>
  </r>
  <r>
    <x v="4"/>
    <n v="136858"/>
    <s v="Nexen"/>
    <x v="16"/>
    <x v="0"/>
    <x v="1"/>
    <x v="207"/>
    <x v="0"/>
    <s v="n/a"/>
    <s v="n/a"/>
    <s v="n/a"/>
    <x v="2"/>
    <n v="234"/>
    <n v="0.45600000000000002"/>
  </r>
  <r>
    <x v="4"/>
    <n v="136951"/>
    <s v="TransCanada"/>
    <x v="17"/>
    <x v="0"/>
    <x v="1"/>
    <x v="208"/>
    <x v="32"/>
    <s v="n/a"/>
    <s v="n/a"/>
    <s v="n/a"/>
    <x v="2"/>
    <n v="97"/>
    <n v="0.13400000000000001"/>
  </r>
  <r>
    <x v="4"/>
    <n v="138365"/>
    <s v="Enmax"/>
    <x v="18"/>
    <x v="0"/>
    <x v="1"/>
    <x v="209"/>
    <x v="0"/>
    <s v="n/a"/>
    <s v="n/a"/>
    <s v="n/a"/>
    <x v="2"/>
    <n v="50"/>
    <n v="7.0999999999999994E-2"/>
  </r>
  <r>
    <x v="4"/>
    <n v="147709"/>
    <s v="ATCO"/>
    <x v="19"/>
    <x v="0"/>
    <x v="1"/>
    <x v="210"/>
    <x v="0"/>
    <s v="n/a"/>
    <s v="n/a"/>
    <s v="n/a"/>
    <x v="2"/>
    <n v="3"/>
    <n v="0.88"/>
  </r>
  <r>
    <x v="4"/>
    <n v="147709"/>
    <s v="ATCO"/>
    <x v="19"/>
    <x v="1"/>
    <x v="1"/>
    <x v="211"/>
    <x v="0"/>
    <s v="n/a"/>
    <s v="n/a"/>
    <s v="n/a"/>
    <x v="2"/>
    <n v="2"/>
    <n v="1.5469999999999999"/>
  </r>
  <r>
    <x v="4"/>
    <n v="151812"/>
    <s v="TransCanada"/>
    <x v="20"/>
    <x v="0"/>
    <x v="1"/>
    <x v="212"/>
    <x v="41"/>
    <s v="n/a"/>
    <s v="n/a"/>
    <s v="n/a"/>
    <x v="2"/>
    <n v="52"/>
    <n v="0.50700000000000001"/>
  </r>
  <r>
    <x v="4"/>
    <n v="155746"/>
    <s v="TransCanada"/>
    <x v="21"/>
    <x v="0"/>
    <x v="1"/>
    <x v="213"/>
    <x v="32"/>
    <s v="n/a"/>
    <s v="n/a"/>
    <s v="n/a"/>
    <x v="2"/>
    <n v="396"/>
    <n v="0.10299999999999999"/>
  </r>
  <r>
    <x v="4"/>
    <n v="238762"/>
    <s v="Constellation"/>
    <x v="22"/>
    <x v="0"/>
    <x v="1"/>
    <x v="214"/>
    <x v="0"/>
    <s v="n/a"/>
    <s v="n/a"/>
    <s v="n/a"/>
    <x v="2"/>
    <n v="25"/>
    <n v="0.36199999999999999"/>
  </r>
  <r>
    <x v="4"/>
    <n v="246216"/>
    <s v="Enmax"/>
    <x v="23"/>
    <x v="0"/>
    <x v="1"/>
    <x v="215"/>
    <x v="0"/>
    <s v="n/a"/>
    <s v="n/a"/>
    <s v="n/a"/>
    <x v="2"/>
    <n v="12"/>
    <n v="0.216"/>
  </r>
  <r>
    <x v="4"/>
    <n v="246216"/>
    <s v="Enmax"/>
    <x v="23"/>
    <x v="1"/>
    <x v="1"/>
    <x v="216"/>
    <x v="0"/>
    <s v="n/a"/>
    <s v="n/a"/>
    <s v="n/a"/>
    <x v="2"/>
    <n v="11"/>
    <n v="0.184"/>
  </r>
  <r>
    <x v="4"/>
    <n v="246216"/>
    <s v="Enmax"/>
    <x v="23"/>
    <x v="2"/>
    <x v="1"/>
    <x v="217"/>
    <x v="0"/>
    <s v="n/a"/>
    <s v="n/a"/>
    <s v="n/a"/>
    <x v="2"/>
    <n v="12"/>
    <n v="0.189"/>
  </r>
  <r>
    <x v="5"/>
    <n v="123"/>
    <s v="ATCO"/>
    <x v="0"/>
    <x v="0"/>
    <x v="0"/>
    <x v="218"/>
    <x v="0"/>
    <s v="not provided"/>
    <n v="18085"/>
    <n v="6.4249999999999998"/>
    <x v="14"/>
    <n v="5996"/>
    <n v="2.13"/>
  </r>
  <r>
    <x v="5"/>
    <n v="123"/>
    <s v="ATCO"/>
    <x v="0"/>
    <x v="1"/>
    <x v="0"/>
    <x v="219"/>
    <x v="0"/>
    <s v="not provided"/>
    <n v="16670"/>
    <n v="6.3810000000000002"/>
    <x v="14"/>
    <n v="5548"/>
    <n v="2.1240000000000001"/>
  </r>
  <r>
    <x v="5"/>
    <n v="773"/>
    <s v="Capital Power"/>
    <x v="1"/>
    <x v="0"/>
    <x v="0"/>
    <x v="220"/>
    <x v="0"/>
    <n v="13973"/>
    <n v="6784"/>
    <n v="2.1669999999999998"/>
    <x v="16"/>
    <n v="6293"/>
    <n v="2.0099999999999998"/>
  </r>
  <r>
    <x v="5"/>
    <n v="773"/>
    <s v="Capital Power"/>
    <x v="1"/>
    <x v="1"/>
    <x v="0"/>
    <x v="221"/>
    <x v="0"/>
    <n v="13973"/>
    <n v="7189"/>
    <n v="2.1669999999999998"/>
    <x v="16"/>
    <n v="6668"/>
    <n v="2.0099999999999998"/>
  </r>
  <r>
    <x v="5"/>
    <n v="773"/>
    <s v="Capital Power"/>
    <x v="1"/>
    <x v="2"/>
    <x v="0"/>
    <x v="222"/>
    <x v="0"/>
    <s v="n/a"/>
    <n v="3098"/>
    <n v="0.93700000000000006"/>
    <x v="2"/>
    <n v="1930"/>
    <n v="0.58399999999999996"/>
  </r>
  <r>
    <x v="5"/>
    <n v="1391"/>
    <s v="Capital Power"/>
    <x v="2"/>
    <x v="0"/>
    <x v="1"/>
    <x v="223"/>
    <x v="0"/>
    <s v="n/a"/>
    <s v="n/a"/>
    <s v="n/a"/>
    <x v="2"/>
    <n v="26"/>
    <n v="0.39100000000000001"/>
  </r>
  <r>
    <x v="5"/>
    <n v="1391"/>
    <s v="Capital Power"/>
    <x v="2"/>
    <x v="1"/>
    <x v="1"/>
    <x v="224"/>
    <x v="0"/>
    <s v="n/a"/>
    <s v="n/a"/>
    <s v="n/a"/>
    <x v="2"/>
    <n v="48"/>
    <n v="0.217"/>
  </r>
  <r>
    <x v="5"/>
    <n v="1391"/>
    <s v="Capital Power"/>
    <x v="2"/>
    <x v="2"/>
    <x v="1"/>
    <x v="225"/>
    <x v="0"/>
    <s v="n/a"/>
    <s v="n/a"/>
    <s v="n/a"/>
    <x v="2"/>
    <n v="22"/>
    <n v="0.215"/>
  </r>
  <r>
    <x v="5"/>
    <n v="1512"/>
    <s v="ATCO"/>
    <x v="3"/>
    <x v="2"/>
    <x v="0"/>
    <x v="226"/>
    <x v="0"/>
    <s v="not provided"/>
    <n v="5933"/>
    <n v="5.5949999999999998"/>
    <x v="14"/>
    <n v="2029"/>
    <n v="1.913"/>
  </r>
  <r>
    <x v="5"/>
    <n v="1512"/>
    <s v="ATCO"/>
    <x v="3"/>
    <x v="3"/>
    <x v="0"/>
    <x v="227"/>
    <x v="0"/>
    <s v="not provided"/>
    <n v="5852"/>
    <n v="5.5330000000000004"/>
    <x v="14"/>
    <n v="1981"/>
    <n v="1.873"/>
  </r>
  <r>
    <x v="5"/>
    <n v="1512"/>
    <s v="ATCO"/>
    <x v="3"/>
    <x v="4"/>
    <x v="0"/>
    <x v="228"/>
    <x v="0"/>
    <s v="n/a"/>
    <n v="14284"/>
    <n v="4.8220000000000001"/>
    <x v="2"/>
    <n v="6949"/>
    <n v="2.3460000000000001"/>
  </r>
  <r>
    <x v="5"/>
    <n v="9814"/>
    <s v="Milner"/>
    <x v="4"/>
    <x v="0"/>
    <x v="0"/>
    <x v="229"/>
    <x v="0"/>
    <s v="n/a"/>
    <n v="2387"/>
    <n v="3.1110000000000002"/>
    <x v="2"/>
    <n v="1649"/>
    <n v="2.149"/>
  </r>
  <r>
    <x v="5"/>
    <n v="9830"/>
    <s v="TransAlta"/>
    <x v="5"/>
    <x v="0"/>
    <x v="0"/>
    <x v="27"/>
    <x v="0"/>
    <s v="not provided"/>
    <n v="0"/>
    <s v="n/a"/>
    <x v="14"/>
    <n v="0"/>
    <s v="n/a"/>
  </r>
  <r>
    <x v="5"/>
    <n v="9830"/>
    <s v="TransAlta"/>
    <x v="5"/>
    <x v="1"/>
    <x v="0"/>
    <x v="27"/>
    <x v="0"/>
    <s v="not provided"/>
    <n v="0"/>
    <s v="n/a"/>
    <x v="14"/>
    <n v="0"/>
    <s v="n/a"/>
  </r>
  <r>
    <x v="5"/>
    <n v="9830"/>
    <s v="TransAlta"/>
    <x v="5"/>
    <x v="2"/>
    <x v="0"/>
    <x v="230"/>
    <x v="0"/>
    <s v="not provided"/>
    <n v="4191"/>
    <n v="1.831"/>
    <x v="14"/>
    <n v="4462"/>
    <n v="1.95"/>
  </r>
  <r>
    <x v="5"/>
    <n v="9830"/>
    <s v="TransAlta"/>
    <x v="5"/>
    <x v="3"/>
    <x v="0"/>
    <x v="231"/>
    <x v="0"/>
    <s v="not provided"/>
    <n v="5102"/>
    <n v="1.819"/>
    <x v="14"/>
    <n v="5414"/>
    <n v="1.93"/>
  </r>
  <r>
    <x v="5"/>
    <n v="9830"/>
    <s v="TransAlta"/>
    <x v="5"/>
    <x v="4"/>
    <x v="0"/>
    <x v="232"/>
    <x v="0"/>
    <s v="not provided"/>
    <n v="5869"/>
    <n v="2.0390000000000001"/>
    <x v="14"/>
    <n v="4878"/>
    <n v="1.6950000000000001"/>
  </r>
  <r>
    <x v="5"/>
    <n v="9830"/>
    <s v="TransAlta"/>
    <x v="5"/>
    <x v="5"/>
    <x v="0"/>
    <x v="233"/>
    <x v="0"/>
    <s v="not provided"/>
    <n v="4876"/>
    <n v="1.996"/>
    <x v="14"/>
    <n v="4025"/>
    <n v="1.6479999999999999"/>
  </r>
  <r>
    <x v="5"/>
    <n v="10323"/>
    <s v="TransAlta"/>
    <x v="6"/>
    <x v="3"/>
    <x v="1"/>
    <x v="27"/>
    <x v="0"/>
    <s v="n/a"/>
    <n v="0"/>
    <s v="n/a"/>
    <x v="2"/>
    <n v="0"/>
    <s v="n/a"/>
  </r>
  <r>
    <x v="5"/>
    <n v="10324"/>
    <s v="TransAlta"/>
    <x v="7"/>
    <x v="0"/>
    <x v="0"/>
    <x v="234"/>
    <x v="0"/>
    <s v="n/a"/>
    <n v="6725"/>
    <n v="2.1880000000000002"/>
    <x v="2"/>
    <n v="6529"/>
    <n v="2.125"/>
  </r>
  <r>
    <x v="5"/>
    <n v="10324"/>
    <s v="TransAlta"/>
    <x v="7"/>
    <x v="1"/>
    <x v="0"/>
    <x v="235"/>
    <x v="0"/>
    <s v="n/a"/>
    <n v="6594"/>
    <n v="2.1960000000000002"/>
    <x v="2"/>
    <n v="6441"/>
    <n v="2.145"/>
  </r>
  <r>
    <x v="5"/>
    <n v="10324"/>
    <s v="TransAlta"/>
    <x v="7"/>
    <x v="2"/>
    <x v="0"/>
    <x v="236"/>
    <x v="0"/>
    <s v="n/a"/>
    <n v="839"/>
    <n v="0.65400000000000003"/>
    <x v="2"/>
    <n v="703"/>
    <n v="0.54800000000000004"/>
  </r>
  <r>
    <x v="5"/>
    <n v="11610"/>
    <s v="City of Medicine Hat"/>
    <x v="8"/>
    <x v="6"/>
    <x v="1"/>
    <x v="5"/>
    <x v="0"/>
    <s v="n/a"/>
    <s v="n/a"/>
    <s v="n/a"/>
    <x v="2"/>
    <s v="n/a"/>
    <s v="n/a"/>
  </r>
  <r>
    <x v="5"/>
    <n v="11610"/>
    <s v="City of Medicine Hat"/>
    <x v="8"/>
    <x v="7"/>
    <x v="1"/>
    <x v="5"/>
    <x v="0"/>
    <s v="n/a"/>
    <s v="n/a"/>
    <s v="n/a"/>
    <x v="2"/>
    <s v="n/a"/>
    <s v="n/a"/>
  </r>
  <r>
    <x v="5"/>
    <n v="11610"/>
    <s v="City of Medicine Hat"/>
    <x v="8"/>
    <x v="8"/>
    <x v="1"/>
    <x v="5"/>
    <x v="0"/>
    <s v="n/a"/>
    <s v="n/a"/>
    <s v="n/a"/>
    <x v="2"/>
    <s v="n/a"/>
    <s v="n/a"/>
  </r>
  <r>
    <x v="5"/>
    <n v="11610"/>
    <s v="City of Medicine Hat"/>
    <x v="8"/>
    <x v="9"/>
    <x v="1"/>
    <x v="237"/>
    <x v="0"/>
    <s v="n/a"/>
    <s v="n/a"/>
    <s v="n/a"/>
    <x v="2"/>
    <n v="33"/>
    <n v="0.248"/>
  </r>
  <r>
    <x v="5"/>
    <n v="11610"/>
    <s v="City of Medicine Hat"/>
    <x v="8"/>
    <x v="10"/>
    <x v="1"/>
    <x v="238"/>
    <x v="0"/>
    <s v="n/a"/>
    <s v="n/a"/>
    <s v="n/a"/>
    <x v="2"/>
    <n v="19"/>
    <n v="0.21"/>
  </r>
  <r>
    <x v="5"/>
    <n v="11610"/>
    <s v="City of Medicine Hat"/>
    <x v="8"/>
    <x v="11"/>
    <x v="1"/>
    <x v="239"/>
    <x v="0"/>
    <s v="n/a"/>
    <s v="n/a"/>
    <s v="n/a"/>
    <x v="2"/>
    <n v="79"/>
    <n v="0.34200000000000003"/>
  </r>
  <r>
    <x v="5"/>
    <n v="11610"/>
    <s v="City of Medicine Hat"/>
    <x v="8"/>
    <x v="12"/>
    <x v="1"/>
    <x v="240"/>
    <x v="0"/>
    <s v="n/a"/>
    <s v="n/a"/>
    <s v="n/a"/>
    <x v="2"/>
    <n v="68"/>
    <n v="0.22500000000000001"/>
  </r>
  <r>
    <x v="5"/>
    <n v="11718"/>
    <s v="ATCO"/>
    <x v="9"/>
    <x v="0"/>
    <x v="1"/>
    <x v="27"/>
    <x v="0"/>
    <s v="n/a"/>
    <s v="n/a"/>
    <s v="n/a"/>
    <x v="2"/>
    <n v="0"/>
    <n v="0"/>
  </r>
  <r>
    <x v="5"/>
    <n v="11718"/>
    <s v="ATCO"/>
    <x v="9"/>
    <x v="1"/>
    <x v="1"/>
    <x v="241"/>
    <x v="0"/>
    <s v="n/a"/>
    <s v="n/a"/>
    <s v="n/a"/>
    <x v="2"/>
    <n v="350"/>
    <n v="8.6419999999999995"/>
  </r>
  <r>
    <x v="5"/>
    <n v="11718"/>
    <s v="ATCO"/>
    <x v="9"/>
    <x v="2"/>
    <x v="1"/>
    <x v="27"/>
    <x v="0"/>
    <s v="n/a"/>
    <s v="n/a"/>
    <s v="n/a"/>
    <x v="2"/>
    <n v="0"/>
    <n v="0"/>
  </r>
  <r>
    <x v="5"/>
    <n v="67774"/>
    <s v="ATCO"/>
    <x v="10"/>
    <x v="0"/>
    <x v="1"/>
    <x v="242"/>
    <x v="0"/>
    <s v="n/a"/>
    <s v="n/a"/>
    <s v="n/a"/>
    <x v="2"/>
    <n v="20"/>
    <n v="0.76600000000000001"/>
  </r>
  <r>
    <x v="5"/>
    <n v="68179"/>
    <s v="Air Liquide"/>
    <x v="11"/>
    <x v="0"/>
    <x v="1"/>
    <x v="243"/>
    <x v="42"/>
    <s v="n/a"/>
    <s v="n/a"/>
    <s v="n/a"/>
    <x v="2"/>
    <n v="195"/>
    <n v="0.11700000000000001"/>
  </r>
  <r>
    <x v="5"/>
    <n v="69209"/>
    <s v="ATCO"/>
    <x v="9"/>
    <x v="3"/>
    <x v="1"/>
    <x v="244"/>
    <x v="43"/>
    <s v="n/a"/>
    <s v="n/a"/>
    <s v="n/a"/>
    <x v="2"/>
    <n v="181"/>
    <n v="0.42699999999999999"/>
  </r>
  <r>
    <x v="5"/>
    <n v="69209"/>
    <s v="ATCO"/>
    <x v="9"/>
    <x v="4"/>
    <x v="1"/>
    <x v="245"/>
    <x v="0"/>
    <s v="n/a"/>
    <s v="n/a"/>
    <s v="n/a"/>
    <x v="2"/>
    <n v="143"/>
    <n v="0.72899999999999998"/>
  </r>
  <r>
    <x v="5"/>
    <n v="73899"/>
    <s v="ATCO"/>
    <x v="12"/>
    <x v="0"/>
    <x v="1"/>
    <x v="246"/>
    <x v="44"/>
    <s v="n/a"/>
    <s v="n/a"/>
    <s v="n/a"/>
    <x v="2"/>
    <n v="207"/>
    <n v="8.5999999999999993E-2"/>
  </r>
  <r>
    <x v="5"/>
    <n v="73899"/>
    <s v="ATCO"/>
    <x v="12"/>
    <x v="1"/>
    <x v="1"/>
    <x v="247"/>
    <x v="45"/>
    <s v="n/a"/>
    <s v="n/a"/>
    <s v="n/a"/>
    <x v="2"/>
    <n v="234"/>
    <n v="9.4E-2"/>
  </r>
  <r>
    <x v="5"/>
    <n v="77375"/>
    <s v="Shell"/>
    <x v="13"/>
    <x v="0"/>
    <x v="1"/>
    <x v="248"/>
    <x v="46"/>
    <s v="n/a"/>
    <s v="n/a"/>
    <s v="n/a"/>
    <x v="2"/>
    <n v="133"/>
    <n v="0.309"/>
  </r>
  <r>
    <x v="5"/>
    <n v="136385"/>
    <s v="Encana"/>
    <x v="14"/>
    <x v="0"/>
    <x v="1"/>
    <x v="249"/>
    <x v="0"/>
    <s v="n/a"/>
    <s v="n/a"/>
    <s v="n/a"/>
    <x v="2"/>
    <n v="238"/>
    <n v="0.55700000000000005"/>
  </r>
  <r>
    <x v="5"/>
    <n v="136681"/>
    <s v="TransCanada"/>
    <x v="15"/>
    <x v="0"/>
    <x v="1"/>
    <x v="250"/>
    <x v="47"/>
    <s v="n/a"/>
    <s v="n/a"/>
    <s v="n/a"/>
    <x v="2"/>
    <n v="74"/>
    <n v="0.128"/>
  </r>
  <r>
    <x v="5"/>
    <n v="136681"/>
    <s v="TransCanada"/>
    <x v="15"/>
    <x v="1"/>
    <x v="1"/>
    <x v="251"/>
    <x v="48"/>
    <s v="n/a"/>
    <s v="n/a"/>
    <s v="n/a"/>
    <x v="2"/>
    <n v="97"/>
    <n v="0.16500000000000001"/>
  </r>
  <r>
    <x v="5"/>
    <n v="136858"/>
    <s v="Nexen"/>
    <x v="16"/>
    <x v="0"/>
    <x v="1"/>
    <x v="252"/>
    <x v="0"/>
    <s v="n/a"/>
    <s v="n/a"/>
    <s v="n/a"/>
    <x v="2"/>
    <n v="206"/>
    <n v="0.44600000000000001"/>
  </r>
  <r>
    <x v="5"/>
    <n v="136951"/>
    <s v="TransCanada"/>
    <x v="17"/>
    <x v="0"/>
    <x v="1"/>
    <x v="253"/>
    <x v="32"/>
    <s v="n/a"/>
    <s v="n/a"/>
    <s v="n/a"/>
    <x v="2"/>
    <n v="100"/>
    <n v="0.13800000000000001"/>
  </r>
  <r>
    <x v="5"/>
    <n v="138365"/>
    <s v="Enmax"/>
    <x v="18"/>
    <x v="0"/>
    <x v="1"/>
    <x v="254"/>
    <x v="0"/>
    <s v="n/a"/>
    <s v="n/a"/>
    <s v="n/a"/>
    <x v="2"/>
    <n v="69"/>
    <n v="6.4000000000000001E-2"/>
  </r>
  <r>
    <x v="5"/>
    <n v="147709"/>
    <s v="ATCO"/>
    <x v="19"/>
    <x v="0"/>
    <x v="1"/>
    <x v="255"/>
    <x v="0"/>
    <s v="n/a"/>
    <s v="n/a"/>
    <s v="n/a"/>
    <x v="2"/>
    <n v="7"/>
    <n v="0.97899999999999998"/>
  </r>
  <r>
    <x v="5"/>
    <n v="147709"/>
    <s v="ATCO"/>
    <x v="19"/>
    <x v="1"/>
    <x v="1"/>
    <x v="256"/>
    <x v="0"/>
    <s v="n/a"/>
    <s v="n/a"/>
    <s v="n/a"/>
    <x v="2"/>
    <n v="10"/>
    <n v="2.3460000000000001"/>
  </r>
  <r>
    <x v="5"/>
    <n v="151812"/>
    <s v="TransCanada"/>
    <x v="20"/>
    <x v="0"/>
    <x v="1"/>
    <x v="257"/>
    <x v="49"/>
    <s v="n/a"/>
    <s v="n/a"/>
    <s v="n/a"/>
    <x v="2"/>
    <n v="60"/>
    <n v="0.504"/>
  </r>
  <r>
    <x v="5"/>
    <n v="155746"/>
    <s v="TransCanada"/>
    <x v="21"/>
    <x v="0"/>
    <x v="1"/>
    <x v="258"/>
    <x v="32"/>
    <s v="n/a"/>
    <s v="n/a"/>
    <s v="n/a"/>
    <x v="2"/>
    <n v="493"/>
    <n v="0.13500000000000001"/>
  </r>
  <r>
    <x v="5"/>
    <n v="238762"/>
    <s v="Constellation"/>
    <x v="22"/>
    <x v="0"/>
    <x v="1"/>
    <x v="259"/>
    <x v="0"/>
    <s v="n/a"/>
    <s v="n/a"/>
    <s v="n/a"/>
    <x v="2"/>
    <n v="45"/>
    <n v="0.26800000000000002"/>
  </r>
  <r>
    <x v="5"/>
    <n v="246216"/>
    <s v="Enmax"/>
    <x v="23"/>
    <x v="0"/>
    <x v="1"/>
    <x v="260"/>
    <x v="0"/>
    <s v="n/a"/>
    <s v="n/a"/>
    <s v="n/a"/>
    <x v="2"/>
    <n v="20"/>
    <n v="0.23599999999999999"/>
  </r>
  <r>
    <x v="5"/>
    <n v="246216"/>
    <s v="Enmax"/>
    <x v="23"/>
    <x v="1"/>
    <x v="1"/>
    <x v="261"/>
    <x v="0"/>
    <s v="n/a"/>
    <s v="n/a"/>
    <s v="n/a"/>
    <x v="2"/>
    <n v="14"/>
    <n v="0.17399999999999999"/>
  </r>
  <r>
    <x v="5"/>
    <n v="246216"/>
    <s v="Enmax"/>
    <x v="23"/>
    <x v="2"/>
    <x v="1"/>
    <x v="262"/>
    <x v="0"/>
    <s v="n/a"/>
    <s v="n/a"/>
    <s v="n/a"/>
    <x v="2"/>
    <n v="20"/>
    <n v="0.23899999999999999"/>
  </r>
  <r>
    <x v="6"/>
    <n v="123"/>
    <s v="ATCO"/>
    <x v="0"/>
    <x v="0"/>
    <x v="0"/>
    <x v="263"/>
    <x v="0"/>
    <s v="not provided"/>
    <n v="16147"/>
    <n v="6.98"/>
    <x v="14"/>
    <n v="5094"/>
    <n v="2.202"/>
  </r>
  <r>
    <x v="6"/>
    <n v="123"/>
    <s v="ATCO"/>
    <x v="0"/>
    <x v="1"/>
    <x v="0"/>
    <x v="264"/>
    <x v="0"/>
    <s v="not provided"/>
    <n v="17592"/>
    <n v="7.0659999999999998"/>
    <x v="14"/>
    <n v="5556"/>
    <n v="2.2309999999999999"/>
  </r>
  <r>
    <x v="6"/>
    <n v="773"/>
    <s v="Capital Power"/>
    <x v="1"/>
    <x v="0"/>
    <x v="0"/>
    <x v="265"/>
    <x v="0"/>
    <n v="12824"/>
    <n v="6569"/>
    <n v="2.0710000000000002"/>
    <x v="17"/>
    <n v="5927"/>
    <n v="1.869"/>
  </r>
  <r>
    <x v="6"/>
    <n v="773"/>
    <s v="Capital Power"/>
    <x v="1"/>
    <x v="1"/>
    <x v="0"/>
    <x v="266"/>
    <x v="0"/>
    <n v="12824"/>
    <n v="6255"/>
    <n v="2.0710000000000002"/>
    <x v="17"/>
    <n v="5644"/>
    <n v="1.869"/>
  </r>
  <r>
    <x v="6"/>
    <n v="773"/>
    <s v="Capital Power"/>
    <x v="1"/>
    <x v="2"/>
    <x v="0"/>
    <x v="267"/>
    <x v="0"/>
    <s v="n/a"/>
    <n v="3105"/>
    <n v="1.024"/>
    <x v="2"/>
    <n v="1809"/>
    <n v="0.59699999999999998"/>
  </r>
  <r>
    <x v="6"/>
    <n v="1391"/>
    <s v="Capital Power"/>
    <x v="2"/>
    <x v="0"/>
    <x v="1"/>
    <x v="268"/>
    <x v="0"/>
    <s v="n/a"/>
    <s v="n/a"/>
    <s v="n/a"/>
    <x v="2"/>
    <n v="19"/>
    <n v="0.38500000000000001"/>
  </r>
  <r>
    <x v="6"/>
    <n v="1391"/>
    <s v="Capital Power"/>
    <x v="2"/>
    <x v="1"/>
    <x v="1"/>
    <x v="269"/>
    <x v="0"/>
    <s v="n/a"/>
    <s v="n/a"/>
    <s v="n/a"/>
    <x v="2"/>
    <n v="54"/>
    <n v="0.27"/>
  </r>
  <r>
    <x v="6"/>
    <n v="1391"/>
    <s v="Capital Power"/>
    <x v="2"/>
    <x v="2"/>
    <x v="1"/>
    <x v="270"/>
    <x v="0"/>
    <s v="n/a"/>
    <s v="n/a"/>
    <s v="n/a"/>
    <x v="2"/>
    <n v="53"/>
    <n v="0.24199999999999999"/>
  </r>
  <r>
    <x v="6"/>
    <n v="1512"/>
    <s v="ATCO"/>
    <x v="3"/>
    <x v="2"/>
    <x v="0"/>
    <x v="271"/>
    <x v="0"/>
    <s v="not provided"/>
    <n v="5800"/>
    <n v="5.3319999999999999"/>
    <x v="14"/>
    <n v="2309"/>
    <n v="2.1230000000000002"/>
  </r>
  <r>
    <x v="6"/>
    <n v="1512"/>
    <s v="ATCO"/>
    <x v="3"/>
    <x v="3"/>
    <x v="0"/>
    <x v="272"/>
    <x v="0"/>
    <s v="not provided"/>
    <n v="6080"/>
    <n v="5.3319999999999999"/>
    <x v="14"/>
    <n v="2428"/>
    <n v="2.13"/>
  </r>
  <r>
    <x v="6"/>
    <n v="1512"/>
    <s v="ATCO"/>
    <x v="3"/>
    <x v="4"/>
    <x v="0"/>
    <x v="273"/>
    <x v="0"/>
    <s v="n/a"/>
    <n v="11559"/>
    <n v="4.8630000000000004"/>
    <x v="2"/>
    <n v="5674"/>
    <n v="2.387"/>
  </r>
  <r>
    <x v="6"/>
    <n v="9814"/>
    <s v="Milner"/>
    <x v="4"/>
    <x v="0"/>
    <x v="0"/>
    <x v="274"/>
    <x v="0"/>
    <s v="n/a"/>
    <n v="1259"/>
    <n v="1.9850000000000001"/>
    <x v="2"/>
    <n v="1125"/>
    <n v="1.774"/>
  </r>
  <r>
    <x v="6"/>
    <n v="9830"/>
    <s v="TransAlta"/>
    <x v="5"/>
    <x v="0"/>
    <x v="0"/>
    <x v="27"/>
    <x v="0"/>
    <s v="not provided"/>
    <n v="0"/>
    <s v="n/a"/>
    <x v="14"/>
    <n v="0"/>
    <s v="n/a"/>
  </r>
  <r>
    <x v="6"/>
    <n v="9830"/>
    <s v="TransAlta"/>
    <x v="5"/>
    <x v="1"/>
    <x v="0"/>
    <x v="27"/>
    <x v="0"/>
    <s v="not provided"/>
    <n v="0"/>
    <s v="n/a"/>
    <x v="14"/>
    <n v="0"/>
    <s v="n/a"/>
  </r>
  <r>
    <x v="6"/>
    <n v="9830"/>
    <s v="TransAlta"/>
    <x v="5"/>
    <x v="2"/>
    <x v="0"/>
    <x v="275"/>
    <x v="0"/>
    <s v="not provided"/>
    <n v="3708"/>
    <n v="1.9530000000000001"/>
    <x v="14"/>
    <n v="4177"/>
    <n v="2.2000000000000002"/>
  </r>
  <r>
    <x v="6"/>
    <n v="9830"/>
    <s v="TransAlta"/>
    <x v="5"/>
    <x v="3"/>
    <x v="0"/>
    <x v="276"/>
    <x v="0"/>
    <s v="not provided"/>
    <n v="4672"/>
    <n v="1.948"/>
    <x v="14"/>
    <n v="5212"/>
    <n v="2.1739999999999999"/>
  </r>
  <r>
    <x v="6"/>
    <n v="9830"/>
    <s v="TransAlta"/>
    <x v="5"/>
    <x v="4"/>
    <x v="0"/>
    <x v="277"/>
    <x v="0"/>
    <s v="not provided"/>
    <n v="4122"/>
    <n v="1.867"/>
    <x v="14"/>
    <n v="3867"/>
    <n v="1.7509999999999999"/>
  </r>
  <r>
    <x v="6"/>
    <n v="9830"/>
    <s v="TransAlta"/>
    <x v="5"/>
    <x v="5"/>
    <x v="0"/>
    <x v="278"/>
    <x v="0"/>
    <s v="not provided"/>
    <n v="5787"/>
    <n v="1.925"/>
    <x v="14"/>
    <n v="5410"/>
    <n v="1.7989999999999999"/>
  </r>
  <r>
    <x v="6"/>
    <n v="10323"/>
    <s v="TransAlta"/>
    <x v="6"/>
    <x v="3"/>
    <x v="1"/>
    <x v="5"/>
    <x v="0"/>
    <s v="n/a"/>
    <s v="n/a"/>
    <s v="n/a"/>
    <x v="2"/>
    <s v="n/a"/>
    <s v="n/a"/>
  </r>
  <r>
    <x v="6"/>
    <n v="10324"/>
    <s v="TransAlta"/>
    <x v="7"/>
    <x v="0"/>
    <x v="0"/>
    <x v="279"/>
    <x v="0"/>
    <s v="n/a"/>
    <n v="5307"/>
    <n v="2.0609999999999999"/>
    <x v="2"/>
    <n v="4859"/>
    <n v="1.887"/>
  </r>
  <r>
    <x v="6"/>
    <n v="10324"/>
    <s v="TransAlta"/>
    <x v="7"/>
    <x v="1"/>
    <x v="0"/>
    <x v="280"/>
    <x v="0"/>
    <s v="n/a"/>
    <n v="5420"/>
    <n v="2.0219999999999998"/>
    <x v="2"/>
    <n v="4955"/>
    <n v="1.849"/>
  </r>
  <r>
    <x v="6"/>
    <n v="10324"/>
    <s v="TransAlta"/>
    <x v="7"/>
    <x v="2"/>
    <x v="0"/>
    <x v="281"/>
    <x v="0"/>
    <s v="n/a"/>
    <n v="2412"/>
    <n v="0.67400000000000004"/>
    <x v="2"/>
    <n v="2004"/>
    <n v="0.56000000000000005"/>
  </r>
  <r>
    <x v="6"/>
    <n v="11610"/>
    <s v="City of Medicine Hat"/>
    <x v="8"/>
    <x v="6"/>
    <x v="1"/>
    <x v="5"/>
    <x v="0"/>
    <s v="n/a"/>
    <s v="n/a"/>
    <s v="n/a"/>
    <x v="2"/>
    <s v="n/a"/>
    <s v="n/a"/>
  </r>
  <r>
    <x v="6"/>
    <n v="11610"/>
    <s v="City of Medicine Hat"/>
    <x v="8"/>
    <x v="7"/>
    <x v="1"/>
    <x v="5"/>
    <x v="0"/>
    <s v="n/a"/>
    <s v="n/a"/>
    <s v="n/a"/>
    <x v="2"/>
    <s v="n/a"/>
    <s v="n/a"/>
  </r>
  <r>
    <x v="6"/>
    <n v="11610"/>
    <s v="City of Medicine Hat"/>
    <x v="8"/>
    <x v="8"/>
    <x v="1"/>
    <x v="5"/>
    <x v="0"/>
    <s v="n/a"/>
    <s v="n/a"/>
    <s v="n/a"/>
    <x v="2"/>
    <s v="n/a"/>
    <s v="n/a"/>
  </r>
  <r>
    <x v="6"/>
    <n v="11610"/>
    <s v="City of Medicine Hat"/>
    <x v="8"/>
    <x v="9"/>
    <x v="1"/>
    <x v="282"/>
    <x v="0"/>
    <s v="n/a"/>
    <s v="n/a"/>
    <s v="n/a"/>
    <x v="2"/>
    <n v="27"/>
    <n v="0.26600000000000001"/>
  </r>
  <r>
    <x v="6"/>
    <n v="11610"/>
    <s v="City of Medicine Hat"/>
    <x v="8"/>
    <x v="10"/>
    <x v="1"/>
    <x v="283"/>
    <x v="0"/>
    <s v="n/a"/>
    <s v="n/a"/>
    <s v="n/a"/>
    <x v="2"/>
    <n v="13"/>
    <n v="0.20599999999999999"/>
  </r>
  <r>
    <x v="6"/>
    <n v="11610"/>
    <s v="City of Medicine Hat"/>
    <x v="8"/>
    <x v="11"/>
    <x v="1"/>
    <x v="284"/>
    <x v="0"/>
    <s v="n/a"/>
    <s v="n/a"/>
    <s v="n/a"/>
    <x v="2"/>
    <n v="109"/>
    <n v="0.33700000000000002"/>
  </r>
  <r>
    <x v="6"/>
    <n v="11610"/>
    <s v="City of Medicine Hat"/>
    <x v="8"/>
    <x v="12"/>
    <x v="1"/>
    <x v="285"/>
    <x v="0"/>
    <s v="n/a"/>
    <s v="n/a"/>
    <s v="n/a"/>
    <x v="2"/>
    <n v="61"/>
    <n v="0.218"/>
  </r>
  <r>
    <x v="6"/>
    <n v="11718"/>
    <s v="ATCO"/>
    <x v="9"/>
    <x v="0"/>
    <x v="1"/>
    <x v="27"/>
    <x v="0"/>
    <s v="n/a"/>
    <s v="n/a"/>
    <s v="n/a"/>
    <x v="2"/>
    <n v="0"/>
    <n v="0"/>
  </r>
  <r>
    <x v="6"/>
    <n v="11718"/>
    <s v="ATCO"/>
    <x v="9"/>
    <x v="1"/>
    <x v="1"/>
    <x v="286"/>
    <x v="0"/>
    <s v="n/a"/>
    <s v="n/a"/>
    <s v="n/a"/>
    <x v="2"/>
    <n v="86"/>
    <n v="7.0789999999999997"/>
  </r>
  <r>
    <x v="6"/>
    <n v="11718"/>
    <s v="ATCO"/>
    <x v="9"/>
    <x v="2"/>
    <x v="1"/>
    <x v="27"/>
    <x v="0"/>
    <s v="n/a"/>
    <s v="n/a"/>
    <s v="n/a"/>
    <x v="2"/>
    <n v="0"/>
    <n v="0"/>
  </r>
  <r>
    <x v="6"/>
    <n v="67774"/>
    <s v="ATCO"/>
    <x v="10"/>
    <x v="0"/>
    <x v="1"/>
    <x v="287"/>
    <x v="0"/>
    <s v="n/a"/>
    <s v="n/a"/>
    <s v="n/a"/>
    <x v="2"/>
    <n v="39"/>
    <n v="0.90200000000000002"/>
  </r>
  <r>
    <x v="6"/>
    <n v="68179"/>
    <s v="Air Liquide"/>
    <x v="11"/>
    <x v="0"/>
    <x v="1"/>
    <x v="288"/>
    <x v="50"/>
    <s v="n/a"/>
    <s v="n/a"/>
    <s v="n/a"/>
    <x v="2"/>
    <n v="209"/>
    <n v="0.13200000000000001"/>
  </r>
  <r>
    <x v="6"/>
    <n v="69209"/>
    <s v="ATCO"/>
    <x v="9"/>
    <x v="3"/>
    <x v="1"/>
    <x v="289"/>
    <x v="51"/>
    <s v="n/a"/>
    <s v="n/a"/>
    <s v="n/a"/>
    <x v="2"/>
    <n v="196"/>
    <n v="0.43"/>
  </r>
  <r>
    <x v="6"/>
    <n v="69209"/>
    <s v="ATCO"/>
    <x v="9"/>
    <x v="4"/>
    <x v="1"/>
    <x v="290"/>
    <x v="0"/>
    <s v="n/a"/>
    <s v="n/a"/>
    <s v="n/a"/>
    <x v="2"/>
    <n v="77"/>
    <n v="0.498"/>
  </r>
  <r>
    <x v="6"/>
    <n v="73899"/>
    <s v="ATCO"/>
    <x v="12"/>
    <x v="0"/>
    <x v="1"/>
    <x v="291"/>
    <x v="52"/>
    <s v="n/a"/>
    <s v="n/a"/>
    <s v="n/a"/>
    <x v="2"/>
    <n v="220"/>
    <n v="8.5999999999999993E-2"/>
  </r>
  <r>
    <x v="6"/>
    <n v="73899"/>
    <s v="ATCO"/>
    <x v="12"/>
    <x v="1"/>
    <x v="1"/>
    <x v="292"/>
    <x v="53"/>
    <s v="n/a"/>
    <s v="n/a"/>
    <s v="n/a"/>
    <x v="2"/>
    <n v="255"/>
    <n v="0.1"/>
  </r>
  <r>
    <x v="6"/>
    <n v="77375"/>
    <s v="Shell"/>
    <x v="13"/>
    <x v="0"/>
    <x v="1"/>
    <x v="293"/>
    <x v="54"/>
    <s v="n/a"/>
    <s v="n/a"/>
    <s v="n/a"/>
    <x v="2"/>
    <n v="144"/>
    <n v="0.29399999999999998"/>
  </r>
  <r>
    <x v="6"/>
    <n v="136385"/>
    <s v="Encana"/>
    <x v="14"/>
    <x v="0"/>
    <x v="1"/>
    <x v="294"/>
    <x v="0"/>
    <s v="n/a"/>
    <s v="n/a"/>
    <s v="n/a"/>
    <x v="2"/>
    <n v="323"/>
    <n v="0.46500000000000002"/>
  </r>
  <r>
    <x v="6"/>
    <n v="136681"/>
    <s v="TransCanada"/>
    <x v="15"/>
    <x v="0"/>
    <x v="1"/>
    <x v="295"/>
    <x v="55"/>
    <s v="n/a"/>
    <s v="n/a"/>
    <s v="n/a"/>
    <x v="2"/>
    <n v="66"/>
    <n v="0.113"/>
  </r>
  <r>
    <x v="6"/>
    <n v="136681"/>
    <s v="TransCanada"/>
    <x v="15"/>
    <x v="1"/>
    <x v="1"/>
    <x v="296"/>
    <x v="56"/>
    <s v="n/a"/>
    <s v="n/a"/>
    <s v="n/a"/>
    <x v="2"/>
    <n v="105"/>
    <n v="0.17399999999999999"/>
  </r>
  <r>
    <x v="6"/>
    <n v="136858"/>
    <s v="Nexen"/>
    <x v="16"/>
    <x v="0"/>
    <x v="1"/>
    <x v="297"/>
    <x v="0"/>
    <s v="n/a"/>
    <s v="n/a"/>
    <s v="n/a"/>
    <x v="2"/>
    <n v="236"/>
    <n v="0.40699999999999997"/>
  </r>
  <r>
    <x v="6"/>
    <n v="136951"/>
    <s v="TransCanada"/>
    <x v="17"/>
    <x v="0"/>
    <x v="1"/>
    <x v="298"/>
    <x v="32"/>
    <s v="n/a"/>
    <s v="n/a"/>
    <s v="n/a"/>
    <x v="2"/>
    <n v="129"/>
    <n v="0.188"/>
  </r>
  <r>
    <x v="6"/>
    <n v="138365"/>
    <s v="Enmax"/>
    <x v="18"/>
    <x v="0"/>
    <x v="1"/>
    <x v="299"/>
    <x v="0"/>
    <s v="n/a"/>
    <s v="n/a"/>
    <s v="n/a"/>
    <x v="2"/>
    <n v="60"/>
    <n v="5.3999999999999999E-2"/>
  </r>
  <r>
    <x v="6"/>
    <n v="147709"/>
    <s v="ATCO"/>
    <x v="19"/>
    <x v="0"/>
    <x v="1"/>
    <x v="300"/>
    <x v="0"/>
    <s v="n/a"/>
    <s v="n/a"/>
    <s v="n/a"/>
    <x v="2"/>
    <n v="12"/>
    <n v="1.302"/>
  </r>
  <r>
    <x v="6"/>
    <n v="147709"/>
    <s v="ATCO"/>
    <x v="19"/>
    <x v="1"/>
    <x v="1"/>
    <x v="301"/>
    <x v="0"/>
    <s v="n/a"/>
    <s v="n/a"/>
    <s v="n/a"/>
    <x v="2"/>
    <n v="12"/>
    <n v="1.988"/>
  </r>
  <r>
    <x v="6"/>
    <n v="151812"/>
    <s v="TransCanada"/>
    <x v="20"/>
    <x v="0"/>
    <x v="1"/>
    <x v="302"/>
    <x v="57"/>
    <s v="n/a"/>
    <s v="n/a"/>
    <s v="n/a"/>
    <x v="2"/>
    <n v="48"/>
    <n v="0.51800000000000002"/>
  </r>
  <r>
    <x v="6"/>
    <n v="155746"/>
    <s v="TransCanada"/>
    <x v="21"/>
    <x v="0"/>
    <x v="1"/>
    <x v="303"/>
    <x v="32"/>
    <s v="n/a"/>
    <s v="n/a"/>
    <s v="n/a"/>
    <x v="2"/>
    <n v="425"/>
    <n v="0.124"/>
  </r>
  <r>
    <x v="6"/>
    <n v="238762"/>
    <s v="Constellation"/>
    <x v="22"/>
    <x v="0"/>
    <x v="1"/>
    <x v="304"/>
    <x v="0"/>
    <s v="n/a"/>
    <s v="n/a"/>
    <s v="n/a"/>
    <x v="2"/>
    <n v="43"/>
    <n v="0.27300000000000002"/>
  </r>
  <r>
    <x v="6"/>
    <n v="246216"/>
    <s v="Enmax"/>
    <x v="23"/>
    <x v="0"/>
    <x v="1"/>
    <x v="305"/>
    <x v="0"/>
    <s v="n/a"/>
    <s v="n/a"/>
    <s v="n/a"/>
    <x v="2"/>
    <n v="19"/>
    <n v="0.28299999999999997"/>
  </r>
  <r>
    <x v="6"/>
    <n v="246216"/>
    <s v="Enmax"/>
    <x v="23"/>
    <x v="1"/>
    <x v="1"/>
    <x v="306"/>
    <x v="0"/>
    <s v="n/a"/>
    <s v="n/a"/>
    <s v="n/a"/>
    <x v="2"/>
    <n v="9"/>
    <n v="0.16200000000000001"/>
  </r>
  <r>
    <x v="6"/>
    <n v="246216"/>
    <s v="Enmax"/>
    <x v="23"/>
    <x v="2"/>
    <x v="1"/>
    <x v="307"/>
    <x v="0"/>
    <s v="n/a"/>
    <s v="n/a"/>
    <s v="n/a"/>
    <x v="2"/>
    <n v="18"/>
    <n v="0.26400000000000001"/>
  </r>
  <r>
    <x v="7"/>
    <n v="123"/>
    <s v="ATCO"/>
    <x v="0"/>
    <x v="0"/>
    <x v="0"/>
    <x v="308"/>
    <x v="0"/>
    <s v="not provided"/>
    <n v="16333"/>
    <n v="6.66"/>
    <x v="14"/>
    <n v="4965"/>
    <n v="2.024"/>
  </r>
  <r>
    <x v="7"/>
    <n v="123"/>
    <s v="ATCO"/>
    <x v="0"/>
    <x v="1"/>
    <x v="0"/>
    <x v="309"/>
    <x v="0"/>
    <s v="not provided"/>
    <n v="14778"/>
    <n v="6.6859999999999999"/>
    <x v="14"/>
    <n v="4476"/>
    <n v="2.0249999999999999"/>
  </r>
  <r>
    <x v="7"/>
    <n v="773"/>
    <s v="Capital Power"/>
    <x v="1"/>
    <x v="0"/>
    <x v="0"/>
    <x v="310"/>
    <x v="0"/>
    <n v="12772"/>
    <n v="6194"/>
    <n v="2.097"/>
    <x v="18"/>
    <n v="5944"/>
    <n v="2.012"/>
  </r>
  <r>
    <x v="7"/>
    <n v="773"/>
    <s v="Capital Power"/>
    <x v="1"/>
    <x v="1"/>
    <x v="0"/>
    <x v="311"/>
    <x v="0"/>
    <n v="12772"/>
    <n v="6578"/>
    <n v="2.097"/>
    <x v="18"/>
    <n v="6314"/>
    <n v="2.012"/>
  </r>
  <r>
    <x v="7"/>
    <n v="773"/>
    <s v="Capital Power"/>
    <x v="1"/>
    <x v="2"/>
    <x v="0"/>
    <x v="312"/>
    <x v="0"/>
    <s v="n/a"/>
    <n v="4198"/>
    <n v="1.0960000000000001"/>
    <x v="2"/>
    <n v="2269"/>
    <n v="0.59199999999999997"/>
  </r>
  <r>
    <x v="7"/>
    <n v="1391"/>
    <s v="Capital Power"/>
    <x v="2"/>
    <x v="0"/>
    <x v="1"/>
    <x v="313"/>
    <x v="0"/>
    <s v="n/a"/>
    <s v="n/a"/>
    <s v="n/a"/>
    <x v="2"/>
    <n v="14"/>
    <n v="0.373"/>
  </r>
  <r>
    <x v="7"/>
    <n v="1391"/>
    <s v="Capital Power"/>
    <x v="2"/>
    <x v="1"/>
    <x v="1"/>
    <x v="314"/>
    <x v="0"/>
    <s v="n/a"/>
    <s v="n/a"/>
    <s v="n/a"/>
    <x v="2"/>
    <n v="39"/>
    <n v="0.27500000000000002"/>
  </r>
  <r>
    <x v="7"/>
    <n v="1391"/>
    <s v="Capital Power"/>
    <x v="2"/>
    <x v="2"/>
    <x v="1"/>
    <x v="315"/>
    <x v="0"/>
    <s v="n/a"/>
    <s v="n/a"/>
    <s v="n/a"/>
    <x v="2"/>
    <n v="37"/>
    <n v="0.223"/>
  </r>
  <r>
    <x v="7"/>
    <n v="1512"/>
    <s v="ATCO"/>
    <x v="3"/>
    <x v="2"/>
    <x v="0"/>
    <x v="316"/>
    <x v="0"/>
    <s v="not provided"/>
    <n v="5302"/>
    <n v="6.0519999999999996"/>
    <x v="14"/>
    <n v="2107"/>
    <n v="2.4039999999999999"/>
  </r>
  <r>
    <x v="7"/>
    <n v="1512"/>
    <s v="ATCO"/>
    <x v="3"/>
    <x v="3"/>
    <x v="0"/>
    <x v="317"/>
    <x v="0"/>
    <s v="not provided"/>
    <n v="4777"/>
    <n v="5.7709999999999999"/>
    <x v="14"/>
    <n v="1845"/>
    <n v="2.2290000000000001"/>
  </r>
  <r>
    <x v="7"/>
    <n v="1512"/>
    <s v="ATCO"/>
    <x v="3"/>
    <x v="4"/>
    <x v="0"/>
    <x v="318"/>
    <x v="0"/>
    <s v="n/a"/>
    <n v="13935"/>
    <n v="5.4580000000000002"/>
    <x v="2"/>
    <n v="7036"/>
    <n v="2.7559999999999998"/>
  </r>
  <r>
    <x v="7"/>
    <n v="9814"/>
    <s v="Milner"/>
    <x v="4"/>
    <x v="0"/>
    <x v="0"/>
    <x v="319"/>
    <x v="0"/>
    <s v="n/a"/>
    <n v="1250"/>
    <n v="1.9610000000000001"/>
    <x v="2"/>
    <n v="928"/>
    <n v="1.456"/>
  </r>
  <r>
    <x v="7"/>
    <n v="9830"/>
    <s v="TransAlta"/>
    <x v="5"/>
    <x v="0"/>
    <x v="0"/>
    <x v="320"/>
    <x v="0"/>
    <s v="not provided"/>
    <n v="795"/>
    <n v="1.268"/>
    <x v="14"/>
    <n v="1194"/>
    <n v="1.9039999999999999"/>
  </r>
  <r>
    <x v="7"/>
    <n v="9830"/>
    <s v="TransAlta"/>
    <x v="5"/>
    <x v="1"/>
    <x v="0"/>
    <x v="321"/>
    <x v="0"/>
    <s v="not provided"/>
    <n v="423"/>
    <n v="1.143"/>
    <x v="14"/>
    <n v="662"/>
    <n v="1.7889999999999999"/>
  </r>
  <r>
    <x v="7"/>
    <n v="9830"/>
    <s v="TransAlta"/>
    <x v="5"/>
    <x v="2"/>
    <x v="0"/>
    <x v="322"/>
    <x v="0"/>
    <s v="not provided"/>
    <n v="5218"/>
    <n v="1.962"/>
    <x v="14"/>
    <n v="5134"/>
    <n v="1.93"/>
  </r>
  <r>
    <x v="7"/>
    <n v="9830"/>
    <s v="TransAlta"/>
    <x v="5"/>
    <x v="3"/>
    <x v="0"/>
    <x v="323"/>
    <x v="0"/>
    <s v="not provided"/>
    <n v="4812"/>
    <n v="1.9350000000000001"/>
    <x v="14"/>
    <n v="4753"/>
    <n v="1.911"/>
  </r>
  <r>
    <x v="7"/>
    <n v="9830"/>
    <s v="TransAlta"/>
    <x v="5"/>
    <x v="4"/>
    <x v="0"/>
    <x v="324"/>
    <x v="0"/>
    <s v="not provided"/>
    <n v="5618"/>
    <n v="1.976"/>
    <x v="14"/>
    <n v="4882"/>
    <n v="1.7170000000000001"/>
  </r>
  <r>
    <x v="7"/>
    <n v="9830"/>
    <s v="TransAlta"/>
    <x v="5"/>
    <x v="5"/>
    <x v="0"/>
    <x v="325"/>
    <x v="0"/>
    <s v="not provided"/>
    <n v="4857"/>
    <n v="1.974"/>
    <x v="14"/>
    <n v="4280"/>
    <n v="1.7390000000000001"/>
  </r>
  <r>
    <x v="7"/>
    <n v="10323"/>
    <s v="TransAlta"/>
    <x v="6"/>
    <x v="3"/>
    <x v="1"/>
    <x v="5"/>
    <x v="0"/>
    <s v="n/a"/>
    <s v="n/a"/>
    <s v="n/a"/>
    <x v="2"/>
    <s v="n/a"/>
    <s v="n/a"/>
  </r>
  <r>
    <x v="7"/>
    <n v="10324"/>
    <s v="TransAlta"/>
    <x v="7"/>
    <x v="0"/>
    <x v="0"/>
    <x v="326"/>
    <x v="0"/>
    <s v="n/a"/>
    <n v="2684"/>
    <n v="2.1539999999999999"/>
    <x v="2"/>
    <n v="2380"/>
    <n v="1.91"/>
  </r>
  <r>
    <x v="7"/>
    <n v="10324"/>
    <s v="TransAlta"/>
    <x v="7"/>
    <x v="1"/>
    <x v="0"/>
    <x v="327"/>
    <x v="0"/>
    <s v="n/a"/>
    <n v="6808"/>
    <n v="2.2280000000000002"/>
    <x v="2"/>
    <n v="5834"/>
    <n v="1.909"/>
  </r>
  <r>
    <x v="7"/>
    <n v="10324"/>
    <s v="TransAlta"/>
    <x v="7"/>
    <x v="2"/>
    <x v="0"/>
    <x v="328"/>
    <x v="0"/>
    <s v="n/a"/>
    <n v="2404"/>
    <n v="0.73099999999999998"/>
    <x v="2"/>
    <n v="1750"/>
    <n v="0.53200000000000003"/>
  </r>
  <r>
    <x v="7"/>
    <n v="11610"/>
    <s v="City of Medicine Hat"/>
    <x v="8"/>
    <x v="6"/>
    <x v="1"/>
    <x v="5"/>
    <x v="0"/>
    <s v="n/a"/>
    <s v="n/a"/>
    <s v="n/a"/>
    <x v="2"/>
    <s v="n/a"/>
    <s v="n/a"/>
  </r>
  <r>
    <x v="7"/>
    <n v="11610"/>
    <s v="City of Medicine Hat"/>
    <x v="8"/>
    <x v="7"/>
    <x v="1"/>
    <x v="5"/>
    <x v="0"/>
    <s v="n/a"/>
    <s v="n/a"/>
    <s v="n/a"/>
    <x v="2"/>
    <s v="n/a"/>
    <s v="n/a"/>
  </r>
  <r>
    <x v="7"/>
    <n v="11610"/>
    <s v="City of Medicine Hat"/>
    <x v="8"/>
    <x v="8"/>
    <x v="1"/>
    <x v="5"/>
    <x v="0"/>
    <s v="n/a"/>
    <s v="n/a"/>
    <s v="n/a"/>
    <x v="2"/>
    <s v="n/a"/>
    <s v="n/a"/>
  </r>
  <r>
    <x v="7"/>
    <n v="11610"/>
    <s v="City of Medicine Hat"/>
    <x v="8"/>
    <x v="9"/>
    <x v="1"/>
    <x v="329"/>
    <x v="0"/>
    <s v="n/a"/>
    <s v="n/a"/>
    <s v="n/a"/>
    <x v="2"/>
    <n v="22"/>
    <n v="0.26"/>
  </r>
  <r>
    <x v="7"/>
    <n v="11610"/>
    <s v="City of Medicine Hat"/>
    <x v="8"/>
    <x v="10"/>
    <x v="1"/>
    <x v="330"/>
    <x v="0"/>
    <s v="n/a"/>
    <s v="n/a"/>
    <s v="n/a"/>
    <x v="2"/>
    <n v="17"/>
    <n v="0.20499999999999999"/>
  </r>
  <r>
    <x v="7"/>
    <n v="11610"/>
    <s v="City of Medicine Hat"/>
    <x v="8"/>
    <x v="11"/>
    <x v="1"/>
    <x v="331"/>
    <x v="0"/>
    <s v="n/a"/>
    <s v="n/a"/>
    <s v="n/a"/>
    <x v="2"/>
    <n v="99"/>
    <n v="0.31"/>
  </r>
  <r>
    <x v="7"/>
    <n v="11610"/>
    <s v="City of Medicine Hat"/>
    <x v="8"/>
    <x v="12"/>
    <x v="1"/>
    <x v="332"/>
    <x v="0"/>
    <s v="n/a"/>
    <s v="n/a"/>
    <s v="n/a"/>
    <x v="2"/>
    <n v="65"/>
    <n v="0.192"/>
  </r>
  <r>
    <x v="7"/>
    <n v="11718"/>
    <s v="ATCO"/>
    <x v="9"/>
    <x v="0"/>
    <x v="1"/>
    <x v="27"/>
    <x v="0"/>
    <s v="n/a"/>
    <s v="n/a"/>
    <s v="n/a"/>
    <x v="2"/>
    <n v="0"/>
    <n v="0"/>
  </r>
  <r>
    <x v="7"/>
    <n v="11718"/>
    <s v="ATCO"/>
    <x v="9"/>
    <x v="1"/>
    <x v="1"/>
    <x v="27"/>
    <x v="0"/>
    <s v="n/a"/>
    <s v="n/a"/>
    <s v="n/a"/>
    <x v="2"/>
    <n v="0"/>
    <n v="0"/>
  </r>
  <r>
    <x v="7"/>
    <n v="11718"/>
    <s v="ATCO"/>
    <x v="9"/>
    <x v="2"/>
    <x v="1"/>
    <x v="27"/>
    <x v="0"/>
    <s v="n/a"/>
    <s v="n/a"/>
    <s v="n/a"/>
    <x v="2"/>
    <n v="0"/>
    <n v="0"/>
  </r>
  <r>
    <x v="7"/>
    <n v="67774"/>
    <s v="ATCO"/>
    <x v="10"/>
    <x v="0"/>
    <x v="1"/>
    <x v="333"/>
    <x v="0"/>
    <s v="n/a"/>
    <s v="n/a"/>
    <s v="n/a"/>
    <x v="2"/>
    <n v="40"/>
    <n v="0.93799999999999994"/>
  </r>
  <r>
    <x v="7"/>
    <n v="68179"/>
    <s v="Air Liquide"/>
    <x v="11"/>
    <x v="0"/>
    <x v="1"/>
    <x v="334"/>
    <x v="58"/>
    <s v="n/a"/>
    <s v="n/a"/>
    <s v="n/a"/>
    <x v="2"/>
    <n v="272"/>
    <n v="0.159"/>
  </r>
  <r>
    <x v="7"/>
    <n v="69209"/>
    <s v="ATCO"/>
    <x v="9"/>
    <x v="3"/>
    <x v="1"/>
    <x v="335"/>
    <x v="59"/>
    <s v="n/a"/>
    <s v="n/a"/>
    <s v="n/a"/>
    <x v="2"/>
    <n v="187"/>
    <n v="0.41199999999999998"/>
  </r>
  <r>
    <x v="7"/>
    <n v="69209"/>
    <s v="ATCO"/>
    <x v="9"/>
    <x v="4"/>
    <x v="1"/>
    <x v="336"/>
    <x v="0"/>
    <s v="n/a"/>
    <s v="n/a"/>
    <s v="n/a"/>
    <x v="2"/>
    <n v="70"/>
    <n v="0.46200000000000002"/>
  </r>
  <r>
    <x v="7"/>
    <n v="73899"/>
    <s v="ATCO"/>
    <x v="12"/>
    <x v="0"/>
    <x v="1"/>
    <x v="337"/>
    <x v="60"/>
    <s v="n/a"/>
    <s v="n/a"/>
    <s v="n/a"/>
    <x v="2"/>
    <n v="307"/>
    <n v="0.114"/>
  </r>
  <r>
    <x v="7"/>
    <n v="73899"/>
    <s v="ATCO"/>
    <x v="12"/>
    <x v="1"/>
    <x v="1"/>
    <x v="338"/>
    <x v="61"/>
    <s v="n/a"/>
    <s v="n/a"/>
    <s v="n/a"/>
    <x v="2"/>
    <n v="312"/>
    <n v="0.114"/>
  </r>
  <r>
    <x v="7"/>
    <n v="77375"/>
    <s v="Shell"/>
    <x v="13"/>
    <x v="0"/>
    <x v="1"/>
    <x v="339"/>
    <x v="62"/>
    <s v="n/a"/>
    <s v="n/a"/>
    <s v="n/a"/>
    <x v="2"/>
    <n v="121"/>
    <n v="0.35199999999999998"/>
  </r>
  <r>
    <x v="7"/>
    <n v="136385"/>
    <s v="Encana"/>
    <x v="14"/>
    <x v="0"/>
    <x v="1"/>
    <x v="340"/>
    <x v="0"/>
    <s v="n/a"/>
    <s v="n/a"/>
    <s v="n/a"/>
    <x v="2"/>
    <n v="323"/>
    <n v="0.49"/>
  </r>
  <r>
    <x v="7"/>
    <n v="136681"/>
    <s v="TransCanada"/>
    <x v="15"/>
    <x v="0"/>
    <x v="1"/>
    <x v="341"/>
    <x v="63"/>
    <s v="n/a"/>
    <s v="n/a"/>
    <s v="n/a"/>
    <x v="2"/>
    <n v="85"/>
    <n v="0.151"/>
  </r>
  <r>
    <x v="7"/>
    <n v="136681"/>
    <s v="TransCanada"/>
    <x v="15"/>
    <x v="1"/>
    <x v="1"/>
    <x v="342"/>
    <x v="64"/>
    <s v="n/a"/>
    <s v="n/a"/>
    <s v="n/a"/>
    <x v="2"/>
    <n v="80"/>
    <n v="0.14399999999999999"/>
  </r>
  <r>
    <x v="7"/>
    <n v="136858"/>
    <s v="Nexen"/>
    <x v="16"/>
    <x v="0"/>
    <x v="1"/>
    <x v="343"/>
    <x v="0"/>
    <s v="n/a"/>
    <s v="n/a"/>
    <s v="n/a"/>
    <x v="2"/>
    <n v="247"/>
    <n v="0.42"/>
  </r>
  <r>
    <x v="7"/>
    <n v="136951"/>
    <s v="TransCanada"/>
    <x v="17"/>
    <x v="0"/>
    <x v="1"/>
    <x v="344"/>
    <x v="32"/>
    <s v="n/a"/>
    <s v="n/a"/>
    <s v="n/a"/>
    <x v="2"/>
    <n v="164"/>
    <n v="0.23499999999999999"/>
  </r>
  <r>
    <x v="7"/>
    <n v="138365"/>
    <s v="Enmax"/>
    <x v="18"/>
    <x v="0"/>
    <x v="1"/>
    <x v="345"/>
    <x v="0"/>
    <s v="n/a"/>
    <s v="n/a"/>
    <s v="n/a"/>
    <x v="2"/>
    <n v="75"/>
    <n v="7.3999999999999996E-2"/>
  </r>
  <r>
    <x v="7"/>
    <n v="147709"/>
    <s v="ATCO"/>
    <x v="19"/>
    <x v="0"/>
    <x v="1"/>
    <x v="346"/>
    <x v="0"/>
    <s v="n/a"/>
    <s v="n/a"/>
    <s v="n/a"/>
    <x v="2"/>
    <n v="17"/>
    <n v="0.86599999999999999"/>
  </r>
  <r>
    <x v="7"/>
    <n v="147709"/>
    <s v="ATCO"/>
    <x v="19"/>
    <x v="1"/>
    <x v="1"/>
    <x v="347"/>
    <x v="0"/>
    <s v="n/a"/>
    <s v="n/a"/>
    <s v="n/a"/>
    <x v="2"/>
    <n v="18"/>
    <n v="1.6319999999999999"/>
  </r>
  <r>
    <x v="7"/>
    <n v="151812"/>
    <s v="TransCanada"/>
    <x v="20"/>
    <x v="0"/>
    <x v="1"/>
    <x v="348"/>
    <x v="65"/>
    <s v="n/a"/>
    <s v="n/a"/>
    <s v="n/a"/>
    <x v="2"/>
    <n v="38"/>
    <n v="0.51"/>
  </r>
  <r>
    <x v="7"/>
    <n v="155746"/>
    <s v="TransCanada"/>
    <x v="21"/>
    <x v="0"/>
    <x v="1"/>
    <x v="349"/>
    <x v="32"/>
    <s v="n/a"/>
    <s v="n/a"/>
    <s v="n/a"/>
    <x v="2"/>
    <n v="402"/>
    <n v="0.11"/>
  </r>
  <r>
    <x v="7"/>
    <n v="238762"/>
    <s v="Constellation"/>
    <x v="22"/>
    <x v="0"/>
    <x v="1"/>
    <x v="350"/>
    <x v="0"/>
    <s v="n/a"/>
    <s v="n/a"/>
    <s v="n/a"/>
    <x v="2"/>
    <n v="56"/>
    <n v="0.28000000000000003"/>
  </r>
  <r>
    <x v="7"/>
    <n v="246216"/>
    <s v="Enmax"/>
    <x v="23"/>
    <x v="0"/>
    <x v="1"/>
    <x v="351"/>
    <x v="0"/>
    <s v="n/a"/>
    <s v="n/a"/>
    <s v="n/a"/>
    <x v="2"/>
    <n v="29"/>
    <n v="0.313"/>
  </r>
  <r>
    <x v="7"/>
    <n v="246216"/>
    <s v="Enmax"/>
    <x v="23"/>
    <x v="1"/>
    <x v="1"/>
    <x v="352"/>
    <x v="0"/>
    <s v="n/a"/>
    <s v="n/a"/>
    <s v="n/a"/>
    <x v="2"/>
    <n v="13"/>
    <n v="0.14799999999999999"/>
  </r>
  <r>
    <x v="7"/>
    <n v="246216"/>
    <s v="Enmax"/>
    <x v="23"/>
    <x v="2"/>
    <x v="1"/>
    <x v="353"/>
    <x v="0"/>
    <s v="n/a"/>
    <s v="n/a"/>
    <s v="n/a"/>
    <x v="2"/>
    <n v="26"/>
    <n v="0.28000000000000003"/>
  </r>
  <r>
    <x v="8"/>
    <n v="123"/>
    <s v="ATCO"/>
    <x v="0"/>
    <x v="0"/>
    <x v="0"/>
    <x v="354"/>
    <x v="0"/>
    <s v="not provided"/>
    <n v="15894"/>
    <n v="6.1379999999999999"/>
    <x v="14"/>
    <n v="4966"/>
    <n v="1.9179999999999999"/>
  </r>
  <r>
    <x v="8"/>
    <n v="123"/>
    <s v="ATCO"/>
    <x v="0"/>
    <x v="1"/>
    <x v="0"/>
    <x v="355"/>
    <x v="0"/>
    <s v="not provided"/>
    <n v="15847"/>
    <n v="6.1440000000000001"/>
    <x v="14"/>
    <n v="4949"/>
    <n v="1.919"/>
  </r>
  <r>
    <x v="8"/>
    <n v="773"/>
    <s v="Capital Power"/>
    <x v="1"/>
    <x v="0"/>
    <x v="0"/>
    <x v="356"/>
    <x v="0"/>
    <n v="13144"/>
    <n v="6661"/>
    <n v="2.1080000000000001"/>
    <x v="19"/>
    <n v="6044"/>
    <n v="1.913"/>
  </r>
  <r>
    <x v="8"/>
    <n v="773"/>
    <s v="Capital Power"/>
    <x v="1"/>
    <x v="1"/>
    <x v="0"/>
    <x v="357"/>
    <x v="0"/>
    <n v="13144"/>
    <n v="6483"/>
    <n v="2.1080000000000001"/>
    <x v="19"/>
    <n v="5883"/>
    <n v="1.913"/>
  </r>
  <r>
    <x v="8"/>
    <n v="773"/>
    <s v="Capital Power"/>
    <x v="1"/>
    <x v="2"/>
    <x v="0"/>
    <x v="358"/>
    <x v="0"/>
    <s v="n/a"/>
    <n v="3431"/>
    <n v="0.98699999999999999"/>
    <x v="2"/>
    <n v="2028"/>
    <n v="0.58299999999999996"/>
  </r>
  <r>
    <x v="8"/>
    <n v="1391"/>
    <s v="Capital Power"/>
    <x v="2"/>
    <x v="0"/>
    <x v="1"/>
    <x v="359"/>
    <x v="0"/>
    <s v="n/a"/>
    <s v="n/a"/>
    <s v="n/a"/>
    <x v="2"/>
    <n v="14"/>
    <n v="0.34799999999999998"/>
  </r>
  <r>
    <x v="8"/>
    <n v="1391"/>
    <s v="Capital Power"/>
    <x v="2"/>
    <x v="1"/>
    <x v="1"/>
    <x v="360"/>
    <x v="0"/>
    <s v="n/a"/>
    <s v="n/a"/>
    <s v="n/a"/>
    <x v="2"/>
    <n v="40"/>
    <n v="0.26900000000000002"/>
  </r>
  <r>
    <x v="8"/>
    <n v="1391"/>
    <s v="Capital Power"/>
    <x v="2"/>
    <x v="2"/>
    <x v="1"/>
    <x v="361"/>
    <x v="0"/>
    <s v="n/a"/>
    <s v="n/a"/>
    <s v="n/a"/>
    <x v="2"/>
    <n v="31"/>
    <n v="0.28599999999999998"/>
  </r>
  <r>
    <x v="8"/>
    <n v="1512"/>
    <s v="ATCO"/>
    <x v="3"/>
    <x v="2"/>
    <x v="0"/>
    <x v="362"/>
    <x v="0"/>
    <s v="not provided"/>
    <n v="4009"/>
    <n v="5.7039999999999997"/>
    <x v="14"/>
    <n v="1811"/>
    <n v="2.5760000000000001"/>
  </r>
  <r>
    <x v="8"/>
    <n v="1512"/>
    <s v="ATCO"/>
    <x v="3"/>
    <x v="3"/>
    <x v="0"/>
    <x v="363"/>
    <x v="0"/>
    <s v="not provided"/>
    <n v="5148"/>
    <n v="5.6849999999999996"/>
    <x v="14"/>
    <n v="2356"/>
    <n v="2.6019999999999999"/>
  </r>
  <r>
    <x v="8"/>
    <n v="1512"/>
    <s v="ATCO"/>
    <x v="3"/>
    <x v="4"/>
    <x v="0"/>
    <x v="364"/>
    <x v="0"/>
    <s v="n/a"/>
    <n v="12726"/>
    <n v="5.1340000000000003"/>
    <x v="2"/>
    <n v="6112"/>
    <n v="2.4660000000000002"/>
  </r>
  <r>
    <x v="8"/>
    <n v="9814"/>
    <s v="Milner"/>
    <x v="4"/>
    <x v="0"/>
    <x v="0"/>
    <x v="365"/>
    <x v="0"/>
    <s v="n/a"/>
    <n v="1883"/>
    <n v="2.8"/>
    <x v="2"/>
    <n v="1034"/>
    <n v="1.5369999999999999"/>
  </r>
  <r>
    <x v="8"/>
    <n v="9830"/>
    <s v="TransAlta"/>
    <x v="5"/>
    <x v="0"/>
    <x v="0"/>
    <x v="366"/>
    <x v="0"/>
    <s v="not provided"/>
    <n v="4133"/>
    <n v="2.1549999999999998"/>
    <x v="14"/>
    <n v="5320"/>
    <n v="2.774"/>
  </r>
  <r>
    <x v="8"/>
    <n v="9830"/>
    <s v="TransAlta"/>
    <x v="5"/>
    <x v="1"/>
    <x v="0"/>
    <x v="367"/>
    <x v="0"/>
    <s v="not provided"/>
    <n v="4084"/>
    <n v="2.14"/>
    <x v="14"/>
    <n v="5294"/>
    <n v="2.774"/>
  </r>
  <r>
    <x v="8"/>
    <n v="9830"/>
    <s v="TransAlta"/>
    <x v="5"/>
    <x v="2"/>
    <x v="0"/>
    <x v="368"/>
    <x v="0"/>
    <s v="not provided"/>
    <n v="4699"/>
    <n v="2.1480000000000001"/>
    <x v="14"/>
    <n v="4828"/>
    <n v="2.2069999999999999"/>
  </r>
  <r>
    <x v="8"/>
    <n v="9830"/>
    <s v="TransAlta"/>
    <x v="5"/>
    <x v="3"/>
    <x v="0"/>
    <x v="369"/>
    <x v="0"/>
    <s v="not provided"/>
    <n v="5279"/>
    <n v="2.1230000000000002"/>
    <x v="14"/>
    <n v="5399"/>
    <n v="2.1709999999999998"/>
  </r>
  <r>
    <x v="8"/>
    <n v="9830"/>
    <s v="TransAlta"/>
    <x v="5"/>
    <x v="4"/>
    <x v="0"/>
    <x v="370"/>
    <x v="0"/>
    <s v="not provided"/>
    <n v="6606"/>
    <n v="2.2629999999999999"/>
    <x v="14"/>
    <n v="4852"/>
    <n v="1.6619999999999999"/>
  </r>
  <r>
    <x v="8"/>
    <n v="9830"/>
    <s v="TransAlta"/>
    <x v="5"/>
    <x v="5"/>
    <x v="0"/>
    <x v="371"/>
    <x v="0"/>
    <s v="not provided"/>
    <n v="5308"/>
    <n v="2.2349999999999999"/>
    <x v="14"/>
    <n v="3876"/>
    <n v="1.6319999999999999"/>
  </r>
  <r>
    <x v="8"/>
    <n v="10323"/>
    <s v="TransAlta"/>
    <x v="6"/>
    <x v="3"/>
    <x v="1"/>
    <x v="5"/>
    <x v="0"/>
    <s v="not provided"/>
    <s v="n/a"/>
    <s v="n/a"/>
    <x v="2"/>
    <s v="n/a"/>
    <s v="n/a"/>
  </r>
  <r>
    <x v="8"/>
    <n v="10324"/>
    <s v="TransAlta"/>
    <x v="7"/>
    <x v="0"/>
    <x v="0"/>
    <x v="372"/>
    <x v="0"/>
    <s v="not provided"/>
    <n v="6348"/>
    <n v="2.0819999999999999"/>
    <x v="2"/>
    <n v="6011"/>
    <n v="1.9710000000000001"/>
  </r>
  <r>
    <x v="8"/>
    <n v="10324"/>
    <s v="TransAlta"/>
    <x v="7"/>
    <x v="1"/>
    <x v="0"/>
    <x v="373"/>
    <x v="0"/>
    <s v="n/a"/>
    <n v="5705"/>
    <n v="2.085"/>
    <x v="2"/>
    <n v="5370"/>
    <n v="1.962"/>
  </r>
  <r>
    <x v="8"/>
    <n v="10324"/>
    <s v="TransAlta"/>
    <x v="7"/>
    <x v="2"/>
    <x v="0"/>
    <x v="374"/>
    <x v="0"/>
    <s v="n/a"/>
    <n v="2679"/>
    <n v="0.80400000000000005"/>
    <x v="2"/>
    <n v="1803"/>
    <n v="0.54100000000000004"/>
  </r>
  <r>
    <x v="8"/>
    <n v="11610"/>
    <s v="City of Medicine Hat"/>
    <x v="8"/>
    <x v="6"/>
    <x v="1"/>
    <x v="5"/>
    <x v="0"/>
    <s v="n/a"/>
    <s v="n/a"/>
    <s v="n/a"/>
    <x v="2"/>
    <s v="n/a"/>
    <s v="n/a"/>
  </r>
  <r>
    <x v="8"/>
    <n v="11610"/>
    <s v="City of Medicine Hat"/>
    <x v="8"/>
    <x v="7"/>
    <x v="1"/>
    <x v="5"/>
    <x v="0"/>
    <s v="n/a"/>
    <s v="n/a"/>
    <s v="n/a"/>
    <x v="2"/>
    <s v="n/a"/>
    <s v="n/a"/>
  </r>
  <r>
    <x v="8"/>
    <n v="11610"/>
    <s v="City of Medicine Hat"/>
    <x v="8"/>
    <x v="8"/>
    <x v="1"/>
    <x v="5"/>
    <x v="0"/>
    <s v="n/a"/>
    <s v="n/a"/>
    <s v="n/a"/>
    <x v="2"/>
    <s v="n/a"/>
    <s v="n/a"/>
  </r>
  <r>
    <x v="8"/>
    <n v="11610"/>
    <s v="City of Medicine Hat"/>
    <x v="8"/>
    <x v="9"/>
    <x v="1"/>
    <x v="375"/>
    <x v="0"/>
    <s v="n/a"/>
    <s v="n/a"/>
    <s v="n/a"/>
    <x v="2"/>
    <n v="22"/>
    <n v="0.26"/>
  </r>
  <r>
    <x v="8"/>
    <n v="11610"/>
    <s v="City of Medicine Hat"/>
    <x v="8"/>
    <x v="10"/>
    <x v="1"/>
    <x v="376"/>
    <x v="0"/>
    <s v="n/a"/>
    <s v="n/a"/>
    <s v="n/a"/>
    <x v="2"/>
    <n v="13"/>
    <n v="0.215"/>
  </r>
  <r>
    <x v="8"/>
    <n v="11610"/>
    <s v="City of Medicine Hat"/>
    <x v="8"/>
    <x v="11"/>
    <x v="1"/>
    <x v="377"/>
    <x v="0"/>
    <s v="n/a"/>
    <s v="n/a"/>
    <s v="n/a"/>
    <x v="2"/>
    <n v="88"/>
    <n v="0.3"/>
  </r>
  <r>
    <x v="8"/>
    <n v="11610"/>
    <s v="City of Medicine Hat"/>
    <x v="8"/>
    <x v="12"/>
    <x v="1"/>
    <x v="378"/>
    <x v="0"/>
    <s v="n/a"/>
    <s v="n/a"/>
    <s v="n/a"/>
    <x v="2"/>
    <n v="81"/>
    <n v="0.317"/>
  </r>
  <r>
    <x v="8"/>
    <n v="11718"/>
    <s v="ATCO"/>
    <x v="9"/>
    <x v="0"/>
    <x v="1"/>
    <x v="27"/>
    <x v="0"/>
    <s v="n/a"/>
    <s v="n/a"/>
    <s v="n/a"/>
    <x v="2"/>
    <n v="0"/>
    <n v="0"/>
  </r>
  <r>
    <x v="8"/>
    <n v="11718"/>
    <s v="ATCO"/>
    <x v="9"/>
    <x v="1"/>
    <x v="1"/>
    <x v="27"/>
    <x v="0"/>
    <s v="n/a"/>
    <s v="n/a"/>
    <s v="n/a"/>
    <x v="2"/>
    <n v="0"/>
    <n v="0"/>
  </r>
  <r>
    <x v="8"/>
    <n v="11718"/>
    <s v="ATCO"/>
    <x v="9"/>
    <x v="2"/>
    <x v="1"/>
    <x v="27"/>
    <x v="0"/>
    <s v="n/a"/>
    <s v="n/a"/>
    <s v="n/a"/>
    <x v="2"/>
    <n v="0"/>
    <n v="0"/>
  </r>
  <r>
    <x v="8"/>
    <n v="67774"/>
    <s v="ATCO"/>
    <x v="10"/>
    <x v="0"/>
    <x v="1"/>
    <x v="379"/>
    <x v="0"/>
    <s v="n/a"/>
    <s v="n/a"/>
    <s v="n/a"/>
    <x v="2"/>
    <n v="37"/>
    <n v="0.88500000000000001"/>
  </r>
  <r>
    <x v="8"/>
    <n v="68179"/>
    <s v="Air Liquide"/>
    <x v="11"/>
    <x v="0"/>
    <x v="1"/>
    <x v="380"/>
    <x v="66"/>
    <s v="n/a"/>
    <s v="n/a"/>
    <s v="n/a"/>
    <x v="2"/>
    <n v="220"/>
    <n v="0.13700000000000001"/>
  </r>
  <r>
    <x v="8"/>
    <n v="69209"/>
    <s v="ATCO"/>
    <x v="9"/>
    <x v="3"/>
    <x v="1"/>
    <x v="381"/>
    <x v="67"/>
    <s v="n/a"/>
    <s v="n/a"/>
    <s v="n/a"/>
    <x v="2"/>
    <n v="200"/>
    <n v="0.46200000000000002"/>
  </r>
  <r>
    <x v="8"/>
    <n v="69209"/>
    <s v="ATCO"/>
    <x v="9"/>
    <x v="4"/>
    <x v="1"/>
    <x v="382"/>
    <x v="0"/>
    <s v="n/a"/>
    <s v="n/a"/>
    <s v="n/a"/>
    <x v="2"/>
    <n v="19"/>
    <n v="0.45500000000000002"/>
  </r>
  <r>
    <x v="8"/>
    <n v="73899"/>
    <s v="ATCO"/>
    <x v="12"/>
    <x v="0"/>
    <x v="1"/>
    <x v="383"/>
    <x v="68"/>
    <s v="n/a"/>
    <s v="n/a"/>
    <s v="n/a"/>
    <x v="2"/>
    <n v="346"/>
    <n v="0.122"/>
  </r>
  <r>
    <x v="8"/>
    <n v="73899"/>
    <s v="ATCO"/>
    <x v="12"/>
    <x v="1"/>
    <x v="1"/>
    <x v="384"/>
    <x v="69"/>
    <s v="n/a"/>
    <s v="n/a"/>
    <s v="n/a"/>
    <x v="2"/>
    <n v="321"/>
    <n v="0.11600000000000001"/>
  </r>
  <r>
    <x v="8"/>
    <n v="77375"/>
    <s v="Shell"/>
    <x v="13"/>
    <x v="0"/>
    <x v="1"/>
    <x v="385"/>
    <x v="70"/>
    <s v="n/a"/>
    <s v="n/a"/>
    <s v="n/a"/>
    <x v="2"/>
    <n v="125"/>
    <n v="0.22500000000000001"/>
  </r>
  <r>
    <x v="8"/>
    <n v="136385"/>
    <s v="Encana"/>
    <x v="14"/>
    <x v="0"/>
    <x v="1"/>
    <x v="386"/>
    <x v="0"/>
    <s v="n/a"/>
    <s v="n/a"/>
    <s v="n/a"/>
    <x v="2"/>
    <n v="217"/>
    <n v="0.55600000000000005"/>
  </r>
  <r>
    <x v="8"/>
    <n v="136681"/>
    <s v="TransCanada"/>
    <x v="15"/>
    <x v="0"/>
    <x v="1"/>
    <x v="387"/>
    <x v="71"/>
    <s v="n/a"/>
    <s v="n/a"/>
    <s v="n/a"/>
    <x v="2"/>
    <n v="83"/>
    <n v="0.14399999999999999"/>
  </r>
  <r>
    <x v="8"/>
    <n v="136681"/>
    <s v="TransCanada"/>
    <x v="15"/>
    <x v="1"/>
    <x v="1"/>
    <x v="388"/>
    <x v="72"/>
    <s v="n/a"/>
    <s v="n/a"/>
    <s v="n/a"/>
    <x v="2"/>
    <n v="81"/>
    <n v="0.13100000000000001"/>
  </r>
  <r>
    <x v="8"/>
    <n v="136858"/>
    <s v="Nexen"/>
    <x v="16"/>
    <x v="0"/>
    <x v="1"/>
    <x v="389"/>
    <x v="0"/>
    <s v="n/a"/>
    <s v="n/a"/>
    <s v="n/a"/>
    <x v="2"/>
    <n v="158"/>
    <n v="0.48"/>
  </r>
  <r>
    <x v="8"/>
    <n v="136951"/>
    <s v="TransCanada"/>
    <x v="17"/>
    <x v="0"/>
    <x v="1"/>
    <x v="390"/>
    <x v="32"/>
    <s v="n/a"/>
    <s v="n/a"/>
    <s v="n/a"/>
    <x v="2"/>
    <n v="166"/>
    <n v="0.21"/>
  </r>
  <r>
    <x v="8"/>
    <n v="138365"/>
    <s v="Enmax"/>
    <x v="18"/>
    <x v="0"/>
    <x v="1"/>
    <x v="391"/>
    <x v="0"/>
    <s v="n/a"/>
    <s v="n/a"/>
    <s v="n/a"/>
    <x v="2"/>
    <n v="86"/>
    <n v="8.8999999999999996E-2"/>
  </r>
  <r>
    <x v="8"/>
    <n v="147709"/>
    <s v="ATCO"/>
    <x v="19"/>
    <x v="0"/>
    <x v="1"/>
    <x v="392"/>
    <x v="0"/>
    <s v="n/a"/>
    <s v="n/a"/>
    <s v="n/a"/>
    <x v="2"/>
    <n v="4"/>
    <n v="0.71899999999999997"/>
  </r>
  <r>
    <x v="8"/>
    <n v="147709"/>
    <s v="ATCO"/>
    <x v="19"/>
    <x v="1"/>
    <x v="1"/>
    <x v="393"/>
    <x v="0"/>
    <s v="n/a"/>
    <s v="n/a"/>
    <s v="n/a"/>
    <x v="2"/>
    <n v="2"/>
    <n v="0.76700000000000002"/>
  </r>
  <r>
    <x v="8"/>
    <n v="151812"/>
    <s v="TransCanada"/>
    <x v="20"/>
    <x v="0"/>
    <x v="1"/>
    <x v="348"/>
    <x v="65"/>
    <s v="n/a"/>
    <s v="n/a"/>
    <s v="n/a"/>
    <x v="2"/>
    <n v="38"/>
    <n v="0.51"/>
  </r>
  <r>
    <x v="8"/>
    <n v="155746"/>
    <s v="TransCanada"/>
    <x v="21"/>
    <x v="0"/>
    <x v="1"/>
    <x v="394"/>
    <x v="32"/>
    <s v="n/a"/>
    <s v="n/a"/>
    <s v="n/a"/>
    <x v="2"/>
    <n v="366"/>
    <n v="0.104"/>
  </r>
  <r>
    <x v="8"/>
    <n v="238762"/>
    <s v="Constellation"/>
    <x v="22"/>
    <x v="0"/>
    <x v="1"/>
    <x v="395"/>
    <x v="0"/>
    <s v="n/a"/>
    <s v="n/a"/>
    <s v="n/a"/>
    <x v="2"/>
    <n v="33"/>
    <n v="0.28999999999999998"/>
  </r>
  <r>
    <x v="8"/>
    <n v="246216"/>
    <s v="Enmax"/>
    <x v="23"/>
    <x v="0"/>
    <x v="1"/>
    <x v="396"/>
    <x v="0"/>
    <s v="n/a"/>
    <s v="n/a"/>
    <s v="n/a"/>
    <x v="2"/>
    <n v="12"/>
    <n v="0.33900000000000002"/>
  </r>
  <r>
    <x v="8"/>
    <n v="246216"/>
    <s v="Enmax"/>
    <x v="23"/>
    <x v="1"/>
    <x v="1"/>
    <x v="397"/>
    <x v="0"/>
    <s v="n/a"/>
    <s v="n/a"/>
    <s v="n/a"/>
    <x v="2"/>
    <n v="8"/>
    <n v="0.22700000000000001"/>
  </r>
  <r>
    <x v="8"/>
    <n v="246216"/>
    <s v="Enmax"/>
    <x v="23"/>
    <x v="2"/>
    <x v="1"/>
    <x v="398"/>
    <x v="0"/>
    <s v="n/a"/>
    <s v="n/a"/>
    <s v="n/a"/>
    <x v="2"/>
    <n v="10"/>
    <n v="0.27300000000000002"/>
  </r>
  <r>
    <x v="8"/>
    <n v="262757"/>
    <s v="Enmax"/>
    <x v="24"/>
    <x v="0"/>
    <x v="1"/>
    <x v="399"/>
    <x v="0"/>
    <s v="n/a"/>
    <s v="n/a"/>
    <s v="n/a"/>
    <x v="2"/>
    <n v="10"/>
    <n v="0.41899999999999998"/>
  </r>
  <r>
    <x v="9"/>
    <n v="123"/>
    <s v="ATCO"/>
    <x v="0"/>
    <x v="0"/>
    <x v="0"/>
    <x v="400"/>
    <x v="0"/>
    <s v="not provided"/>
    <n v="13712"/>
    <n v="6.6440000000000001"/>
    <x v="14"/>
    <n v="4017"/>
    <n v="1.946"/>
  </r>
  <r>
    <x v="9"/>
    <n v="123"/>
    <s v="ATCO"/>
    <x v="0"/>
    <x v="1"/>
    <x v="0"/>
    <x v="401"/>
    <x v="0"/>
    <s v="not provided"/>
    <n v="14420"/>
    <n v="6.6740000000000004"/>
    <x v="14"/>
    <n v="4206"/>
    <n v="1.9470000000000001"/>
  </r>
  <r>
    <x v="9"/>
    <n v="773"/>
    <s v="Capital Power"/>
    <x v="1"/>
    <x v="0"/>
    <x v="0"/>
    <x v="402"/>
    <x v="0"/>
    <n v="12877"/>
    <n v="6193"/>
    <n v="1.978"/>
    <x v="20"/>
    <n v="5688"/>
    <n v="1.8169999999999999"/>
  </r>
  <r>
    <x v="9"/>
    <n v="773"/>
    <s v="Capital Power"/>
    <x v="1"/>
    <x v="1"/>
    <x v="0"/>
    <x v="403"/>
    <x v="0"/>
    <n v="12877"/>
    <n v="6684"/>
    <n v="1.978"/>
    <x v="20"/>
    <n v="6139"/>
    <n v="1.8169999999999999"/>
  </r>
  <r>
    <x v="9"/>
    <n v="773"/>
    <s v="Capital Power"/>
    <x v="1"/>
    <x v="2"/>
    <x v="0"/>
    <x v="404"/>
    <x v="0"/>
    <s v="n/a"/>
    <n v="3458"/>
    <n v="0.874"/>
    <x v="2"/>
    <n v="2259"/>
    <n v="0.57099999999999995"/>
  </r>
  <r>
    <x v="9"/>
    <n v="1391"/>
    <s v="Capital Power"/>
    <x v="2"/>
    <x v="0"/>
    <x v="1"/>
    <x v="405"/>
    <x v="0"/>
    <s v="n/a"/>
    <s v="n/a"/>
    <s v="n/a"/>
    <x v="2"/>
    <n v="16"/>
    <n v="0.38800000000000001"/>
  </r>
  <r>
    <x v="9"/>
    <n v="1391"/>
    <s v="Capital Power"/>
    <x v="2"/>
    <x v="1"/>
    <x v="1"/>
    <x v="406"/>
    <x v="0"/>
    <s v="n/a"/>
    <s v="n/a"/>
    <s v="n/a"/>
    <x v="2"/>
    <n v="28"/>
    <n v="0.26500000000000001"/>
  </r>
  <r>
    <x v="9"/>
    <n v="1391"/>
    <s v="Capital Power"/>
    <x v="2"/>
    <x v="2"/>
    <x v="1"/>
    <x v="407"/>
    <x v="0"/>
    <s v="n/a"/>
    <s v="n/a"/>
    <s v="n/a"/>
    <x v="2"/>
    <n v="25"/>
    <n v="0.249"/>
  </r>
  <r>
    <x v="9"/>
    <n v="1512"/>
    <s v="ATCO"/>
    <x v="3"/>
    <x v="2"/>
    <x v="0"/>
    <x v="408"/>
    <x v="0"/>
    <s v="not provided"/>
    <n v="746"/>
    <n v="5.2329999999999997"/>
    <x v="14"/>
    <n v="366"/>
    <n v="2.5680000000000001"/>
  </r>
  <r>
    <x v="9"/>
    <n v="1512"/>
    <s v="ATCO"/>
    <x v="3"/>
    <x v="3"/>
    <x v="0"/>
    <x v="409"/>
    <x v="0"/>
    <s v="not provided"/>
    <n v="4259"/>
    <n v="5.0640000000000001"/>
    <x v="14"/>
    <n v="2052"/>
    <n v="2.4390000000000001"/>
  </r>
  <r>
    <x v="9"/>
    <n v="1512"/>
    <s v="ATCO"/>
    <x v="3"/>
    <x v="4"/>
    <x v="0"/>
    <x v="410"/>
    <x v="0"/>
    <s v="n/a"/>
    <n v="8590"/>
    <n v="4.8310000000000004"/>
    <x v="2"/>
    <n v="4415"/>
    <n v="2.4830000000000001"/>
  </r>
  <r>
    <x v="9"/>
    <n v="9814"/>
    <s v="Milner"/>
    <x v="4"/>
    <x v="0"/>
    <x v="0"/>
    <x v="411"/>
    <x v="0"/>
    <s v="n/a"/>
    <n v="779"/>
    <n v="2.5670000000000002"/>
    <x v="2"/>
    <n v="529"/>
    <n v="1.744"/>
  </r>
  <r>
    <x v="9"/>
    <n v="9830"/>
    <s v="TransAlta"/>
    <x v="5"/>
    <x v="0"/>
    <x v="0"/>
    <x v="412"/>
    <x v="0"/>
    <s v="not provided"/>
    <n v="3163"/>
    <n v="1.798"/>
    <x v="14"/>
    <n v="4582"/>
    <n v="2.6040000000000001"/>
  </r>
  <r>
    <x v="9"/>
    <n v="9830"/>
    <s v="TransAlta"/>
    <x v="5"/>
    <x v="1"/>
    <x v="0"/>
    <x v="413"/>
    <x v="0"/>
    <s v="not provided"/>
    <n v="3077"/>
    <n v="1.794"/>
    <x v="14"/>
    <n v="4453"/>
    <n v="2.597"/>
  </r>
  <r>
    <x v="9"/>
    <n v="9830"/>
    <s v="TransAlta"/>
    <x v="5"/>
    <x v="2"/>
    <x v="0"/>
    <x v="414"/>
    <x v="0"/>
    <s v="not provided"/>
    <n v="4002"/>
    <n v="2.0219999999999998"/>
    <x v="14"/>
    <n v="3997"/>
    <n v="2.0190000000000001"/>
  </r>
  <r>
    <x v="9"/>
    <n v="9830"/>
    <s v="TransAlta"/>
    <x v="5"/>
    <x v="3"/>
    <x v="0"/>
    <x v="415"/>
    <x v="0"/>
    <s v="not provided"/>
    <n v="4712"/>
    <n v="2.0529999999999999"/>
    <x v="14"/>
    <n v="4475"/>
    <n v="1.95"/>
  </r>
  <r>
    <x v="9"/>
    <n v="9830"/>
    <s v="TransAlta"/>
    <x v="5"/>
    <x v="4"/>
    <x v="0"/>
    <x v="416"/>
    <x v="0"/>
    <s v="not provided"/>
    <n v="5530"/>
    <n v="2.206"/>
    <x v="14"/>
    <n v="4043"/>
    <n v="1.613"/>
  </r>
  <r>
    <x v="9"/>
    <n v="9830"/>
    <s v="TransAlta"/>
    <x v="5"/>
    <x v="5"/>
    <x v="0"/>
    <x v="417"/>
    <x v="0"/>
    <s v="not provided"/>
    <n v="5875"/>
    <n v="2.1819999999999999"/>
    <x v="14"/>
    <n v="4468"/>
    <n v="1.659"/>
  </r>
  <r>
    <x v="9"/>
    <n v="10323"/>
    <s v="TransAlta"/>
    <x v="6"/>
    <x v="3"/>
    <x v="1"/>
    <x v="5"/>
    <x v="0"/>
    <s v="n/a"/>
    <s v="n/a"/>
    <s v="n/a"/>
    <x v="2"/>
    <s v="n/a"/>
    <s v="n/a"/>
  </r>
  <r>
    <x v="9"/>
    <n v="10324"/>
    <s v="TransAlta"/>
    <x v="7"/>
    <x v="0"/>
    <x v="0"/>
    <x v="418"/>
    <x v="0"/>
    <s v="not provided"/>
    <n v="4925"/>
    <n v="1.9870000000000001"/>
    <x v="2"/>
    <n v="4436"/>
    <n v="1.79"/>
  </r>
  <r>
    <x v="9"/>
    <n v="10324"/>
    <s v="TransAlta"/>
    <x v="7"/>
    <x v="1"/>
    <x v="0"/>
    <x v="419"/>
    <x v="0"/>
    <s v="not provided"/>
    <n v="5909"/>
    <n v="2.0099999999999998"/>
    <x v="2"/>
    <n v="5361"/>
    <n v="1.8240000000000001"/>
  </r>
  <r>
    <x v="9"/>
    <n v="10324"/>
    <s v="TransAlta"/>
    <x v="7"/>
    <x v="2"/>
    <x v="0"/>
    <x v="420"/>
    <x v="0"/>
    <s v="n/a"/>
    <n v="2369"/>
    <n v="0.72299999999999998"/>
    <x v="2"/>
    <n v="1682"/>
    <n v="0.51400000000000001"/>
  </r>
  <r>
    <x v="9"/>
    <n v="11610"/>
    <s v="City of Medicine Hat"/>
    <x v="8"/>
    <x v="6"/>
    <x v="1"/>
    <x v="5"/>
    <x v="0"/>
    <s v="n/a"/>
    <s v="n/a"/>
    <s v="n/a"/>
    <x v="2"/>
    <s v="n/a"/>
    <s v="n/a"/>
  </r>
  <r>
    <x v="9"/>
    <n v="11610"/>
    <s v="City of Medicine Hat"/>
    <x v="8"/>
    <x v="7"/>
    <x v="1"/>
    <x v="5"/>
    <x v="0"/>
    <s v="n/a"/>
    <s v="n/a"/>
    <s v="n/a"/>
    <x v="2"/>
    <s v="n/a"/>
    <s v="n/a"/>
  </r>
  <r>
    <x v="9"/>
    <n v="11610"/>
    <s v="City of Medicine Hat"/>
    <x v="8"/>
    <x v="8"/>
    <x v="1"/>
    <x v="5"/>
    <x v="0"/>
    <s v="n/a"/>
    <s v="n/a"/>
    <s v="n/a"/>
    <x v="2"/>
    <s v="n/a"/>
    <s v="n/a"/>
  </r>
  <r>
    <x v="9"/>
    <n v="11610"/>
    <s v="City of Medicine Hat"/>
    <x v="8"/>
    <x v="9"/>
    <x v="1"/>
    <x v="421"/>
    <x v="0"/>
    <s v="n/a"/>
    <s v="n/a"/>
    <s v="n/a"/>
    <x v="2"/>
    <n v="14"/>
    <n v="0.28299999999999997"/>
  </r>
  <r>
    <x v="9"/>
    <n v="11610"/>
    <s v="City of Medicine Hat"/>
    <x v="8"/>
    <x v="10"/>
    <x v="1"/>
    <x v="422"/>
    <x v="0"/>
    <s v="n/a"/>
    <s v="n/a"/>
    <s v="n/a"/>
    <x v="2"/>
    <n v="16"/>
    <n v="0.30199999999999999"/>
  </r>
  <r>
    <x v="9"/>
    <n v="11610"/>
    <s v="City of Medicine Hat"/>
    <x v="8"/>
    <x v="11"/>
    <x v="1"/>
    <x v="423"/>
    <x v="0"/>
    <s v="n/a"/>
    <s v="n/a"/>
    <s v="n/a"/>
    <x v="2"/>
    <n v="102"/>
    <n v="0.35"/>
  </r>
  <r>
    <x v="9"/>
    <n v="11610"/>
    <s v="City of Medicine Hat"/>
    <x v="8"/>
    <x v="12"/>
    <x v="1"/>
    <x v="424"/>
    <x v="0"/>
    <s v="n/a"/>
    <s v="n/a"/>
    <s v="n/a"/>
    <x v="2"/>
    <n v="101"/>
    <n v="0.309"/>
  </r>
  <r>
    <x v="9"/>
    <n v="11718"/>
    <s v="ATCO"/>
    <x v="9"/>
    <x v="0"/>
    <x v="1"/>
    <x v="27"/>
    <x v="0"/>
    <s v="n/a"/>
    <s v="n/a"/>
    <s v="n/a"/>
    <x v="2"/>
    <n v="0"/>
    <n v="0"/>
  </r>
  <r>
    <x v="9"/>
    <n v="11718"/>
    <s v="ATCO"/>
    <x v="9"/>
    <x v="1"/>
    <x v="1"/>
    <x v="27"/>
    <x v="0"/>
    <s v="n/a"/>
    <s v="n/a"/>
    <s v="n/a"/>
    <x v="2"/>
    <n v="0"/>
    <n v="0"/>
  </r>
  <r>
    <x v="9"/>
    <n v="11718"/>
    <s v="ATCO"/>
    <x v="9"/>
    <x v="2"/>
    <x v="1"/>
    <x v="27"/>
    <x v="0"/>
    <s v="n/a"/>
    <s v="n/a"/>
    <s v="n/a"/>
    <x v="2"/>
    <n v="0"/>
    <n v="0"/>
  </r>
  <r>
    <x v="9"/>
    <n v="67774"/>
    <s v="ATCO"/>
    <x v="10"/>
    <x v="0"/>
    <x v="1"/>
    <x v="425"/>
    <x v="0"/>
    <s v="n/a"/>
    <s v="n/a"/>
    <s v="n/a"/>
    <x v="2"/>
    <n v="27"/>
    <n v="0.42199999999999999"/>
  </r>
  <r>
    <x v="9"/>
    <n v="68179"/>
    <s v="Air Liquide"/>
    <x v="11"/>
    <x v="0"/>
    <x v="1"/>
    <x v="426"/>
    <x v="73"/>
    <s v="n/a"/>
    <s v="n/a"/>
    <s v="n/a"/>
    <x v="2"/>
    <n v="118"/>
    <n v="9.5000000000000001E-2"/>
  </r>
  <r>
    <x v="9"/>
    <n v="69209"/>
    <s v="ATCO"/>
    <x v="9"/>
    <x v="3"/>
    <x v="1"/>
    <x v="427"/>
    <x v="74"/>
    <s v="n/a"/>
    <s v="n/a"/>
    <s v="n/a"/>
    <x v="2"/>
    <n v="209"/>
    <n v="0.441"/>
  </r>
  <r>
    <x v="9"/>
    <n v="69209"/>
    <s v="ATCO"/>
    <x v="9"/>
    <x v="4"/>
    <x v="1"/>
    <x v="428"/>
    <x v="0"/>
    <s v="n/a"/>
    <s v="n/a"/>
    <s v="n/a"/>
    <x v="2"/>
    <n v="19"/>
    <n v="0.496"/>
  </r>
  <r>
    <x v="9"/>
    <n v="73899"/>
    <s v="ATCO"/>
    <x v="12"/>
    <x v="0"/>
    <x v="1"/>
    <x v="429"/>
    <x v="75"/>
    <s v="n/a"/>
    <s v="n/a"/>
    <s v="n/a"/>
    <x v="2"/>
    <n v="272"/>
    <n v="0.105"/>
  </r>
  <r>
    <x v="9"/>
    <n v="73899"/>
    <s v="ATCO"/>
    <x v="12"/>
    <x v="1"/>
    <x v="1"/>
    <x v="430"/>
    <x v="76"/>
    <s v="n/a"/>
    <s v="n/a"/>
    <s v="n/a"/>
    <x v="2"/>
    <n v="348"/>
    <n v="0.14000000000000001"/>
  </r>
  <r>
    <x v="9"/>
    <n v="77375"/>
    <s v="Shell"/>
    <x v="13"/>
    <x v="0"/>
    <x v="1"/>
    <x v="431"/>
    <x v="77"/>
    <s v="n/a"/>
    <s v="n/a"/>
    <s v="n/a"/>
    <x v="2"/>
    <n v="135"/>
    <n v="0.22"/>
  </r>
  <r>
    <x v="9"/>
    <n v="136385"/>
    <s v="Encana"/>
    <x v="14"/>
    <x v="0"/>
    <x v="1"/>
    <x v="432"/>
    <x v="0"/>
    <s v="n/a"/>
    <s v="n/a"/>
    <s v="n/a"/>
    <x v="2"/>
    <n v="173"/>
    <n v="0.56499999999999995"/>
  </r>
  <r>
    <x v="9"/>
    <n v="136681"/>
    <s v="TransCanada"/>
    <x v="15"/>
    <x v="0"/>
    <x v="1"/>
    <x v="433"/>
    <x v="78"/>
    <s v="n/a"/>
    <s v="n/a"/>
    <s v="n/a"/>
    <x v="2"/>
    <n v="85"/>
    <n v="0.13700000000000001"/>
  </r>
  <r>
    <x v="9"/>
    <n v="136681"/>
    <s v="TransCanada"/>
    <x v="15"/>
    <x v="1"/>
    <x v="1"/>
    <x v="434"/>
    <x v="79"/>
    <s v="n/a"/>
    <s v="n/a"/>
    <s v="n/a"/>
    <x v="2"/>
    <n v="69"/>
    <n v="0.111"/>
  </r>
  <r>
    <x v="9"/>
    <n v="136858"/>
    <s v="Nexen"/>
    <x v="16"/>
    <x v="0"/>
    <x v="1"/>
    <x v="435"/>
    <x v="0"/>
    <s v="n/a"/>
    <s v="n/a"/>
    <s v="n/a"/>
    <x v="2"/>
    <n v="176"/>
    <n v="0.49199999999999999"/>
  </r>
  <r>
    <x v="9"/>
    <n v="136951"/>
    <s v="TransCanada"/>
    <x v="17"/>
    <x v="0"/>
    <x v="1"/>
    <x v="436"/>
    <x v="32"/>
    <s v="n/a"/>
    <s v="n/a"/>
    <s v="n/a"/>
    <x v="2"/>
    <n v="160"/>
    <n v="0.21"/>
  </r>
  <r>
    <x v="9"/>
    <n v="138365"/>
    <s v="Enmax"/>
    <x v="18"/>
    <x v="0"/>
    <x v="1"/>
    <x v="437"/>
    <x v="0"/>
    <s v="n/a"/>
    <s v="n/a"/>
    <s v="n/a"/>
    <x v="2"/>
    <n v="73"/>
    <n v="0.08"/>
  </r>
  <r>
    <x v="9"/>
    <n v="147709"/>
    <s v="ATCO"/>
    <x v="19"/>
    <x v="0"/>
    <x v="1"/>
    <x v="438"/>
    <x v="0"/>
    <s v="n/a"/>
    <s v="n/a"/>
    <s v="n/a"/>
    <x v="2"/>
    <n v="8"/>
    <n v="0.46"/>
  </r>
  <r>
    <x v="9"/>
    <n v="147709"/>
    <s v="ATCO"/>
    <x v="19"/>
    <x v="1"/>
    <x v="1"/>
    <x v="439"/>
    <x v="0"/>
    <s v="n/a"/>
    <s v="n/a"/>
    <s v="n/a"/>
    <x v="2"/>
    <n v="3"/>
    <n v="0.81200000000000006"/>
  </r>
  <r>
    <x v="9"/>
    <n v="151812"/>
    <s v="TransCanada"/>
    <x v="20"/>
    <x v="0"/>
    <x v="1"/>
    <x v="440"/>
    <x v="80"/>
    <s v="n/a"/>
    <s v="n/a"/>
    <s v="n/a"/>
    <x v="2"/>
    <n v="8"/>
    <n v="0.23799999999999999"/>
  </r>
  <r>
    <x v="9"/>
    <n v="155746"/>
    <s v="TransCanada"/>
    <x v="21"/>
    <x v="0"/>
    <x v="1"/>
    <x v="441"/>
    <x v="32"/>
    <s v="n/a"/>
    <s v="n/a"/>
    <s v="n/a"/>
    <x v="2"/>
    <n v="431"/>
    <n v="0.113"/>
  </r>
  <r>
    <x v="9"/>
    <n v="238762"/>
    <s v="Constellation"/>
    <x v="22"/>
    <x v="0"/>
    <x v="1"/>
    <x v="442"/>
    <x v="0"/>
    <s v="n/a"/>
    <s v="n/a"/>
    <s v="n/a"/>
    <x v="2"/>
    <n v="30"/>
    <n v="0.28899999999999998"/>
  </r>
  <r>
    <x v="9"/>
    <n v="246216"/>
    <s v="Enmax"/>
    <x v="23"/>
    <x v="0"/>
    <x v="1"/>
    <x v="443"/>
    <x v="0"/>
    <s v="n/a"/>
    <s v="n/a"/>
    <s v="n/a"/>
    <x v="2"/>
    <n v="9"/>
    <n v="0.33100000000000002"/>
  </r>
  <r>
    <x v="9"/>
    <n v="246216"/>
    <s v="Enmax"/>
    <x v="23"/>
    <x v="1"/>
    <x v="1"/>
    <x v="444"/>
    <x v="0"/>
    <s v="n/a"/>
    <s v="n/a"/>
    <s v="n/a"/>
    <x v="2"/>
    <n v="6"/>
    <n v="0.24099999999999999"/>
  </r>
  <r>
    <x v="9"/>
    <n v="246216"/>
    <s v="Enmax"/>
    <x v="23"/>
    <x v="2"/>
    <x v="1"/>
    <x v="445"/>
    <x v="0"/>
    <s v="n/a"/>
    <s v="n/a"/>
    <s v="n/a"/>
    <x v="2"/>
    <n v="7"/>
    <n v="0.28499999999999998"/>
  </r>
  <r>
    <x v="9"/>
    <n v="262757"/>
    <s v="Enmax"/>
    <x v="24"/>
    <x v="0"/>
    <x v="1"/>
    <x v="446"/>
    <x v="0"/>
    <s v="n/a"/>
    <s v="n/a"/>
    <s v="n/a"/>
    <x v="2"/>
    <n v="165"/>
    <n v="4.9000000000000002E-2"/>
  </r>
  <r>
    <x v="10"/>
    <n v="123"/>
    <s v="ATCO"/>
    <x v="0"/>
    <x v="0"/>
    <x v="0"/>
    <x v="447"/>
    <x v="0"/>
    <s v="not provided"/>
    <n v="17109"/>
    <n v="6.6749999999999998"/>
    <x v="14"/>
    <n v="4945"/>
    <n v="1.929"/>
  </r>
  <r>
    <x v="10"/>
    <n v="123"/>
    <s v="ATCO"/>
    <x v="0"/>
    <x v="1"/>
    <x v="0"/>
    <x v="448"/>
    <x v="0"/>
    <s v="not provided"/>
    <n v="15747"/>
    <n v="6.6680000000000001"/>
    <x v="14"/>
    <n v="4546"/>
    <n v="1.925"/>
  </r>
  <r>
    <x v="10"/>
    <n v="773"/>
    <s v="Capital Power"/>
    <x v="1"/>
    <x v="0"/>
    <x v="0"/>
    <x v="449"/>
    <x v="0"/>
    <n v="14264"/>
    <n v="7347"/>
    <n v="2.2050000000000001"/>
    <x v="21"/>
    <n v="6332"/>
    <n v="1.9"/>
  </r>
  <r>
    <x v="10"/>
    <n v="773"/>
    <s v="Capital Power"/>
    <x v="1"/>
    <x v="1"/>
    <x v="0"/>
    <x v="450"/>
    <x v="0"/>
    <n v="14264"/>
    <n v="6916"/>
    <n v="2.2050000000000001"/>
    <x v="21"/>
    <n v="5960"/>
    <n v="1.9"/>
  </r>
  <r>
    <x v="10"/>
    <n v="773"/>
    <s v="Capital Power"/>
    <x v="1"/>
    <x v="2"/>
    <x v="0"/>
    <x v="404"/>
    <x v="0"/>
    <s v="n/a"/>
    <n v="2628"/>
    <n v="0.66400000000000003"/>
    <x v="2"/>
    <n v="2127"/>
    <n v="0.53800000000000003"/>
  </r>
  <r>
    <x v="10"/>
    <n v="1391"/>
    <s v="Capital Power"/>
    <x v="2"/>
    <x v="0"/>
    <x v="1"/>
    <x v="451"/>
    <x v="0"/>
    <s v="n/a"/>
    <s v="n/a"/>
    <s v="n/a"/>
    <x v="2"/>
    <n v="9"/>
    <n v="0.374"/>
  </r>
  <r>
    <x v="10"/>
    <n v="1391"/>
    <s v="Capital Power"/>
    <x v="2"/>
    <x v="1"/>
    <x v="1"/>
    <x v="452"/>
    <x v="0"/>
    <s v="n/a"/>
    <s v="n/a"/>
    <s v="n/a"/>
    <x v="2"/>
    <n v="34"/>
    <n v="0.22800000000000001"/>
  </r>
  <r>
    <x v="10"/>
    <n v="1391"/>
    <s v="Capital Power"/>
    <x v="2"/>
    <x v="2"/>
    <x v="1"/>
    <x v="453"/>
    <x v="0"/>
    <s v="n/a"/>
    <s v="n/a"/>
    <s v="n/a"/>
    <x v="2"/>
    <n v="39"/>
    <n v="0.249"/>
  </r>
  <r>
    <x v="10"/>
    <n v="1512"/>
    <s v="ATCO"/>
    <x v="3"/>
    <x v="2"/>
    <x v="0"/>
    <x v="454"/>
    <x v="0"/>
    <s v="not provided"/>
    <n v="90"/>
    <n v="4.843"/>
    <x v="14"/>
    <n v="56"/>
    <n v="2.9780000000000002"/>
  </r>
  <r>
    <x v="10"/>
    <n v="1512"/>
    <s v="ATCO"/>
    <x v="3"/>
    <x v="3"/>
    <x v="0"/>
    <x v="455"/>
    <x v="0"/>
    <s v="not provided"/>
    <n v="1456"/>
    <n v="4.4740000000000002"/>
    <x v="14"/>
    <n v="963"/>
    <n v="2.9590000000000001"/>
  </r>
  <r>
    <x v="10"/>
    <n v="1512"/>
    <s v="ATCO"/>
    <x v="3"/>
    <x v="4"/>
    <x v="0"/>
    <x v="456"/>
    <x v="0"/>
    <s v="n/a"/>
    <n v="7689"/>
    <n v="4.7759999999999998"/>
    <x v="2"/>
    <n v="4056"/>
    <n v="2.5190000000000001"/>
  </r>
  <r>
    <x v="10"/>
    <n v="9814"/>
    <s v="Milner"/>
    <x v="4"/>
    <x v="0"/>
    <x v="0"/>
    <x v="457"/>
    <x v="0"/>
    <s v="n/a"/>
    <n v="868"/>
    <n v="2.7810000000000001"/>
    <x v="2"/>
    <n v="562"/>
    <n v="1.8"/>
  </r>
  <r>
    <x v="10"/>
    <n v="9830"/>
    <s v="TransAlta"/>
    <x v="5"/>
    <x v="0"/>
    <x v="0"/>
    <x v="458"/>
    <x v="0"/>
    <s v="not provided"/>
    <n v="2488"/>
    <n v="1.651"/>
    <x v="14"/>
    <n v="3746"/>
    <n v="2.4860000000000002"/>
  </r>
  <r>
    <x v="10"/>
    <n v="9830"/>
    <s v="TransAlta"/>
    <x v="5"/>
    <x v="1"/>
    <x v="0"/>
    <x v="459"/>
    <x v="0"/>
    <s v="not provided"/>
    <n v="2548"/>
    <n v="1.647"/>
    <x v="14"/>
    <n v="3783"/>
    <n v="2.4449999999999998"/>
  </r>
  <r>
    <x v="10"/>
    <n v="9830"/>
    <s v="TransAlta"/>
    <x v="5"/>
    <x v="2"/>
    <x v="0"/>
    <x v="460"/>
    <x v="0"/>
    <s v="not provided"/>
    <n v="4394"/>
    <n v="2.16"/>
    <x v="14"/>
    <n v="4688"/>
    <n v="2.3050000000000002"/>
  </r>
  <r>
    <x v="10"/>
    <n v="9830"/>
    <s v="TransAlta"/>
    <x v="5"/>
    <x v="3"/>
    <x v="0"/>
    <x v="461"/>
    <x v="0"/>
    <s v="not provided"/>
    <n v="3922"/>
    <n v="2.1320000000000001"/>
    <x v="14"/>
    <n v="4195"/>
    <n v="2.2810000000000001"/>
  </r>
  <r>
    <x v="10"/>
    <n v="9830"/>
    <s v="TransAlta"/>
    <x v="5"/>
    <x v="4"/>
    <x v="0"/>
    <x v="462"/>
    <x v="0"/>
    <s v="not provided"/>
    <n v="5262"/>
    <n v="2.0870000000000002"/>
    <x v="14"/>
    <n v="4151"/>
    <n v="1.6459999999999999"/>
  </r>
  <r>
    <x v="10"/>
    <n v="9830"/>
    <s v="TransAlta"/>
    <x v="5"/>
    <x v="5"/>
    <x v="0"/>
    <x v="463"/>
    <x v="0"/>
    <s v="not provided"/>
    <n v="5685"/>
    <n v="2.1190000000000002"/>
    <x v="14"/>
    <n v="4411"/>
    <n v="1.6439999999999999"/>
  </r>
  <r>
    <x v="10"/>
    <n v="10323"/>
    <s v="TransAlta"/>
    <x v="6"/>
    <x v="3"/>
    <x v="1"/>
    <x v="5"/>
    <x v="0"/>
    <s v="n/a"/>
    <s v="n/a"/>
    <s v="n/a"/>
    <x v="2"/>
    <s v="n/a"/>
    <s v="n/a"/>
  </r>
  <r>
    <x v="10"/>
    <n v="10324"/>
    <s v="TransAlta"/>
    <x v="7"/>
    <x v="0"/>
    <x v="0"/>
    <x v="464"/>
    <x v="0"/>
    <s v="not provided"/>
    <n v="5590"/>
    <n v="2.077"/>
    <x v="2"/>
    <n v="5032"/>
    <n v="1.87"/>
  </r>
  <r>
    <x v="10"/>
    <n v="10324"/>
    <s v="TransAlta"/>
    <x v="7"/>
    <x v="1"/>
    <x v="0"/>
    <x v="465"/>
    <x v="0"/>
    <s v="not provided"/>
    <n v="5708"/>
    <n v="2.09"/>
    <x v="2"/>
    <n v="5290"/>
    <n v="1.9370000000000001"/>
  </r>
  <r>
    <x v="10"/>
    <n v="10324"/>
    <s v="TransAlta"/>
    <x v="7"/>
    <x v="2"/>
    <x v="0"/>
    <x v="466"/>
    <x v="0"/>
    <s v="n/a"/>
    <n v="2663"/>
    <n v="0.72799999999999998"/>
    <x v="2"/>
    <n v="2206"/>
    <n v="0.60299999999999998"/>
  </r>
  <r>
    <x v="10"/>
    <n v="11610"/>
    <s v="City of Medicine Hat"/>
    <x v="8"/>
    <x v="6"/>
    <x v="1"/>
    <x v="5"/>
    <x v="0"/>
    <s v="n/a"/>
    <s v="n/a"/>
    <s v="n/a"/>
    <x v="2"/>
    <s v="n/a"/>
    <s v="n/a"/>
  </r>
  <r>
    <x v="10"/>
    <n v="11610"/>
    <s v="City of Medicine Hat"/>
    <x v="8"/>
    <x v="7"/>
    <x v="1"/>
    <x v="5"/>
    <x v="0"/>
    <s v="n/a"/>
    <s v="n/a"/>
    <s v="n/a"/>
    <x v="2"/>
    <s v="n/a"/>
    <s v="n/a"/>
  </r>
  <r>
    <x v="10"/>
    <n v="11610"/>
    <s v="City of Medicine Hat"/>
    <x v="8"/>
    <x v="8"/>
    <x v="1"/>
    <x v="5"/>
    <x v="0"/>
    <s v="n/a"/>
    <s v="n/a"/>
    <s v="n/a"/>
    <x v="2"/>
    <s v="n/a"/>
    <s v="n/a"/>
  </r>
  <r>
    <x v="10"/>
    <n v="11610"/>
    <s v="City of Medicine Hat"/>
    <x v="8"/>
    <x v="9"/>
    <x v="1"/>
    <x v="467"/>
    <x v="0"/>
    <s v="n/a"/>
    <s v="n/a"/>
    <s v="n/a"/>
    <x v="2"/>
    <n v="11"/>
    <n v="0.28999999999999998"/>
  </r>
  <r>
    <x v="10"/>
    <n v="11610"/>
    <s v="City of Medicine Hat"/>
    <x v="8"/>
    <x v="10"/>
    <x v="1"/>
    <x v="468"/>
    <x v="0"/>
    <s v="n/a"/>
    <s v="n/a"/>
    <s v="n/a"/>
    <x v="2"/>
    <n v="26"/>
    <n v="0.34200000000000003"/>
  </r>
  <r>
    <x v="10"/>
    <n v="11610"/>
    <s v="City of Medicine Hat"/>
    <x v="8"/>
    <x v="11"/>
    <x v="1"/>
    <x v="469"/>
    <x v="0"/>
    <s v="n/a"/>
    <s v="n/a"/>
    <s v="n/a"/>
    <x v="2"/>
    <n v="109"/>
    <n v="0.38300000000000001"/>
  </r>
  <r>
    <x v="10"/>
    <n v="11610"/>
    <s v="City of Medicine Hat"/>
    <x v="8"/>
    <x v="12"/>
    <x v="1"/>
    <x v="470"/>
    <x v="0"/>
    <s v="n/a"/>
    <s v="n/a"/>
    <s v="n/a"/>
    <x v="2"/>
    <n v="96"/>
    <n v="0.317"/>
  </r>
  <r>
    <x v="10"/>
    <n v="11718"/>
    <s v="ATCO"/>
    <x v="9"/>
    <x v="0"/>
    <x v="1"/>
    <x v="27"/>
    <x v="0"/>
    <s v="n/a"/>
    <s v="n/a"/>
    <s v="n/a"/>
    <x v="2"/>
    <n v="0"/>
    <n v="0"/>
  </r>
  <r>
    <x v="10"/>
    <n v="11718"/>
    <s v="ATCO"/>
    <x v="9"/>
    <x v="1"/>
    <x v="1"/>
    <x v="27"/>
    <x v="0"/>
    <s v="n/a"/>
    <s v="n/a"/>
    <s v="n/a"/>
    <x v="2"/>
    <n v="0"/>
    <n v="0"/>
  </r>
  <r>
    <x v="10"/>
    <n v="11718"/>
    <s v="ATCO"/>
    <x v="9"/>
    <x v="2"/>
    <x v="1"/>
    <x v="27"/>
    <x v="0"/>
    <s v="n/a"/>
    <s v="n/a"/>
    <s v="n/a"/>
    <x v="2"/>
    <n v="0"/>
    <n v="0"/>
  </r>
  <r>
    <x v="10"/>
    <n v="67774"/>
    <s v="ATCO"/>
    <x v="10"/>
    <x v="0"/>
    <x v="1"/>
    <x v="471"/>
    <x v="0"/>
    <s v="n/a"/>
    <s v="n/a"/>
    <s v="n/a"/>
    <x v="2"/>
    <n v="22"/>
    <n v="0.36699999999999999"/>
  </r>
  <r>
    <x v="10"/>
    <n v="68179"/>
    <s v="Air Liquide"/>
    <x v="11"/>
    <x v="0"/>
    <x v="1"/>
    <x v="472"/>
    <x v="81"/>
    <s v="n/a"/>
    <s v="n/a"/>
    <s v="n/a"/>
    <x v="2"/>
    <n v="145"/>
    <n v="8.8999999999999996E-2"/>
  </r>
  <r>
    <x v="10"/>
    <n v="69209"/>
    <s v="ATCO"/>
    <x v="9"/>
    <x v="3"/>
    <x v="1"/>
    <x v="473"/>
    <x v="82"/>
    <s v="n/a"/>
    <s v="n/a"/>
    <s v="n/a"/>
    <x v="2"/>
    <n v="178"/>
    <n v="0.4"/>
  </r>
  <r>
    <x v="10"/>
    <n v="69209"/>
    <s v="ATCO"/>
    <x v="9"/>
    <x v="4"/>
    <x v="1"/>
    <x v="474"/>
    <x v="0"/>
    <s v="n/a"/>
    <s v="n/a"/>
    <s v="n/a"/>
    <x v="2"/>
    <n v="20"/>
    <n v="0.56299999999999994"/>
  </r>
  <r>
    <x v="10"/>
    <n v="73899"/>
    <s v="ATCO"/>
    <x v="12"/>
    <x v="0"/>
    <x v="1"/>
    <x v="475"/>
    <x v="83"/>
    <s v="n/a"/>
    <s v="n/a"/>
    <s v="n/a"/>
    <x v="2"/>
    <n v="336"/>
    <n v="0.12"/>
  </r>
  <r>
    <x v="10"/>
    <n v="73899"/>
    <s v="ATCO"/>
    <x v="12"/>
    <x v="1"/>
    <x v="1"/>
    <x v="476"/>
    <x v="84"/>
    <s v="n/a"/>
    <s v="n/a"/>
    <s v="n/a"/>
    <x v="2"/>
    <n v="396"/>
    <n v="0.14000000000000001"/>
  </r>
  <r>
    <x v="10"/>
    <n v="77375"/>
    <s v="Shell"/>
    <x v="13"/>
    <x v="0"/>
    <x v="1"/>
    <x v="477"/>
    <x v="85"/>
    <s v="n/a"/>
    <s v="n/a"/>
    <s v="n/a"/>
    <x v="2"/>
    <n v="155"/>
    <n v="0.23599999999999999"/>
  </r>
  <r>
    <x v="10"/>
    <n v="136385"/>
    <s v="Enmax"/>
    <x v="14"/>
    <x v="0"/>
    <x v="1"/>
    <x v="478"/>
    <x v="0"/>
    <s v="n/a"/>
    <s v="n/a"/>
    <s v="n/a"/>
    <x v="2"/>
    <n v="225"/>
    <n v="0.59599999999999997"/>
  </r>
  <r>
    <x v="10"/>
    <n v="136681"/>
    <s v="TransCanada"/>
    <x v="15"/>
    <x v="0"/>
    <x v="1"/>
    <x v="479"/>
    <x v="86"/>
    <s v="n/a"/>
    <s v="n/a"/>
    <s v="n/a"/>
    <x v="2"/>
    <n v="82"/>
    <n v="0.12"/>
  </r>
  <r>
    <x v="10"/>
    <n v="136681"/>
    <s v="TransCanada"/>
    <x v="15"/>
    <x v="1"/>
    <x v="1"/>
    <x v="480"/>
    <x v="87"/>
    <s v="n/a"/>
    <s v="n/a"/>
    <s v="n/a"/>
    <x v="2"/>
    <n v="73"/>
    <n v="0.106"/>
  </r>
  <r>
    <x v="10"/>
    <n v="136858"/>
    <s v="Nexen"/>
    <x v="16"/>
    <x v="0"/>
    <x v="1"/>
    <x v="481"/>
    <x v="0"/>
    <s v="n/a"/>
    <s v="n/a"/>
    <s v="n/a"/>
    <x v="2"/>
    <n v="101"/>
    <n v="0.52700000000000002"/>
  </r>
  <r>
    <x v="10"/>
    <n v="136951"/>
    <s v="TransCanada"/>
    <x v="17"/>
    <x v="0"/>
    <x v="1"/>
    <x v="482"/>
    <x v="32"/>
    <s v="n/a"/>
    <s v="n/a"/>
    <s v="n/a"/>
    <x v="2"/>
    <n v="154"/>
    <n v="0.20899999999999999"/>
  </r>
  <r>
    <x v="10"/>
    <n v="138365"/>
    <s v="Enmax"/>
    <x v="18"/>
    <x v="0"/>
    <x v="1"/>
    <x v="483"/>
    <x v="0"/>
    <s v="n/a"/>
    <s v="n/a"/>
    <s v="n/a"/>
    <x v="2"/>
    <n v="85"/>
    <n v="0.11700000000000001"/>
  </r>
  <r>
    <x v="10"/>
    <n v="147709"/>
    <s v="ATCO"/>
    <x v="19"/>
    <x v="0"/>
    <x v="1"/>
    <x v="484"/>
    <x v="0"/>
    <s v="n/a"/>
    <s v="n/a"/>
    <s v="n/a"/>
    <x v="2"/>
    <n v="7"/>
    <n v="0.54900000000000004"/>
  </r>
  <r>
    <x v="10"/>
    <n v="147709"/>
    <s v="ATCO"/>
    <x v="19"/>
    <x v="1"/>
    <x v="1"/>
    <x v="485"/>
    <x v="0"/>
    <s v="n/a"/>
    <s v="n/a"/>
    <s v="n/a"/>
    <x v="2"/>
    <n v="1"/>
    <n v="0.68100000000000005"/>
  </r>
  <r>
    <x v="10"/>
    <n v="151812"/>
    <s v="TransCanada"/>
    <x v="20"/>
    <x v="0"/>
    <x v="1"/>
    <x v="486"/>
    <x v="88"/>
    <s v="n/a"/>
    <s v="n/a"/>
    <s v="n/a"/>
    <x v="2"/>
    <n v="86"/>
    <n v="0.32100000000000001"/>
  </r>
  <r>
    <x v="10"/>
    <n v="155746"/>
    <s v="TransCanada"/>
    <x v="21"/>
    <x v="0"/>
    <x v="1"/>
    <x v="487"/>
    <x v="32"/>
    <s v="n/a"/>
    <s v="n/a"/>
    <s v="n/a"/>
    <x v="2"/>
    <n v="435"/>
    <n v="0.125"/>
  </r>
  <r>
    <x v="10"/>
    <n v="238762"/>
    <s v="Constellation"/>
    <x v="22"/>
    <x v="0"/>
    <x v="1"/>
    <x v="488"/>
    <x v="0"/>
    <s v="n/a"/>
    <s v="n/a"/>
    <s v="n/a"/>
    <x v="2"/>
    <n v="19"/>
    <n v="0.26500000000000001"/>
  </r>
  <r>
    <x v="10"/>
    <n v="246216"/>
    <s v="Enmax"/>
    <x v="23"/>
    <x v="0"/>
    <x v="1"/>
    <x v="489"/>
    <x v="0"/>
    <s v="n/a"/>
    <s v="n/a"/>
    <s v="n/a"/>
    <x v="2"/>
    <n v="4"/>
    <n v="0.32900000000000001"/>
  </r>
  <r>
    <x v="10"/>
    <n v="246216"/>
    <s v="Enmax"/>
    <x v="23"/>
    <x v="1"/>
    <x v="1"/>
    <x v="490"/>
    <x v="0"/>
    <s v="n/a"/>
    <s v="n/a"/>
    <s v="n/a"/>
    <x v="2"/>
    <n v="3"/>
    <n v="0.249"/>
  </r>
  <r>
    <x v="10"/>
    <n v="246216"/>
    <s v="Enmax"/>
    <x v="23"/>
    <x v="2"/>
    <x v="1"/>
    <x v="491"/>
    <x v="0"/>
    <s v="n/a"/>
    <s v="n/a"/>
    <s v="n/a"/>
    <x v="2"/>
    <n v="1"/>
    <n v="0.23799999999999999"/>
  </r>
  <r>
    <x v="10"/>
    <n v="262757"/>
    <s v="Enmax"/>
    <x v="24"/>
    <x v="0"/>
    <x v="1"/>
    <x v="492"/>
    <x v="0"/>
    <s v="n/a"/>
    <s v="n/a"/>
    <s v="n/a"/>
    <x v="2"/>
    <n v="375"/>
    <n v="8.3000000000000004E-2"/>
  </r>
  <r>
    <x v="11"/>
    <n v="123"/>
    <s v="ATCO"/>
    <x v="0"/>
    <x v="0"/>
    <x v="0"/>
    <x v="493"/>
    <x v="0"/>
    <s v="not provided"/>
    <n v="14006"/>
    <n v="5.7430000000000003"/>
    <x v="14"/>
    <n v="4061"/>
    <n v="1.665"/>
  </r>
  <r>
    <x v="11"/>
    <n v="123"/>
    <s v="ATCO"/>
    <x v="0"/>
    <x v="1"/>
    <x v="0"/>
    <x v="494"/>
    <x v="0"/>
    <s v="not provided"/>
    <n v="17016"/>
    <n v="5.6840000000000002"/>
    <x v="14"/>
    <n v="4970"/>
    <n v="1.66"/>
  </r>
  <r>
    <x v="11"/>
    <n v="773"/>
    <s v="Capital Power"/>
    <x v="1"/>
    <x v="0"/>
    <x v="0"/>
    <x v="495"/>
    <x v="0"/>
    <n v="13801"/>
    <n v="6674"/>
    <n v="2.145"/>
    <x v="22"/>
    <n v="6060"/>
    <n v="1.9470000000000001"/>
  </r>
  <r>
    <x v="11"/>
    <n v="773"/>
    <s v="Capital Power"/>
    <x v="1"/>
    <x v="1"/>
    <x v="0"/>
    <x v="496"/>
    <x v="0"/>
    <n v="13801"/>
    <n v="7126"/>
    <n v="2.145"/>
    <x v="22"/>
    <n v="6471"/>
    <n v="1.9470000000000001"/>
  </r>
  <r>
    <x v="11"/>
    <n v="773"/>
    <s v="Capital Power"/>
    <x v="1"/>
    <x v="2"/>
    <x v="0"/>
    <x v="497"/>
    <x v="0"/>
    <s v="n/a"/>
    <n v="2666"/>
    <n v="0.67700000000000005"/>
    <x v="2"/>
    <n v="2328"/>
    <n v="0.59099999999999997"/>
  </r>
  <r>
    <x v="11"/>
    <n v="1391"/>
    <s v="Capital Power"/>
    <x v="2"/>
    <x v="0"/>
    <x v="1"/>
    <x v="498"/>
    <x v="0"/>
    <s v="n/a"/>
    <s v="n/a"/>
    <s v="n/a"/>
    <x v="2"/>
    <n v="7"/>
    <n v="0.32100000000000001"/>
  </r>
  <r>
    <x v="11"/>
    <n v="1391"/>
    <s v="Capital Power"/>
    <x v="2"/>
    <x v="1"/>
    <x v="1"/>
    <x v="499"/>
    <x v="0"/>
    <s v="n/a"/>
    <s v="n/a"/>
    <s v="n/a"/>
    <x v="2"/>
    <n v="35"/>
    <n v="0.26600000000000001"/>
  </r>
  <r>
    <x v="11"/>
    <n v="1391"/>
    <s v="Capital Power"/>
    <x v="2"/>
    <x v="2"/>
    <x v="1"/>
    <x v="500"/>
    <x v="0"/>
    <s v="n/a"/>
    <s v="n/a"/>
    <s v="n/a"/>
    <x v="2"/>
    <n v="32"/>
    <n v="0.22500000000000001"/>
  </r>
  <r>
    <x v="11"/>
    <n v="1512"/>
    <s v="ATCO"/>
    <x v="3"/>
    <x v="2"/>
    <x v="0"/>
    <x v="501"/>
    <x v="0"/>
    <s v="not provided"/>
    <n v="117"/>
    <n v="5.0860000000000003"/>
    <x v="14"/>
    <n v="53"/>
    <n v="2.2869999999999999"/>
  </r>
  <r>
    <x v="11"/>
    <n v="1512"/>
    <s v="ATCO"/>
    <x v="3"/>
    <x v="3"/>
    <x v="0"/>
    <x v="502"/>
    <x v="0"/>
    <s v="not provided"/>
    <n v="1120"/>
    <n v="4.5519999999999996"/>
    <x v="14"/>
    <n v="503"/>
    <n v="2.0430000000000001"/>
  </r>
  <r>
    <x v="11"/>
    <n v="1512"/>
    <s v="ATCO"/>
    <x v="3"/>
    <x v="4"/>
    <x v="0"/>
    <x v="503"/>
    <x v="0"/>
    <s v="n/a"/>
    <n v="7863"/>
    <n v="5.03"/>
    <x v="2"/>
    <n v="3807"/>
    <n v="2.4359999999999999"/>
  </r>
  <r>
    <x v="11"/>
    <n v="9814"/>
    <s v="Milner"/>
    <x v="4"/>
    <x v="0"/>
    <x v="0"/>
    <x v="504"/>
    <x v="0"/>
    <s v="n/a"/>
    <n v="263"/>
    <n v="3.0950000000000002"/>
    <x v="2"/>
    <n v="191"/>
    <n v="2.246"/>
  </r>
  <r>
    <x v="11"/>
    <n v="9830"/>
    <s v="TransAlta"/>
    <x v="5"/>
    <x v="0"/>
    <x v="0"/>
    <x v="505"/>
    <x v="0"/>
    <s v="not provided"/>
    <n v="2541"/>
    <n v="1.655"/>
    <x v="14"/>
    <n v="3555"/>
    <n v="2.3159999999999998"/>
  </r>
  <r>
    <x v="11"/>
    <n v="9830"/>
    <s v="TransAlta"/>
    <x v="5"/>
    <x v="1"/>
    <x v="0"/>
    <x v="506"/>
    <x v="0"/>
    <s v="not provided"/>
    <n v="2759"/>
    <n v="1.6279999999999999"/>
    <x v="14"/>
    <n v="3737"/>
    <n v="2.2050000000000001"/>
  </r>
  <r>
    <x v="11"/>
    <n v="9830"/>
    <s v="TransAlta"/>
    <x v="5"/>
    <x v="2"/>
    <x v="0"/>
    <x v="507"/>
    <x v="0"/>
    <s v="not provided"/>
    <n v="3999"/>
    <n v="2.1030000000000002"/>
    <x v="14"/>
    <n v="4428"/>
    <n v="2.3290000000000002"/>
  </r>
  <r>
    <x v="11"/>
    <n v="9830"/>
    <s v="TransAlta"/>
    <x v="5"/>
    <x v="3"/>
    <x v="0"/>
    <x v="508"/>
    <x v="0"/>
    <s v="not provided"/>
    <n v="3885"/>
    <n v="2.1040000000000001"/>
    <x v="14"/>
    <n v="4323"/>
    <n v="2.3410000000000002"/>
  </r>
  <r>
    <x v="11"/>
    <n v="9830"/>
    <s v="TransAlta"/>
    <x v="5"/>
    <x v="4"/>
    <x v="0"/>
    <x v="509"/>
    <x v="0"/>
    <s v="not provided"/>
    <n v="4668"/>
    <n v="2.1219999999999999"/>
    <x v="14"/>
    <n v="3923"/>
    <n v="1.7829999999999999"/>
  </r>
  <r>
    <x v="11"/>
    <n v="9830"/>
    <s v="TransAlta"/>
    <x v="5"/>
    <x v="5"/>
    <x v="0"/>
    <x v="510"/>
    <x v="0"/>
    <s v="not provided"/>
    <n v="4117"/>
    <n v="2.11"/>
    <x v="14"/>
    <n v="3401"/>
    <n v="1.7430000000000001"/>
  </r>
  <r>
    <x v="11"/>
    <n v="10323"/>
    <s v="TransAlta"/>
    <x v="6"/>
    <x v="3"/>
    <x v="1"/>
    <x v="5"/>
    <x v="0"/>
    <s v="n/a"/>
    <s v="n/a"/>
    <s v="n/a"/>
    <x v="2"/>
    <s v="n/a"/>
    <s v="n/a"/>
  </r>
  <r>
    <x v="11"/>
    <n v="10324"/>
    <s v="TransAlta"/>
    <x v="7"/>
    <x v="0"/>
    <x v="0"/>
    <x v="511"/>
    <x v="0"/>
    <s v="not provided"/>
    <n v="5683"/>
    <n v="2.0139999999999998"/>
    <x v="2"/>
    <n v="5221"/>
    <n v="1.851"/>
  </r>
  <r>
    <x v="11"/>
    <n v="10324"/>
    <s v="TransAlta"/>
    <x v="7"/>
    <x v="1"/>
    <x v="0"/>
    <x v="512"/>
    <x v="0"/>
    <s v="not provided"/>
    <n v="4620"/>
    <n v="2.0219999999999998"/>
    <x v="2"/>
    <n v="4351"/>
    <n v="1.905"/>
  </r>
  <r>
    <x v="11"/>
    <n v="10324"/>
    <s v="TransAlta"/>
    <x v="7"/>
    <x v="2"/>
    <x v="0"/>
    <x v="513"/>
    <x v="0"/>
    <s v="n/a"/>
    <n v="2371"/>
    <n v="0.745"/>
    <x v="2"/>
    <n v="1782"/>
    <n v="0.56000000000000005"/>
  </r>
  <r>
    <x v="11"/>
    <n v="11610"/>
    <s v="City of Medicine Hat"/>
    <x v="8"/>
    <x v="6"/>
    <x v="1"/>
    <x v="5"/>
    <x v="0"/>
    <s v="n/a"/>
    <s v="n/a"/>
    <s v="n/a"/>
    <x v="2"/>
    <s v="n/a"/>
    <s v="n/a"/>
  </r>
  <r>
    <x v="11"/>
    <n v="11610"/>
    <s v="City of Medicine Hat"/>
    <x v="8"/>
    <x v="7"/>
    <x v="1"/>
    <x v="5"/>
    <x v="0"/>
    <s v="n/a"/>
    <s v="n/a"/>
    <s v="n/a"/>
    <x v="2"/>
    <s v="n/a"/>
    <s v="n/a"/>
  </r>
  <r>
    <x v="11"/>
    <n v="11610"/>
    <s v="City of Medicine Hat"/>
    <x v="8"/>
    <x v="8"/>
    <x v="1"/>
    <x v="5"/>
    <x v="0"/>
    <s v="n/a"/>
    <s v="n/a"/>
    <s v="n/a"/>
    <x v="2"/>
    <s v="n/a"/>
    <s v="n/a"/>
  </r>
  <r>
    <x v="11"/>
    <n v="11610"/>
    <s v="City of Medicine Hat"/>
    <x v="8"/>
    <x v="9"/>
    <x v="1"/>
    <x v="514"/>
    <x v="0"/>
    <s v="n/a"/>
    <s v="n/a"/>
    <s v="n/a"/>
    <x v="2"/>
    <n v="34"/>
    <n v="0.30299999999999999"/>
  </r>
  <r>
    <x v="11"/>
    <n v="11610"/>
    <s v="City of Medicine Hat"/>
    <x v="8"/>
    <x v="10"/>
    <x v="1"/>
    <x v="515"/>
    <x v="0"/>
    <s v="n/a"/>
    <s v="n/a"/>
    <s v="n/a"/>
    <x v="2"/>
    <n v="39"/>
    <n v="0.36799999999999999"/>
  </r>
  <r>
    <x v="11"/>
    <n v="11610"/>
    <s v="City of Medicine Hat"/>
    <x v="8"/>
    <x v="11"/>
    <x v="1"/>
    <x v="516"/>
    <x v="0"/>
    <s v="n/a"/>
    <s v="n/a"/>
    <s v="n/a"/>
    <x v="2"/>
    <n v="112"/>
    <n v="0.38400000000000001"/>
  </r>
  <r>
    <x v="11"/>
    <n v="11610"/>
    <s v="City of Medicine Hat"/>
    <x v="8"/>
    <x v="12"/>
    <x v="1"/>
    <x v="517"/>
    <x v="0"/>
    <s v="n/a"/>
    <s v="n/a"/>
    <s v="n/a"/>
    <x v="2"/>
    <n v="104"/>
    <n v="0.308"/>
  </r>
  <r>
    <x v="11"/>
    <n v="360131"/>
    <s v="City of Medicine Hat"/>
    <x v="8"/>
    <x v="13"/>
    <x v="1"/>
    <x v="518"/>
    <x v="0"/>
    <s v="n/a"/>
    <s v="n/a"/>
    <s v="n/a"/>
    <x v="2"/>
    <n v="3"/>
    <n v="0.34499999999999997"/>
  </r>
  <r>
    <x v="11"/>
    <n v="11718"/>
    <s v="ATCO"/>
    <x v="9"/>
    <x v="0"/>
    <x v="1"/>
    <x v="5"/>
    <x v="0"/>
    <s v="n/a"/>
    <s v="n/a"/>
    <s v="n/a"/>
    <x v="2"/>
    <m/>
    <n v="0"/>
  </r>
  <r>
    <x v="11"/>
    <n v="11718"/>
    <s v="ATCO"/>
    <x v="9"/>
    <x v="1"/>
    <x v="1"/>
    <x v="5"/>
    <x v="0"/>
    <s v="n/a"/>
    <s v="n/a"/>
    <s v="n/a"/>
    <x v="2"/>
    <m/>
    <n v="0"/>
  </r>
  <r>
    <x v="11"/>
    <n v="11718"/>
    <s v="ATCO"/>
    <x v="9"/>
    <x v="2"/>
    <x v="1"/>
    <x v="5"/>
    <x v="0"/>
    <s v="n/a"/>
    <s v="n/a"/>
    <s v="n/a"/>
    <x v="2"/>
    <m/>
    <n v="0"/>
  </r>
  <r>
    <x v="11"/>
    <n v="67774"/>
    <s v="ATCO"/>
    <x v="10"/>
    <x v="0"/>
    <x v="1"/>
    <x v="519"/>
    <x v="0"/>
    <s v="n/a"/>
    <s v="n/a"/>
    <s v="n/a"/>
    <x v="2"/>
    <n v="34"/>
    <n v="0.39"/>
  </r>
  <r>
    <x v="11"/>
    <n v="68179"/>
    <s v="Air Liquide"/>
    <x v="11"/>
    <x v="0"/>
    <x v="1"/>
    <x v="520"/>
    <x v="89"/>
    <s v="n/a"/>
    <s v="n/a"/>
    <s v="n/a"/>
    <x v="2"/>
    <n v="141"/>
    <n v="8.4000000000000005E-2"/>
  </r>
  <r>
    <x v="11"/>
    <n v="69209"/>
    <s v="ATCO"/>
    <x v="9"/>
    <x v="3"/>
    <x v="1"/>
    <x v="27"/>
    <x v="1"/>
    <s v="n/a"/>
    <s v="n/a"/>
    <s v="n/a"/>
    <x v="2"/>
    <n v="0"/>
    <s v="n/a"/>
  </r>
  <r>
    <x v="11"/>
    <n v="69209"/>
    <s v="ATCO"/>
    <x v="9"/>
    <x v="4"/>
    <x v="1"/>
    <x v="521"/>
    <x v="0"/>
    <s v="n/a"/>
    <s v="n/a"/>
    <s v="n/a"/>
    <x v="2"/>
    <n v="62"/>
    <n v="0.437"/>
  </r>
  <r>
    <x v="11"/>
    <n v="73899"/>
    <s v="ATCO"/>
    <x v="12"/>
    <x v="0"/>
    <x v="1"/>
    <x v="522"/>
    <x v="90"/>
    <s v="n/a"/>
    <s v="n/a"/>
    <s v="n/a"/>
    <x v="2"/>
    <n v="330"/>
    <n v="0.106"/>
  </r>
  <r>
    <x v="11"/>
    <n v="73899"/>
    <s v="ATCO"/>
    <x v="12"/>
    <x v="1"/>
    <x v="1"/>
    <x v="523"/>
    <x v="91"/>
    <s v="n/a"/>
    <s v="n/a"/>
    <s v="n/a"/>
    <x v="2"/>
    <n v="407"/>
    <n v="0.13700000000000001"/>
  </r>
  <r>
    <x v="11"/>
    <n v="77375"/>
    <s v="Shell"/>
    <x v="13"/>
    <x v="0"/>
    <x v="1"/>
    <x v="431"/>
    <x v="92"/>
    <s v="n/a"/>
    <s v="n/a"/>
    <s v="n/a"/>
    <x v="2"/>
    <n v="128"/>
    <n v="0.252"/>
  </r>
  <r>
    <x v="11"/>
    <n v="136385"/>
    <s v="Enmax"/>
    <x v="14"/>
    <x v="0"/>
    <x v="1"/>
    <x v="524"/>
    <x v="0"/>
    <s v="n/a"/>
    <s v="n/a"/>
    <s v="n/a"/>
    <x v="2"/>
    <n v="252"/>
    <n v="0.57899999999999996"/>
  </r>
  <r>
    <x v="11"/>
    <n v="136681"/>
    <s v="TransCanada"/>
    <x v="15"/>
    <x v="0"/>
    <x v="1"/>
    <x v="478"/>
    <x v="1"/>
    <s v="n/a"/>
    <s v="n/a"/>
    <s v="n/a"/>
    <x v="2"/>
    <n v="225"/>
    <n v="0.59599999999999997"/>
  </r>
  <r>
    <x v="11"/>
    <n v="136681"/>
    <s v="TransCanada"/>
    <x v="15"/>
    <x v="1"/>
    <x v="1"/>
    <x v="524"/>
    <x v="1"/>
    <s v="n/a"/>
    <s v="n/a"/>
    <s v="n/a"/>
    <x v="2"/>
    <n v="252"/>
    <n v="0.57899999999999996"/>
  </r>
  <r>
    <x v="11"/>
    <n v="136858"/>
    <s v="Nexen"/>
    <x v="16"/>
    <x v="0"/>
    <x v="1"/>
    <x v="525"/>
    <x v="0"/>
    <s v="n/a"/>
    <s v="n/a"/>
    <s v="n/a"/>
    <x v="2"/>
    <n v="84"/>
    <n v="0.49099999999999999"/>
  </r>
  <r>
    <x v="11"/>
    <n v="136951"/>
    <s v="TransCanada"/>
    <x v="17"/>
    <x v="0"/>
    <x v="1"/>
    <x v="526"/>
    <x v="32"/>
    <s v="n/a"/>
    <s v="n/a"/>
    <s v="n/a"/>
    <x v="2"/>
    <n v="161"/>
    <n v="0.221"/>
  </r>
  <r>
    <x v="11"/>
    <n v="138365"/>
    <s v="Enmax"/>
    <x v="18"/>
    <x v="0"/>
    <x v="1"/>
    <x v="527"/>
    <x v="0"/>
    <s v="n/a"/>
    <s v="n/a"/>
    <s v="n/a"/>
    <x v="2"/>
    <n v="167"/>
    <n v="0.14699999999999999"/>
  </r>
  <r>
    <x v="11"/>
    <n v="147709"/>
    <s v="ATCO"/>
    <x v="19"/>
    <x v="0"/>
    <x v="1"/>
    <x v="528"/>
    <x v="0"/>
    <s v="n/a"/>
    <s v="n/a"/>
    <s v="n/a"/>
    <x v="2"/>
    <n v="13"/>
    <n v="0.45400000000000001"/>
  </r>
  <r>
    <x v="11"/>
    <n v="147709"/>
    <s v="ATCO"/>
    <x v="19"/>
    <x v="1"/>
    <x v="1"/>
    <x v="529"/>
    <x v="0"/>
    <s v="n/a"/>
    <s v="n/a"/>
    <s v="n/a"/>
    <x v="2"/>
    <n v="3"/>
    <n v="0.61099999999999999"/>
  </r>
  <r>
    <x v="11"/>
    <n v="151812"/>
    <s v="TransCanada"/>
    <x v="20"/>
    <x v="0"/>
    <x v="1"/>
    <x v="530"/>
    <x v="93"/>
    <s v="n/a"/>
    <s v="n/a"/>
    <s v="n/a"/>
    <x v="2"/>
    <n v="115"/>
    <n v="0.32400000000000001"/>
  </r>
  <r>
    <x v="11"/>
    <n v="155746"/>
    <s v="TransCanada"/>
    <x v="21"/>
    <x v="0"/>
    <x v="1"/>
    <x v="531"/>
    <x v="32"/>
    <s v="n/a"/>
    <s v="n/a"/>
    <s v="n/a"/>
    <x v="2"/>
    <n v="629"/>
    <n v="0.16900000000000001"/>
  </r>
  <r>
    <x v="11"/>
    <n v="238762"/>
    <s v="Constellation"/>
    <x v="22"/>
    <x v="0"/>
    <x v="1"/>
    <x v="532"/>
    <x v="0"/>
    <s v="n/a"/>
    <s v="n/a"/>
    <s v="n/a"/>
    <x v="2"/>
    <n v="35"/>
    <n v="0.28799999999999998"/>
  </r>
  <r>
    <x v="11"/>
    <n v="246216"/>
    <s v="Enmax"/>
    <x v="23"/>
    <x v="0"/>
    <x v="1"/>
    <x v="533"/>
    <x v="0"/>
    <s v="n/a"/>
    <s v="n/a"/>
    <s v="n/a"/>
    <x v="2"/>
    <n v="5"/>
    <n v="0.309"/>
  </r>
  <r>
    <x v="11"/>
    <n v="246216"/>
    <s v="Enmax"/>
    <x v="23"/>
    <x v="1"/>
    <x v="1"/>
    <x v="534"/>
    <x v="0"/>
    <s v="n/a"/>
    <s v="n/a"/>
    <s v="n/a"/>
    <x v="2"/>
    <n v="9"/>
    <n v="0.26600000000000001"/>
  </r>
  <r>
    <x v="11"/>
    <n v="246216"/>
    <s v="Enmax"/>
    <x v="23"/>
    <x v="2"/>
    <x v="1"/>
    <x v="535"/>
    <x v="0"/>
    <s v="n/a"/>
    <s v="n/a"/>
    <s v="n/a"/>
    <x v="2"/>
    <n v="10"/>
    <n v="0.23300000000000001"/>
  </r>
  <r>
    <x v="11"/>
    <n v="262757"/>
    <s v="Enmax"/>
    <x v="24"/>
    <x v="0"/>
    <x v="1"/>
    <x v="536"/>
    <x v="0"/>
    <s v="n/a"/>
    <s v="n/a"/>
    <s v="n/a"/>
    <x v="2"/>
    <n v="709"/>
    <n v="0.13300000000000001"/>
  </r>
  <r>
    <x v="12"/>
    <n v="123"/>
    <s v="ATCO"/>
    <x v="0"/>
    <x v="0"/>
    <x v="0"/>
    <x v="537"/>
    <x v="0"/>
    <s v="not provided"/>
    <n v="11625"/>
    <n v="5.2839999999999998"/>
    <x v="14"/>
    <n v="3681"/>
    <n v="1.673"/>
  </r>
  <r>
    <x v="12"/>
    <n v="123"/>
    <s v="ATCO"/>
    <x v="0"/>
    <x v="1"/>
    <x v="0"/>
    <x v="538"/>
    <x v="0"/>
    <s v="not provided"/>
    <n v="14334"/>
    <n v="5.2409999999999997"/>
    <x v="14"/>
    <n v="4559"/>
    <n v="1.667"/>
  </r>
  <r>
    <x v="12"/>
    <n v="773"/>
    <s v="Capital Power"/>
    <x v="1"/>
    <x v="0"/>
    <x v="0"/>
    <x v="539"/>
    <x v="0"/>
    <n v="12977"/>
    <n v="6802"/>
    <n v="1.9279999999999999"/>
    <x v="23"/>
    <n v="6241"/>
    <n v="1.7689999999999999"/>
  </r>
  <r>
    <x v="12"/>
    <n v="773"/>
    <s v="Capital Power"/>
    <x v="1"/>
    <x v="1"/>
    <x v="0"/>
    <x v="540"/>
    <x v="0"/>
    <n v="12977"/>
    <n v="6174"/>
    <n v="1.9279999999999999"/>
    <x v="23"/>
    <n v="5665"/>
    <n v="1.7689999999999999"/>
  </r>
  <r>
    <x v="12"/>
    <n v="773"/>
    <s v="Capital Power"/>
    <x v="1"/>
    <x v="2"/>
    <x v="0"/>
    <x v="541"/>
    <x v="0"/>
    <s v="n/a"/>
    <n v="2600"/>
    <n v="0.73699999999999999"/>
    <x v="2"/>
    <n v="2081"/>
    <n v="0.59"/>
  </r>
  <r>
    <x v="12"/>
    <n v="1391"/>
    <s v="Capital Power"/>
    <x v="2"/>
    <x v="0"/>
    <x v="1"/>
    <x v="542"/>
    <x v="0"/>
    <s v="n/a"/>
    <s v="n/a"/>
    <s v="n/a"/>
    <x v="2"/>
    <n v="31"/>
    <n v="0.32900000000000001"/>
  </r>
  <r>
    <x v="12"/>
    <n v="1391"/>
    <s v="Capital Power"/>
    <x v="2"/>
    <x v="1"/>
    <x v="1"/>
    <x v="543"/>
    <x v="0"/>
    <s v="n/a"/>
    <s v="n/a"/>
    <s v="n/a"/>
    <x v="2"/>
    <n v="72"/>
    <n v="0.25800000000000001"/>
  </r>
  <r>
    <x v="12"/>
    <n v="1391"/>
    <s v="Capital Power"/>
    <x v="2"/>
    <x v="2"/>
    <x v="1"/>
    <x v="544"/>
    <x v="0"/>
    <s v="n/a"/>
    <s v="n/a"/>
    <s v="n/a"/>
    <x v="2"/>
    <n v="123"/>
    <n v="0.25600000000000001"/>
  </r>
  <r>
    <x v="12"/>
    <n v="1512"/>
    <s v="ATCO"/>
    <x v="3"/>
    <x v="2"/>
    <x v="0"/>
    <x v="545"/>
    <x v="0"/>
    <s v="not provided"/>
    <n v="226"/>
    <n v="2.2269999999999999"/>
    <x v="14"/>
    <n v="141"/>
    <n v="1.3879999999999999"/>
  </r>
  <r>
    <x v="12"/>
    <n v="1512"/>
    <s v="ATCO"/>
    <x v="3"/>
    <x v="3"/>
    <x v="0"/>
    <x v="546"/>
    <x v="0"/>
    <s v="not provided"/>
    <n v="1142"/>
    <n v="2.2599999999999998"/>
    <x v="14"/>
    <n v="760"/>
    <n v="1.5049999999999999"/>
  </r>
  <r>
    <x v="12"/>
    <n v="1512"/>
    <s v="ATCO"/>
    <x v="3"/>
    <x v="4"/>
    <x v="0"/>
    <x v="547"/>
    <x v="0"/>
    <s v="n/a"/>
    <n v="7863"/>
    <n v="5.2190000000000003"/>
    <x v="2"/>
    <n v="3755"/>
    <n v="2.492"/>
  </r>
  <r>
    <x v="12"/>
    <n v="9814"/>
    <s v="Milner"/>
    <x v="4"/>
    <x v="0"/>
    <x v="0"/>
    <x v="548"/>
    <x v="0"/>
    <s v="n/a"/>
    <n v="535"/>
    <n v="1.7549999999999999"/>
    <x v="2"/>
    <n v="466"/>
    <n v="1.5309999999999999"/>
  </r>
  <r>
    <x v="12"/>
    <n v="9830"/>
    <s v="TransAlta"/>
    <x v="5"/>
    <x v="0"/>
    <x v="0"/>
    <x v="27"/>
    <x v="0"/>
    <s v="not provided"/>
    <n v="0"/>
    <n v="0"/>
    <x v="14"/>
    <n v="0"/>
    <n v="0"/>
  </r>
  <r>
    <x v="12"/>
    <n v="9830"/>
    <s v="TransAlta"/>
    <x v="5"/>
    <x v="1"/>
    <x v="0"/>
    <x v="27"/>
    <x v="0"/>
    <s v="not provided"/>
    <n v="0"/>
    <n v="0"/>
    <x v="14"/>
    <n v="0"/>
    <n v="0"/>
  </r>
  <r>
    <x v="12"/>
    <n v="9830"/>
    <s v="TransAlta"/>
    <x v="5"/>
    <x v="2"/>
    <x v="0"/>
    <x v="549"/>
    <x v="0"/>
    <s v="not provided"/>
    <n v="704"/>
    <n v="2.0449999999999999"/>
    <x v="14"/>
    <n v="881"/>
    <n v="2.5590000000000002"/>
  </r>
  <r>
    <x v="12"/>
    <n v="9830"/>
    <s v="TransAlta"/>
    <x v="5"/>
    <x v="3"/>
    <x v="0"/>
    <x v="550"/>
    <x v="0"/>
    <s v="not provided"/>
    <n v="1813"/>
    <n v="1.482"/>
    <x v="14"/>
    <n v="2770"/>
    <n v="2.2650000000000001"/>
  </r>
  <r>
    <x v="12"/>
    <n v="9830"/>
    <s v="TransAlta"/>
    <x v="5"/>
    <x v="4"/>
    <x v="0"/>
    <x v="551"/>
    <x v="0"/>
    <s v="not provided"/>
    <n v="645"/>
    <n v="2.2330000000000001"/>
    <x v="14"/>
    <n v="764"/>
    <n v="2.645"/>
  </r>
  <r>
    <x v="12"/>
    <n v="9830"/>
    <s v="TransAlta"/>
    <x v="5"/>
    <x v="5"/>
    <x v="0"/>
    <x v="552"/>
    <x v="0"/>
    <s v="not provided"/>
    <n v="2118"/>
    <n v="1.669"/>
    <x v="14"/>
    <n v="2614"/>
    <n v="2.06"/>
  </r>
  <r>
    <x v="12"/>
    <n v="10323"/>
    <s v="TransAlta"/>
    <x v="6"/>
    <x v="3"/>
    <x v="1"/>
    <x v="5"/>
    <x v="0"/>
    <s v="n/a"/>
    <s v="n/a"/>
    <s v="n/a"/>
    <x v="2"/>
    <s v="n/a"/>
    <s v="n/a"/>
  </r>
  <r>
    <x v="12"/>
    <n v="10324"/>
    <s v="TransAlta"/>
    <x v="7"/>
    <x v="0"/>
    <x v="0"/>
    <x v="553"/>
    <x v="0"/>
    <s v="not provided"/>
    <n v="4939"/>
    <n v="1.9630000000000001"/>
    <x v="2"/>
    <n v="4746"/>
    <n v="1.887"/>
  </r>
  <r>
    <x v="12"/>
    <n v="10324"/>
    <s v="TransAlta"/>
    <x v="7"/>
    <x v="1"/>
    <x v="0"/>
    <x v="554"/>
    <x v="0"/>
    <s v="not provided"/>
    <n v="5210"/>
    <n v="1.9690000000000001"/>
    <x v="2"/>
    <n v="4987"/>
    <n v="1.885"/>
  </r>
  <r>
    <x v="12"/>
    <n v="10324"/>
    <s v="TransAlta"/>
    <x v="7"/>
    <x v="2"/>
    <x v="0"/>
    <x v="555"/>
    <x v="0"/>
    <s v="n/a"/>
    <n v="2534"/>
    <n v="0.71099999999999997"/>
    <x v="2"/>
    <n v="1920"/>
    <n v="0.53900000000000003"/>
  </r>
  <r>
    <x v="12"/>
    <n v="11610"/>
    <s v="City of Medicine Hat"/>
    <x v="8"/>
    <x v="6"/>
    <x v="1"/>
    <x v="5"/>
    <x v="0"/>
    <s v="n/a"/>
    <s v="n/a"/>
    <s v="n/a"/>
    <x v="2"/>
    <s v="n/a"/>
    <s v="n/a"/>
  </r>
  <r>
    <x v="12"/>
    <n v="11610"/>
    <s v="City of Medicine Hat"/>
    <x v="8"/>
    <x v="7"/>
    <x v="1"/>
    <x v="5"/>
    <x v="0"/>
    <s v="n/a"/>
    <s v="n/a"/>
    <s v="n/a"/>
    <x v="2"/>
    <s v="n/a"/>
    <s v="n/a"/>
  </r>
  <r>
    <x v="12"/>
    <n v="11610"/>
    <s v="City of Medicine Hat"/>
    <x v="8"/>
    <x v="8"/>
    <x v="1"/>
    <x v="5"/>
    <x v="0"/>
    <s v="n/a"/>
    <s v="n/a"/>
    <s v="n/a"/>
    <x v="2"/>
    <s v="n/a"/>
    <s v="n/a"/>
  </r>
  <r>
    <x v="12"/>
    <n v="11610"/>
    <s v="City of Medicine Hat"/>
    <x v="8"/>
    <x v="9"/>
    <x v="1"/>
    <x v="556"/>
    <x v="0"/>
    <s v="n/a"/>
    <s v="n/a"/>
    <s v="n/a"/>
    <x v="2"/>
    <n v="42"/>
    <n v="0.26600000000000001"/>
  </r>
  <r>
    <x v="12"/>
    <n v="11610"/>
    <s v="City of Medicine Hat"/>
    <x v="8"/>
    <x v="10"/>
    <x v="1"/>
    <x v="557"/>
    <x v="0"/>
    <s v="n/a"/>
    <s v="n/a"/>
    <s v="n/a"/>
    <x v="2"/>
    <n v="55"/>
    <n v="0.35799999999999998"/>
  </r>
  <r>
    <x v="12"/>
    <n v="11610"/>
    <s v="City of Medicine Hat"/>
    <x v="8"/>
    <x v="11"/>
    <x v="1"/>
    <x v="558"/>
    <x v="0"/>
    <s v="n/a"/>
    <s v="n/a"/>
    <s v="n/a"/>
    <x v="2"/>
    <n v="139"/>
    <n v="0.40699999999999997"/>
  </r>
  <r>
    <x v="12"/>
    <n v="11610"/>
    <s v="City of Medicine Hat"/>
    <x v="8"/>
    <x v="12"/>
    <x v="1"/>
    <x v="559"/>
    <x v="0"/>
    <s v="n/a"/>
    <s v="n/a"/>
    <s v="n/a"/>
    <x v="2"/>
    <n v="85"/>
    <n v="0.245"/>
  </r>
  <r>
    <x v="12"/>
    <n v="360131"/>
    <s v="City of Medicine Hat"/>
    <x v="8"/>
    <x v="13"/>
    <x v="1"/>
    <x v="560"/>
    <x v="0"/>
    <s v="n/a"/>
    <s v="n/a"/>
    <s v="n/a"/>
    <x v="2"/>
    <n v="59"/>
    <n v="0.21199999999999999"/>
  </r>
  <r>
    <x v="12"/>
    <n v="11718"/>
    <s v="ATCO"/>
    <x v="9"/>
    <x v="0"/>
    <x v="1"/>
    <x v="5"/>
    <x v="0"/>
    <s v="n/a"/>
    <s v="n/a"/>
    <s v="n/a"/>
    <x v="2"/>
    <m/>
    <n v="0"/>
  </r>
  <r>
    <x v="12"/>
    <n v="11718"/>
    <s v="ATCO"/>
    <x v="9"/>
    <x v="1"/>
    <x v="1"/>
    <x v="5"/>
    <x v="0"/>
    <s v="n/a"/>
    <s v="n/a"/>
    <s v="n/a"/>
    <x v="2"/>
    <m/>
    <n v="0"/>
  </r>
  <r>
    <x v="12"/>
    <n v="11718"/>
    <s v="ATCO"/>
    <x v="9"/>
    <x v="2"/>
    <x v="1"/>
    <x v="5"/>
    <x v="0"/>
    <s v="n/a"/>
    <s v="n/a"/>
    <s v="n/a"/>
    <x v="2"/>
    <m/>
    <n v="0"/>
  </r>
  <r>
    <x v="12"/>
    <n v="67774"/>
    <s v="ATCO"/>
    <x v="10"/>
    <x v="0"/>
    <x v="1"/>
    <x v="561"/>
    <x v="0"/>
    <s v="n/a"/>
    <s v="n/a"/>
    <s v="n/a"/>
    <x v="2"/>
    <n v="88"/>
    <n v="0.39600000000000002"/>
  </r>
  <r>
    <x v="12"/>
    <n v="68179"/>
    <s v="Air Liquide"/>
    <x v="11"/>
    <x v="0"/>
    <x v="1"/>
    <x v="562"/>
    <x v="94"/>
    <s v="n/a"/>
    <s v="n/a"/>
    <s v="n/a"/>
    <x v="2"/>
    <n v="171"/>
    <n v="0.11"/>
  </r>
  <r>
    <x v="12"/>
    <n v="69209"/>
    <s v="ATCO"/>
    <x v="9"/>
    <x v="3"/>
    <x v="1"/>
    <x v="563"/>
    <x v="1"/>
    <s v="n/a"/>
    <s v="n/a"/>
    <s v="n/a"/>
    <x v="2"/>
    <n v="146"/>
    <n v="0.68"/>
  </r>
  <r>
    <x v="12"/>
    <n v="69209"/>
    <s v="ATCO"/>
    <x v="9"/>
    <x v="4"/>
    <x v="1"/>
    <x v="564"/>
    <x v="0"/>
    <s v="n/a"/>
    <s v="n/a"/>
    <s v="n/a"/>
    <x v="2"/>
    <n v="142"/>
    <n v="0.438"/>
  </r>
  <r>
    <x v="12"/>
    <n v="73899"/>
    <s v="ATCO"/>
    <x v="12"/>
    <x v="0"/>
    <x v="1"/>
    <x v="565"/>
    <x v="95"/>
    <s v="n/a"/>
    <s v="n/a"/>
    <s v="n/a"/>
    <x v="2"/>
    <n v="292"/>
    <n v="9.8000000000000004E-2"/>
  </r>
  <r>
    <x v="12"/>
    <n v="73899"/>
    <s v="ATCO"/>
    <x v="12"/>
    <x v="1"/>
    <x v="1"/>
    <x v="566"/>
    <x v="96"/>
    <s v="n/a"/>
    <s v="n/a"/>
    <s v="n/a"/>
    <x v="2"/>
    <n v="306"/>
    <n v="0.105"/>
  </r>
  <r>
    <x v="12"/>
    <n v="77375"/>
    <s v="Shell"/>
    <x v="13"/>
    <x v="0"/>
    <x v="1"/>
    <x v="567"/>
    <x v="97"/>
    <s v="n/a"/>
    <s v="n/a"/>
    <s v="n/a"/>
    <x v="2"/>
    <n v="162"/>
    <n v="0.499"/>
  </r>
  <r>
    <x v="12"/>
    <n v="136385"/>
    <s v="Enmax"/>
    <x v="14"/>
    <x v="0"/>
    <x v="1"/>
    <x v="568"/>
    <x v="0"/>
    <s v="n/a"/>
    <s v="n/a"/>
    <s v="n/a"/>
    <x v="2"/>
    <n v="371"/>
    <n v="0.55900000000000005"/>
  </r>
  <r>
    <x v="12"/>
    <n v="136681"/>
    <s v="TransCanada"/>
    <x v="15"/>
    <x v="0"/>
    <x v="1"/>
    <x v="569"/>
    <x v="98"/>
    <s v="n/a"/>
    <s v="n/a"/>
    <s v="n/a"/>
    <x v="2"/>
    <n v="136"/>
    <n v="0.19600000000000001"/>
  </r>
  <r>
    <x v="12"/>
    <n v="136681"/>
    <s v="TransCanada"/>
    <x v="15"/>
    <x v="1"/>
    <x v="1"/>
    <x v="570"/>
    <x v="99"/>
    <s v="n/a"/>
    <s v="n/a"/>
    <s v="n/a"/>
    <x v="2"/>
    <n v="135"/>
    <n v="0.20599999999999999"/>
  </r>
  <r>
    <x v="12"/>
    <n v="136858"/>
    <s v="Nexen"/>
    <x v="16"/>
    <x v="0"/>
    <x v="1"/>
    <x v="571"/>
    <x v="0"/>
    <s v="n/a"/>
    <s v="n/a"/>
    <s v="n/a"/>
    <x v="2"/>
    <n v="220"/>
    <n v="0.45"/>
  </r>
  <r>
    <x v="12"/>
    <n v="136951"/>
    <s v="TransCanada"/>
    <x v="17"/>
    <x v="0"/>
    <x v="1"/>
    <x v="572"/>
    <x v="32"/>
    <s v="n/a"/>
    <s v="n/a"/>
    <s v="n/a"/>
    <x v="2"/>
    <n v="136"/>
    <n v="0.17"/>
  </r>
  <r>
    <x v="12"/>
    <n v="138365"/>
    <s v="Enmax"/>
    <x v="18"/>
    <x v="0"/>
    <x v="1"/>
    <x v="573"/>
    <x v="0"/>
    <s v="n/a"/>
    <s v="n/a"/>
    <s v="n/a"/>
    <x v="2"/>
    <n v="261"/>
    <n v="0.15"/>
  </r>
  <r>
    <x v="12"/>
    <n v="147709"/>
    <s v="ATCO"/>
    <x v="19"/>
    <x v="0"/>
    <x v="1"/>
    <x v="574"/>
    <x v="0"/>
    <s v="n/a"/>
    <s v="n/a"/>
    <s v="n/a"/>
    <x v="2"/>
    <n v="59"/>
    <n v="0.69"/>
  </r>
  <r>
    <x v="12"/>
    <n v="147709"/>
    <s v="ATCO"/>
    <x v="19"/>
    <x v="1"/>
    <x v="1"/>
    <x v="575"/>
    <x v="0"/>
    <s v="n/a"/>
    <s v="n/a"/>
    <s v="n/a"/>
    <x v="2"/>
    <n v="56"/>
    <n v="0.51900000000000002"/>
  </r>
  <r>
    <x v="12"/>
    <n v="151812"/>
    <s v="TransCanada"/>
    <x v="20"/>
    <x v="0"/>
    <x v="1"/>
    <x v="576"/>
    <x v="100"/>
    <s v="n/a"/>
    <s v="n/a"/>
    <s v="n/a"/>
    <x v="2"/>
    <n v="179"/>
    <n v="0.161"/>
  </r>
  <r>
    <x v="12"/>
    <n v="155746"/>
    <s v="TransCanada"/>
    <x v="21"/>
    <x v="0"/>
    <x v="1"/>
    <x v="577"/>
    <x v="32"/>
    <s v="n/a"/>
    <s v="n/a"/>
    <s v="n/a"/>
    <x v="2"/>
    <n v="435"/>
    <n v="0.10199999999999999"/>
  </r>
  <r>
    <x v="12"/>
    <n v="238762"/>
    <s v="Constellation"/>
    <x v="22"/>
    <x v="0"/>
    <x v="1"/>
    <x v="578"/>
    <x v="0"/>
    <s v="n/a"/>
    <s v="n/a"/>
    <s v="n/a"/>
    <x v="2"/>
    <n v="153"/>
    <n v="0.26900000000000002"/>
  </r>
  <r>
    <x v="12"/>
    <n v="246216"/>
    <s v="Enmax"/>
    <x v="23"/>
    <x v="0"/>
    <x v="1"/>
    <x v="579"/>
    <x v="0"/>
    <s v="n/a"/>
    <s v="n/a"/>
    <s v="n/a"/>
    <x v="2"/>
    <n v="14"/>
    <n v="0.191"/>
  </r>
  <r>
    <x v="12"/>
    <n v="246216"/>
    <s v="Enmax"/>
    <x v="23"/>
    <x v="1"/>
    <x v="1"/>
    <x v="580"/>
    <x v="0"/>
    <s v="n/a"/>
    <s v="n/a"/>
    <s v="n/a"/>
    <x v="2"/>
    <n v="26"/>
    <n v="0.27600000000000002"/>
  </r>
  <r>
    <x v="12"/>
    <n v="246216"/>
    <s v="Enmax"/>
    <x v="23"/>
    <x v="2"/>
    <x v="1"/>
    <x v="581"/>
    <x v="0"/>
    <s v="n/a"/>
    <s v="n/a"/>
    <s v="n/a"/>
    <x v="2"/>
    <n v="14"/>
    <n v="0.217"/>
  </r>
  <r>
    <x v="12"/>
    <n v="262757"/>
    <s v="Enmax"/>
    <x v="24"/>
    <x v="0"/>
    <x v="1"/>
    <x v="582"/>
    <x v="0"/>
    <s v="n/a"/>
    <s v="n/a"/>
    <s v="n/a"/>
    <x v="2"/>
    <n v="792"/>
    <n v="0.13900000000000001"/>
  </r>
  <r>
    <x v="13"/>
    <n v="123"/>
    <s v="ATCO"/>
    <x v="0"/>
    <x v="0"/>
    <x v="0"/>
    <x v="583"/>
    <x v="0"/>
    <s v="not provided"/>
    <n v="13651"/>
    <n v="5.8929999999999998"/>
    <x v="14"/>
    <n v="3786"/>
    <n v="1.6339999999999999"/>
  </r>
  <r>
    <x v="13"/>
    <n v="123"/>
    <s v="ATCO"/>
    <x v="0"/>
    <x v="1"/>
    <x v="0"/>
    <x v="584"/>
    <x v="0"/>
    <s v="not provided"/>
    <n v="14267"/>
    <n v="6.0140000000000002"/>
    <x v="14"/>
    <n v="3895"/>
    <n v="1.6419999999999999"/>
  </r>
  <r>
    <x v="13"/>
    <n v="773"/>
    <s v="Capital Power"/>
    <x v="1"/>
    <x v="0"/>
    <x v="0"/>
    <x v="585"/>
    <x v="0"/>
    <n v="13418"/>
    <n v="6577"/>
    <n v="2.161"/>
    <x v="24"/>
    <n v="5893"/>
    <n v="1.9359999999999999"/>
  </r>
  <r>
    <x v="13"/>
    <n v="773"/>
    <s v="Capital Power"/>
    <x v="1"/>
    <x v="1"/>
    <x v="0"/>
    <x v="586"/>
    <x v="0"/>
    <n v="13418"/>
    <n v="6841"/>
    <n v="2.161"/>
    <x v="24"/>
    <n v="6129"/>
    <n v="1.9359999999999999"/>
  </r>
  <r>
    <x v="13"/>
    <n v="773"/>
    <s v="Capital Power"/>
    <x v="1"/>
    <x v="2"/>
    <x v="0"/>
    <x v="587"/>
    <x v="0"/>
    <s v="n/a"/>
    <n v="2831"/>
    <n v="0.72099999999999997"/>
    <x v="2"/>
    <n v="2222"/>
    <n v="0.56599999999999995"/>
  </r>
  <r>
    <x v="13"/>
    <n v="1391"/>
    <s v="Capital Power"/>
    <x v="2"/>
    <x v="0"/>
    <x v="1"/>
    <x v="588"/>
    <x v="0"/>
    <s v="n/a"/>
    <s v="n/a"/>
    <s v="n/a"/>
    <x v="2"/>
    <n v="42"/>
    <n v="0.33400000000000002"/>
  </r>
  <r>
    <x v="13"/>
    <n v="1391"/>
    <s v="Capital Power"/>
    <x v="2"/>
    <x v="1"/>
    <x v="1"/>
    <x v="589"/>
    <x v="0"/>
    <s v="n/a"/>
    <s v="n/a"/>
    <s v="n/a"/>
    <x v="2"/>
    <n v="115"/>
    <n v="0.28199999999999997"/>
  </r>
  <r>
    <x v="13"/>
    <n v="1391"/>
    <s v="Capital Power"/>
    <x v="2"/>
    <x v="2"/>
    <x v="1"/>
    <x v="590"/>
    <x v="0"/>
    <s v="n/a"/>
    <s v="n/a"/>
    <s v="n/a"/>
    <x v="2"/>
    <n v="140"/>
    <n v="0.27400000000000002"/>
  </r>
  <r>
    <x v="13"/>
    <n v="1512"/>
    <s v="ATCO"/>
    <x v="3"/>
    <x v="2"/>
    <x v="0"/>
    <x v="591"/>
    <x v="0"/>
    <s v="not provided"/>
    <n v="318"/>
    <n v="1.8680000000000001"/>
    <x v="14"/>
    <n v="560"/>
    <n v="3.2890000000000001"/>
  </r>
  <r>
    <x v="13"/>
    <n v="1512"/>
    <s v="ATCO"/>
    <x v="3"/>
    <x v="3"/>
    <x v="0"/>
    <x v="592"/>
    <x v="0"/>
    <s v="not provided"/>
    <n v="1422"/>
    <n v="2.3849999999999998"/>
    <x v="14"/>
    <n v="935"/>
    <n v="1.5669999999999999"/>
  </r>
  <r>
    <x v="13"/>
    <n v="1512"/>
    <s v="ATCO"/>
    <x v="3"/>
    <x v="4"/>
    <x v="0"/>
    <x v="593"/>
    <x v="0"/>
    <s v="n/a"/>
    <n v="6495"/>
    <n v="4.5640000000000001"/>
    <x v="2"/>
    <n v="3315"/>
    <n v="2.33"/>
  </r>
  <r>
    <x v="13"/>
    <n v="9814"/>
    <s v="Milner"/>
    <x v="4"/>
    <x v="0"/>
    <x v="0"/>
    <x v="594"/>
    <x v="0"/>
    <s v="n/a"/>
    <n v="190"/>
    <n v="0.42899999999999999"/>
    <x v="2"/>
    <n v="389"/>
    <n v="0.878"/>
  </r>
  <r>
    <x v="13"/>
    <n v="9830"/>
    <s v="TransAlta"/>
    <x v="5"/>
    <x v="0"/>
    <x v="0"/>
    <x v="5"/>
    <x v="0"/>
    <s v="not provided"/>
    <s v="n/a"/>
    <n v="0"/>
    <x v="14"/>
    <s v="n/a"/>
    <n v="0"/>
  </r>
  <r>
    <x v="13"/>
    <n v="9830"/>
    <s v="TransAlta"/>
    <x v="5"/>
    <x v="1"/>
    <x v="0"/>
    <x v="5"/>
    <x v="0"/>
    <s v="not provided"/>
    <s v="n/a"/>
    <n v="0"/>
    <x v="14"/>
    <s v="n/a"/>
    <n v="0"/>
  </r>
  <r>
    <x v="13"/>
    <n v="9830"/>
    <s v="TransAlta"/>
    <x v="5"/>
    <x v="2"/>
    <x v="0"/>
    <x v="27"/>
    <x v="0"/>
    <s v="not provided"/>
    <n v="0"/>
    <m/>
    <x v="14"/>
    <n v="0"/>
    <m/>
  </r>
  <r>
    <x v="13"/>
    <n v="9830"/>
    <s v="TransAlta"/>
    <x v="5"/>
    <x v="3"/>
    <x v="0"/>
    <x v="595"/>
    <x v="0"/>
    <s v="not provided"/>
    <n v="945"/>
    <n v="0.97099999999999997"/>
    <x v="14"/>
    <n v="1591"/>
    <n v="1.635"/>
  </r>
  <r>
    <x v="13"/>
    <n v="9830"/>
    <s v="TransAlta"/>
    <x v="5"/>
    <x v="4"/>
    <x v="0"/>
    <x v="27"/>
    <x v="0"/>
    <s v="not provided"/>
    <n v="0"/>
    <m/>
    <x v="14"/>
    <n v="0"/>
    <m/>
  </r>
  <r>
    <x v="13"/>
    <n v="9830"/>
    <s v="TransAlta"/>
    <x v="5"/>
    <x v="5"/>
    <x v="0"/>
    <x v="596"/>
    <x v="0"/>
    <s v="not provided"/>
    <n v="1878"/>
    <n v="1.363"/>
    <x v="14"/>
    <n v="2369"/>
    <n v="1.7190000000000001"/>
  </r>
  <r>
    <x v="13"/>
    <n v="10323"/>
    <s v="TransAlta"/>
    <x v="6"/>
    <x v="3"/>
    <x v="1"/>
    <x v="5"/>
    <x v="0"/>
    <s v="n/a"/>
    <s v="n/a"/>
    <s v="n/a"/>
    <x v="2"/>
    <s v="n/a"/>
    <s v="n/a"/>
  </r>
  <r>
    <x v="13"/>
    <n v="10324"/>
    <s v="TransAlta"/>
    <x v="7"/>
    <x v="0"/>
    <x v="0"/>
    <x v="597"/>
    <x v="0"/>
    <s v="not provided"/>
    <n v="4233"/>
    <n v="1.837"/>
    <x v="2"/>
    <n v="4509"/>
    <n v="1.956"/>
  </r>
  <r>
    <x v="13"/>
    <n v="10324"/>
    <s v="TransAlta"/>
    <x v="7"/>
    <x v="1"/>
    <x v="0"/>
    <x v="598"/>
    <x v="0"/>
    <s v="not provided"/>
    <n v="4318"/>
    <n v="1.847"/>
    <x v="2"/>
    <n v="4469"/>
    <n v="1.911"/>
  </r>
  <r>
    <x v="13"/>
    <n v="10324"/>
    <s v="TransAlta"/>
    <x v="7"/>
    <x v="2"/>
    <x v="0"/>
    <x v="599"/>
    <x v="0"/>
    <s v="n/a"/>
    <n v="2343"/>
    <n v="0.67800000000000005"/>
    <x v="2"/>
    <n v="1807"/>
    <n v="0.52300000000000002"/>
  </r>
  <r>
    <x v="13"/>
    <n v="11610"/>
    <s v="City of Medicine Hat"/>
    <x v="8"/>
    <x v="6"/>
    <x v="1"/>
    <x v="5"/>
    <x v="0"/>
    <s v="n/a"/>
    <s v="n/a"/>
    <s v="n/a"/>
    <x v="2"/>
    <s v="n/a"/>
    <s v="n/a"/>
  </r>
  <r>
    <x v="13"/>
    <n v="11610"/>
    <s v="City of Medicine Hat"/>
    <x v="8"/>
    <x v="7"/>
    <x v="1"/>
    <x v="5"/>
    <x v="0"/>
    <s v="n/a"/>
    <s v="n/a"/>
    <s v="n/a"/>
    <x v="2"/>
    <s v="n/a"/>
    <s v="n/a"/>
  </r>
  <r>
    <x v="13"/>
    <n v="11610"/>
    <s v="City of Medicine Hat"/>
    <x v="8"/>
    <x v="8"/>
    <x v="1"/>
    <x v="5"/>
    <x v="0"/>
    <s v="n/a"/>
    <s v="n/a"/>
    <s v="n/a"/>
    <x v="2"/>
    <s v="n/a"/>
    <s v="n/a"/>
  </r>
  <r>
    <x v="13"/>
    <n v="11610"/>
    <s v="City of Medicine Hat"/>
    <x v="8"/>
    <x v="9"/>
    <x v="1"/>
    <x v="600"/>
    <x v="0"/>
    <s v="n/a"/>
    <s v="n/a"/>
    <s v="n/a"/>
    <x v="2"/>
    <n v="53"/>
    <n v="0.20499999999999999"/>
  </r>
  <r>
    <x v="13"/>
    <n v="11610"/>
    <s v="City of Medicine Hat"/>
    <x v="8"/>
    <x v="10"/>
    <x v="1"/>
    <x v="601"/>
    <x v="0"/>
    <s v="n/a"/>
    <s v="n/a"/>
    <s v="n/a"/>
    <x v="2"/>
    <n v="63"/>
    <n v="0.29399999999999998"/>
  </r>
  <r>
    <x v="13"/>
    <n v="11610"/>
    <s v="City of Medicine Hat"/>
    <x v="8"/>
    <x v="11"/>
    <x v="1"/>
    <x v="602"/>
    <x v="0"/>
    <s v="n/a"/>
    <s v="n/a"/>
    <s v="n/a"/>
    <x v="2"/>
    <n v="132"/>
    <n v="0.33500000000000002"/>
  </r>
  <r>
    <x v="13"/>
    <n v="11610"/>
    <s v="City of Medicine Hat"/>
    <x v="8"/>
    <x v="12"/>
    <x v="1"/>
    <x v="603"/>
    <x v="0"/>
    <s v="n/a"/>
    <s v="n/a"/>
    <s v="n/a"/>
    <x v="2"/>
    <n v="109"/>
    <n v="0.25800000000000001"/>
  </r>
  <r>
    <x v="13"/>
    <n v="360131"/>
    <s v="City of Medicine Hat"/>
    <x v="8"/>
    <x v="13"/>
    <x v="1"/>
    <x v="604"/>
    <x v="0"/>
    <s v="n/a"/>
    <s v="n/a"/>
    <s v="n/a"/>
    <x v="2"/>
    <n v="68"/>
    <n v="0.20799999999999999"/>
  </r>
  <r>
    <x v="13"/>
    <n v="11718"/>
    <s v="ATCO"/>
    <x v="9"/>
    <x v="0"/>
    <x v="1"/>
    <x v="5"/>
    <x v="0"/>
    <s v="n/a"/>
    <s v="n/a"/>
    <s v="n/a"/>
    <x v="2"/>
    <s v="n/a"/>
    <s v="n/a"/>
  </r>
  <r>
    <x v="13"/>
    <n v="11718"/>
    <s v="ATCO"/>
    <x v="9"/>
    <x v="1"/>
    <x v="1"/>
    <x v="5"/>
    <x v="0"/>
    <s v="n/a"/>
    <s v="n/a"/>
    <s v="n/a"/>
    <x v="2"/>
    <s v="n/a"/>
    <s v="n/a"/>
  </r>
  <r>
    <x v="13"/>
    <n v="11718"/>
    <s v="ATCO"/>
    <x v="9"/>
    <x v="2"/>
    <x v="1"/>
    <x v="5"/>
    <x v="0"/>
    <s v="n/a"/>
    <s v="n/a"/>
    <s v="n/a"/>
    <x v="2"/>
    <s v="n/a"/>
    <s v="n/a"/>
  </r>
  <r>
    <x v="13"/>
    <n v="67774"/>
    <s v="ATCO"/>
    <x v="10"/>
    <x v="0"/>
    <x v="1"/>
    <x v="605"/>
    <x v="0"/>
    <s v="n/a"/>
    <s v="n/a"/>
    <s v="n/a"/>
    <x v="2"/>
    <n v="89"/>
    <n v="0.36099999999999999"/>
  </r>
  <r>
    <x v="13"/>
    <n v="68179"/>
    <s v="Air Liquide"/>
    <x v="11"/>
    <x v="0"/>
    <x v="1"/>
    <x v="606"/>
    <x v="101"/>
    <s v="n/a"/>
    <s v="n/a"/>
    <s v="n/a"/>
    <x v="2"/>
    <n v="205"/>
    <n v="0.115"/>
  </r>
  <r>
    <x v="13"/>
    <n v="69209"/>
    <s v="ATCO"/>
    <x v="9"/>
    <x v="3"/>
    <x v="1"/>
    <x v="607"/>
    <x v="102"/>
    <s v="n/a"/>
    <s v="n/a"/>
    <s v="n/a"/>
    <x v="2"/>
    <n v="168"/>
    <n v="0.53900000000000003"/>
  </r>
  <r>
    <x v="13"/>
    <n v="69209"/>
    <s v="ATCO"/>
    <x v="9"/>
    <x v="4"/>
    <x v="1"/>
    <x v="608"/>
    <x v="0"/>
    <s v="n/a"/>
    <s v="n/a"/>
    <s v="n/a"/>
    <x v="2"/>
    <n v="144"/>
    <n v="0.47"/>
  </r>
  <r>
    <x v="13"/>
    <n v="73899"/>
    <s v="ATCO"/>
    <x v="12"/>
    <x v="0"/>
    <x v="1"/>
    <x v="609"/>
    <x v="103"/>
    <s v="n/a"/>
    <s v="n/a"/>
    <s v="n/a"/>
    <x v="2"/>
    <n v="229"/>
    <n v="7.6999999999999999E-2"/>
  </r>
  <r>
    <x v="13"/>
    <n v="73899"/>
    <s v="ATCO"/>
    <x v="12"/>
    <x v="1"/>
    <x v="1"/>
    <x v="610"/>
    <x v="104"/>
    <s v="n/a"/>
    <s v="n/a"/>
    <s v="n/a"/>
    <x v="2"/>
    <n v="272"/>
    <n v="8.8999999999999996E-2"/>
  </r>
  <r>
    <x v="13"/>
    <n v="77375"/>
    <s v="Shell"/>
    <x v="13"/>
    <x v="0"/>
    <x v="1"/>
    <x v="611"/>
    <x v="105"/>
    <s v="n/a"/>
    <s v="n/a"/>
    <s v="n/a"/>
    <x v="2"/>
    <n v="160"/>
    <n v="0.34200000000000003"/>
  </r>
  <r>
    <x v="13"/>
    <n v="136385"/>
    <s v="Enmax"/>
    <x v="14"/>
    <x v="0"/>
    <x v="1"/>
    <x v="612"/>
    <x v="0"/>
    <s v="n/a"/>
    <s v="n/a"/>
    <s v="n/a"/>
    <x v="2"/>
    <n v="377"/>
    <n v="0.56799999999999995"/>
  </r>
  <r>
    <x v="13"/>
    <n v="136681"/>
    <s v="TransCanada"/>
    <x v="15"/>
    <x v="0"/>
    <x v="1"/>
    <x v="613"/>
    <x v="106"/>
    <s v="n/a"/>
    <s v="n/a"/>
    <s v="n/a"/>
    <x v="2"/>
    <n v="117"/>
    <n v="0.17399999999999999"/>
  </r>
  <r>
    <x v="13"/>
    <n v="136681"/>
    <s v="TransCanada"/>
    <x v="15"/>
    <x v="1"/>
    <x v="1"/>
    <x v="614"/>
    <x v="107"/>
    <s v="n/a"/>
    <s v="n/a"/>
    <s v="n/a"/>
    <x v="2"/>
    <n v="135"/>
    <n v="0.215"/>
  </r>
  <r>
    <x v="13"/>
    <n v="136858"/>
    <s v="Nexen"/>
    <x v="16"/>
    <x v="0"/>
    <x v="1"/>
    <x v="615"/>
    <x v="0"/>
    <s v="n/a"/>
    <s v="n/a"/>
    <s v="n/a"/>
    <x v="2"/>
    <n v="229"/>
    <n v="0.502"/>
  </r>
  <r>
    <x v="13"/>
    <n v="136951"/>
    <s v="TransCanada"/>
    <x v="17"/>
    <x v="0"/>
    <x v="1"/>
    <x v="616"/>
    <x v="32"/>
    <s v="n/a"/>
    <s v="n/a"/>
    <s v="n/a"/>
    <x v="2"/>
    <n v="138"/>
    <n v="0.183"/>
  </r>
  <r>
    <x v="13"/>
    <n v="138365"/>
    <s v="Enmax"/>
    <x v="18"/>
    <x v="0"/>
    <x v="1"/>
    <x v="617"/>
    <x v="0"/>
    <s v="n/a"/>
    <s v="n/a"/>
    <s v="n/a"/>
    <x v="2"/>
    <n v="305"/>
    <n v="0.159"/>
  </r>
  <r>
    <x v="13"/>
    <n v="147709"/>
    <s v="ATCO"/>
    <x v="19"/>
    <x v="0"/>
    <x v="1"/>
    <x v="618"/>
    <x v="0"/>
    <s v="n/a"/>
    <s v="n/a"/>
    <s v="n/a"/>
    <x v="2"/>
    <n v="78"/>
    <n v="0.499"/>
  </r>
  <r>
    <x v="13"/>
    <n v="147709"/>
    <s v="ATCO"/>
    <x v="19"/>
    <x v="1"/>
    <x v="1"/>
    <x v="619"/>
    <x v="0"/>
    <s v="n/a"/>
    <s v="n/a"/>
    <s v="n/a"/>
    <x v="2"/>
    <n v="45"/>
    <n v="0.70099999999999996"/>
  </r>
  <r>
    <x v="13"/>
    <n v="151812"/>
    <s v="TransCanada"/>
    <x v="20"/>
    <x v="0"/>
    <x v="1"/>
    <x v="620"/>
    <x v="108"/>
    <s v="n/a"/>
    <s v="n/a"/>
    <s v="n/a"/>
    <x v="2"/>
    <n v="166"/>
    <n v="0.28000000000000003"/>
  </r>
  <r>
    <x v="13"/>
    <n v="155746"/>
    <s v="TransCanada"/>
    <x v="21"/>
    <x v="0"/>
    <x v="1"/>
    <x v="621"/>
    <x v="32"/>
    <s v="n/a"/>
    <s v="n/a"/>
    <s v="n/a"/>
    <x v="2"/>
    <n v="502"/>
    <n v="0.159"/>
  </r>
  <r>
    <x v="13"/>
    <n v="238762"/>
    <s v="Constellation"/>
    <x v="22"/>
    <x v="0"/>
    <x v="1"/>
    <x v="622"/>
    <x v="0"/>
    <s v="n/a"/>
    <s v="n/a"/>
    <s v="n/a"/>
    <x v="2"/>
    <n v="165"/>
    <n v="0.28199999999999997"/>
  </r>
  <r>
    <x v="13"/>
    <n v="246216"/>
    <s v="Enmax"/>
    <x v="23"/>
    <x v="0"/>
    <x v="1"/>
    <x v="623"/>
    <x v="0"/>
    <s v="n/a"/>
    <s v="n/a"/>
    <s v="n/a"/>
    <x v="2"/>
    <n v="12"/>
    <n v="0.21199999999999999"/>
  </r>
  <r>
    <x v="13"/>
    <n v="246216"/>
    <s v="Enmax"/>
    <x v="23"/>
    <x v="1"/>
    <x v="1"/>
    <x v="624"/>
    <x v="0"/>
    <s v="n/a"/>
    <s v="n/a"/>
    <s v="n/a"/>
    <x v="2"/>
    <n v="22"/>
    <n v="0.29599999999999999"/>
  </r>
  <r>
    <x v="13"/>
    <n v="246216"/>
    <s v="Enmax"/>
    <x v="23"/>
    <x v="2"/>
    <x v="1"/>
    <x v="625"/>
    <x v="0"/>
    <s v="n/a"/>
    <s v="n/a"/>
    <s v="n/a"/>
    <x v="2"/>
    <n v="16"/>
    <n v="0.22600000000000001"/>
  </r>
  <r>
    <x v="13"/>
    <n v="262757"/>
    <s v="Enmax"/>
    <x v="24"/>
    <x v="0"/>
    <x v="1"/>
    <x v="626"/>
    <x v="0"/>
    <s v="n/a"/>
    <s v="n/a"/>
    <s v="n/a"/>
    <x v="2"/>
    <n v="786"/>
    <n v="0.13600000000000001"/>
  </r>
  <r>
    <x v="14"/>
    <n v="123"/>
    <s v="ATCO"/>
    <x v="0"/>
    <x v="0"/>
    <x v="0"/>
    <x v="627"/>
    <x v="0"/>
    <s v="not provided"/>
    <n v="8149"/>
    <n v="4.7350000000000003"/>
    <x v="14"/>
    <n v="2976"/>
    <n v="1.7290000000000001"/>
  </r>
  <r>
    <x v="14"/>
    <n v="123"/>
    <s v="ATCO"/>
    <x v="0"/>
    <x v="1"/>
    <x v="0"/>
    <x v="628"/>
    <x v="0"/>
    <s v="not provided"/>
    <n v="5580"/>
    <n v="4.2"/>
    <x v="14"/>
    <n v="2231"/>
    <n v="1.679"/>
  </r>
  <r>
    <x v="14"/>
    <n v="773"/>
    <s v="Capital Power"/>
    <x v="1"/>
    <x v="0"/>
    <x v="0"/>
    <x v="629"/>
    <x v="0"/>
    <n v="13177"/>
    <n v="6754"/>
    <n v="2.2320000000000002"/>
    <x v="25"/>
    <n v="5953"/>
    <n v="1.9670000000000001"/>
  </r>
  <r>
    <x v="14"/>
    <n v="773"/>
    <s v="Capital Power"/>
    <x v="1"/>
    <x v="1"/>
    <x v="0"/>
    <x v="630"/>
    <x v="0"/>
    <n v="13177"/>
    <n v="6423"/>
    <n v="2.2320000000000002"/>
    <x v="25"/>
    <n v="5661"/>
    <n v="1.9670000000000001"/>
  </r>
  <r>
    <x v="14"/>
    <n v="773"/>
    <s v="Capital Power"/>
    <x v="1"/>
    <x v="2"/>
    <x v="0"/>
    <x v="631"/>
    <x v="0"/>
    <s v="n/a"/>
    <n v="2700"/>
    <n v="0.71399999999999997"/>
    <x v="2"/>
    <n v="2146"/>
    <n v="0.56699999999999995"/>
  </r>
  <r>
    <x v="14"/>
    <n v="1391"/>
    <s v="Capital Power"/>
    <x v="2"/>
    <x v="0"/>
    <x v="1"/>
    <x v="632"/>
    <x v="0"/>
    <s v="n/a"/>
    <s v="n/a"/>
    <s v="n/a"/>
    <x v="2"/>
    <n v="15"/>
    <n v="0.35699999999999998"/>
  </r>
  <r>
    <x v="14"/>
    <n v="1391"/>
    <s v="Capital Power"/>
    <x v="2"/>
    <x v="1"/>
    <x v="1"/>
    <x v="633"/>
    <x v="0"/>
    <s v="n/a"/>
    <s v="n/a"/>
    <s v="n/a"/>
    <x v="2"/>
    <n v="49"/>
    <n v="0.28199999999999997"/>
  </r>
  <r>
    <x v="14"/>
    <n v="1391"/>
    <s v="Capital Power"/>
    <x v="2"/>
    <x v="2"/>
    <x v="1"/>
    <x v="634"/>
    <x v="0"/>
    <s v="n/a"/>
    <s v="n/a"/>
    <s v="n/a"/>
    <x v="2"/>
    <n v="79"/>
    <n v="0.29299999999999998"/>
  </r>
  <r>
    <x v="14"/>
    <n v="1512"/>
    <s v="ATCO"/>
    <x v="3"/>
    <x v="2"/>
    <x v="0"/>
    <x v="5"/>
    <x v="0"/>
    <s v="n/a"/>
    <s v="n/a"/>
    <s v="n/a"/>
    <x v="2"/>
    <s v="n/a"/>
    <s v="n/a"/>
  </r>
  <r>
    <x v="14"/>
    <n v="1512"/>
    <s v="ATCO"/>
    <x v="3"/>
    <x v="3"/>
    <x v="0"/>
    <x v="635"/>
    <x v="0"/>
    <s v="n/a"/>
    <n v="235"/>
    <n v="1.26"/>
    <x v="2"/>
    <n v="216"/>
    <n v="1.1559999999999999"/>
  </r>
  <r>
    <x v="14"/>
    <n v="1512"/>
    <s v="ATCO"/>
    <x v="3"/>
    <x v="4"/>
    <x v="0"/>
    <x v="636"/>
    <x v="0"/>
    <s v="n/a"/>
    <n v="537"/>
    <n v="0.57599999999999996"/>
    <x v="2"/>
    <n v="1167"/>
    <n v="1.252"/>
  </r>
  <r>
    <x v="14"/>
    <n v="9814"/>
    <s v="Milner"/>
    <x v="4"/>
    <x v="0"/>
    <x v="0"/>
    <x v="637"/>
    <x v="0"/>
    <s v="n/a"/>
    <n v="0.57599999999999996"/>
    <n v="1.2E-2"/>
    <x v="2"/>
    <n v="45"/>
    <n v="0.94199999999999995"/>
  </r>
  <r>
    <x v="14"/>
    <n v="9814"/>
    <s v="Milner"/>
    <x v="25"/>
    <x v="1"/>
    <x v="2"/>
    <x v="638"/>
    <x v="0"/>
    <s v="n/a"/>
    <s v="n/a"/>
    <s v="n/a"/>
    <x v="2"/>
    <n v="118"/>
    <n v="0.14000000000000001"/>
  </r>
  <r>
    <x v="14"/>
    <n v="9830"/>
    <s v="TransAlta"/>
    <x v="5"/>
    <x v="0"/>
    <x v="0"/>
    <x v="5"/>
    <x v="0"/>
    <s v="n/a"/>
    <s v="n/a"/>
    <s v="n/a"/>
    <x v="2"/>
    <s v="n/a"/>
    <s v="n/a"/>
  </r>
  <r>
    <x v="14"/>
    <n v="9830"/>
    <s v="TransAlta"/>
    <x v="5"/>
    <x v="1"/>
    <x v="0"/>
    <x v="5"/>
    <x v="0"/>
    <s v="n/a"/>
    <s v="n/a"/>
    <s v="n/a"/>
    <x v="2"/>
    <s v="n/a"/>
    <s v="n/a"/>
  </r>
  <r>
    <x v="14"/>
    <n v="9830"/>
    <s v="TransAlta"/>
    <x v="5"/>
    <x v="2"/>
    <x v="0"/>
    <x v="5"/>
    <x v="0"/>
    <s v="n/a"/>
    <s v="n/a"/>
    <s v="n/a"/>
    <x v="2"/>
    <s v="n/a"/>
    <s v="n/a"/>
  </r>
  <r>
    <x v="14"/>
    <n v="9830"/>
    <s v="TransAlta"/>
    <x v="5"/>
    <x v="3"/>
    <x v="0"/>
    <x v="639"/>
    <x v="0"/>
    <s v="n/a"/>
    <n v="566"/>
    <n v="0.84499999999999997"/>
    <x v="2"/>
    <n v="1034"/>
    <n v="1.544"/>
  </r>
  <r>
    <x v="14"/>
    <n v="9830"/>
    <s v="TransAlta"/>
    <x v="5"/>
    <x v="4"/>
    <x v="0"/>
    <x v="5"/>
    <x v="0"/>
    <s v="n/a"/>
    <s v="n/a"/>
    <s v="n/a"/>
    <x v="2"/>
    <s v="n/a"/>
    <s v="n/a"/>
  </r>
  <r>
    <x v="14"/>
    <n v="9830"/>
    <s v="TransAlta"/>
    <x v="5"/>
    <x v="5"/>
    <x v="0"/>
    <x v="640"/>
    <x v="0"/>
    <s v="n/a"/>
    <n v="383"/>
    <n v="0.77100000000000002"/>
    <x v="2"/>
    <n v="600"/>
    <n v="1.208"/>
  </r>
  <r>
    <x v="14"/>
    <n v="10323"/>
    <s v="TransAlta"/>
    <x v="6"/>
    <x v="3"/>
    <x v="1"/>
    <x v="5"/>
    <x v="0"/>
    <s v="n/a"/>
    <s v="n/a"/>
    <s v="n/a"/>
    <x v="2"/>
    <s v="n/a"/>
    <s v="n/a"/>
  </r>
  <r>
    <x v="14"/>
    <n v="10324"/>
    <s v="TransAlta"/>
    <x v="7"/>
    <x v="0"/>
    <x v="0"/>
    <x v="641"/>
    <x v="0"/>
    <s v="n/a"/>
    <n v="3629"/>
    <n v="1.653"/>
    <x v="2"/>
    <n v="4136"/>
    <n v="1.8839999999999999"/>
  </r>
  <r>
    <x v="14"/>
    <n v="10324"/>
    <s v="TransAlta"/>
    <x v="7"/>
    <x v="1"/>
    <x v="0"/>
    <x v="642"/>
    <x v="0"/>
    <s v="n/a"/>
    <n v="3534"/>
    <n v="1.645"/>
    <x v="2"/>
    <n v="4052"/>
    <n v="1.887"/>
  </r>
  <r>
    <x v="14"/>
    <n v="10324"/>
    <s v="TransAlta"/>
    <x v="7"/>
    <x v="2"/>
    <x v="0"/>
    <x v="643"/>
    <x v="0"/>
    <s v="n/a"/>
    <n v="2073"/>
    <n v="0.69"/>
    <x v="2"/>
    <n v="2070"/>
    <n v="0.68899999999999995"/>
  </r>
  <r>
    <x v="14"/>
    <n v="11610"/>
    <s v="City of Medicine Hat"/>
    <x v="8"/>
    <x v="6"/>
    <x v="1"/>
    <x v="5"/>
    <x v="0"/>
    <s v="n/a"/>
    <s v="n/a"/>
    <s v="n/a"/>
    <x v="2"/>
    <s v="n/a"/>
    <s v="n/a"/>
  </r>
  <r>
    <x v="14"/>
    <n v="11610"/>
    <s v="City of Medicine Hat"/>
    <x v="8"/>
    <x v="7"/>
    <x v="1"/>
    <x v="5"/>
    <x v="0"/>
    <s v="n/a"/>
    <s v="n/a"/>
    <s v="n/a"/>
    <x v="2"/>
    <s v="n/a"/>
    <s v="n/a"/>
  </r>
  <r>
    <x v="14"/>
    <n v="11610"/>
    <s v="City of Medicine Hat"/>
    <x v="8"/>
    <x v="8"/>
    <x v="1"/>
    <x v="5"/>
    <x v="0"/>
    <s v="n/a"/>
    <s v="n/a"/>
    <s v="n/a"/>
    <x v="2"/>
    <s v="n/a"/>
    <s v="n/a"/>
  </r>
  <r>
    <x v="14"/>
    <n v="11610"/>
    <s v="City of Medicine Hat"/>
    <x v="8"/>
    <x v="9"/>
    <x v="1"/>
    <x v="644"/>
    <x v="0"/>
    <s v="n/a"/>
    <s v="n/a"/>
    <s v="n/a"/>
    <x v="2"/>
    <n v="39"/>
    <n v="0.21"/>
  </r>
  <r>
    <x v="14"/>
    <n v="11610"/>
    <s v="City of Medicine Hat"/>
    <x v="8"/>
    <x v="10"/>
    <x v="1"/>
    <x v="645"/>
    <x v="0"/>
    <s v="n/a"/>
    <s v="n/a"/>
    <s v="n/a"/>
    <x v="2"/>
    <n v="34"/>
    <n v="0.29799999999999999"/>
  </r>
  <r>
    <x v="14"/>
    <n v="11610"/>
    <s v="City of Medicine Hat"/>
    <x v="8"/>
    <x v="11"/>
    <x v="1"/>
    <x v="646"/>
    <x v="0"/>
    <s v="n/a"/>
    <s v="n/a"/>
    <s v="n/a"/>
    <x v="2"/>
    <n v="125"/>
    <n v="0.33500000000000002"/>
  </r>
  <r>
    <x v="14"/>
    <n v="11610"/>
    <s v="City of Medicine Hat"/>
    <x v="8"/>
    <x v="12"/>
    <x v="1"/>
    <x v="647"/>
    <x v="0"/>
    <s v="n/a"/>
    <s v="n/a"/>
    <s v="n/a"/>
    <x v="2"/>
    <n v="94"/>
    <n v="0.23300000000000001"/>
  </r>
  <r>
    <x v="14"/>
    <n v="360131"/>
    <s v="City of Medicine Hat"/>
    <x v="8"/>
    <x v="13"/>
    <x v="1"/>
    <x v="648"/>
    <x v="0"/>
    <s v="n/a"/>
    <s v="n/a"/>
    <s v="n/a"/>
    <x v="2"/>
    <n v="59"/>
    <n v="0.21299999999999999"/>
  </r>
  <r>
    <x v="14"/>
    <n v="11718"/>
    <s v="ATCO"/>
    <x v="9"/>
    <x v="0"/>
    <x v="1"/>
    <x v="5"/>
    <x v="0"/>
    <s v="n/a"/>
    <s v="n/a"/>
    <s v="n/a"/>
    <x v="2"/>
    <s v="n/a"/>
    <s v="n/a"/>
  </r>
  <r>
    <x v="14"/>
    <n v="11718"/>
    <s v="ATCO"/>
    <x v="9"/>
    <x v="1"/>
    <x v="1"/>
    <x v="5"/>
    <x v="0"/>
    <s v="n/a"/>
    <s v="n/a"/>
    <s v="n/a"/>
    <x v="2"/>
    <s v="n/a"/>
    <s v="n/a"/>
  </r>
  <r>
    <x v="14"/>
    <n v="11718"/>
    <s v="ATCO"/>
    <x v="9"/>
    <x v="2"/>
    <x v="1"/>
    <x v="5"/>
    <x v="0"/>
    <s v="n/a"/>
    <s v="n/a"/>
    <s v="n/a"/>
    <x v="2"/>
    <s v="n/a"/>
    <s v="n/a"/>
  </r>
  <r>
    <x v="14"/>
    <n v="67774"/>
    <s v="ATCO"/>
    <x v="10"/>
    <x v="0"/>
    <x v="1"/>
    <x v="649"/>
    <x v="0"/>
    <s v="n/a"/>
    <s v="n/a"/>
    <s v="n/a"/>
    <x v="2"/>
    <n v="58"/>
    <n v="0.33600000000000002"/>
  </r>
  <r>
    <x v="14"/>
    <n v="68179"/>
    <s v="Air Liquide"/>
    <x v="11"/>
    <x v="0"/>
    <x v="1"/>
    <x v="650"/>
    <x v="109"/>
    <s v="n/a"/>
    <s v="n/a"/>
    <s v="n/a"/>
    <x v="2"/>
    <n v="185"/>
    <n v="0.105"/>
  </r>
  <r>
    <x v="14"/>
    <n v="69209"/>
    <s v="ATCO"/>
    <x v="9"/>
    <x v="3"/>
    <x v="1"/>
    <x v="651"/>
    <x v="110"/>
    <s v="n/a"/>
    <s v="n/a"/>
    <s v="n/a"/>
    <x v="2"/>
    <n v="186"/>
    <n v="0.48899999999999999"/>
  </r>
  <r>
    <x v="14"/>
    <n v="69209"/>
    <s v="ATCO"/>
    <x v="9"/>
    <x v="4"/>
    <x v="1"/>
    <x v="652"/>
    <x v="0"/>
    <s v="n/a"/>
    <s v="n/a"/>
    <s v="n/a"/>
    <x v="2"/>
    <n v="73"/>
    <n v="0.45700000000000002"/>
  </r>
  <r>
    <x v="14"/>
    <n v="73899"/>
    <s v="ATCO"/>
    <x v="12"/>
    <x v="0"/>
    <x v="1"/>
    <x v="653"/>
    <x v="111"/>
    <s v="n/a"/>
    <s v="n/a"/>
    <s v="n/a"/>
    <x v="2"/>
    <n v="192"/>
    <n v="6.7000000000000004E-2"/>
  </r>
  <r>
    <x v="14"/>
    <n v="73899"/>
    <s v="ATCO"/>
    <x v="12"/>
    <x v="1"/>
    <x v="1"/>
    <x v="654"/>
    <x v="112"/>
    <s v="n/a"/>
    <s v="n/a"/>
    <s v="n/a"/>
    <x v="2"/>
    <n v="236"/>
    <n v="8.6999999999999994E-2"/>
  </r>
  <r>
    <x v="14"/>
    <n v="77375"/>
    <s v="Shell"/>
    <x v="13"/>
    <x v="0"/>
    <x v="1"/>
    <x v="655"/>
    <x v="113"/>
    <s v="n/a"/>
    <s v="n/a"/>
    <s v="n/a"/>
    <x v="2"/>
    <n v="160"/>
    <n v="0.252"/>
  </r>
  <r>
    <x v="14"/>
    <n v="136385"/>
    <s v="Enmax"/>
    <x v="14"/>
    <x v="0"/>
    <x v="1"/>
    <x v="656"/>
    <x v="0"/>
    <s v="n/a"/>
    <s v="n/a"/>
    <s v="n/a"/>
    <x v="2"/>
    <n v="302"/>
    <n v="0.55800000000000005"/>
  </r>
  <r>
    <x v="14"/>
    <n v="136681"/>
    <s v="TransCanada"/>
    <x v="15"/>
    <x v="0"/>
    <x v="1"/>
    <x v="657"/>
    <x v="114"/>
    <s v="n/a"/>
    <s v="n/a"/>
    <s v="n/a"/>
    <x v="2"/>
    <n v="128"/>
    <n v="0.182"/>
  </r>
  <r>
    <x v="14"/>
    <n v="136681"/>
    <s v="TransCanada"/>
    <x v="15"/>
    <x v="1"/>
    <x v="1"/>
    <x v="658"/>
    <x v="115"/>
    <s v="n/a"/>
    <s v="n/a"/>
    <s v="n/a"/>
    <x v="2"/>
    <n v="150"/>
    <n v="0.22600000000000001"/>
  </r>
  <r>
    <x v="14"/>
    <n v="136858"/>
    <s v="Nexen"/>
    <x v="16"/>
    <x v="0"/>
    <x v="1"/>
    <x v="659"/>
    <x v="0"/>
    <s v="n/a"/>
    <s v="n/a"/>
    <s v="n/a"/>
    <x v="2"/>
    <n v="259"/>
    <n v="0.46"/>
  </r>
  <r>
    <x v="14"/>
    <n v="136951"/>
    <s v="TransCanada"/>
    <x v="17"/>
    <x v="0"/>
    <x v="1"/>
    <x v="660"/>
    <x v="116"/>
    <s v="n/a"/>
    <s v="n/a"/>
    <s v="n/a"/>
    <x v="2"/>
    <n v="171"/>
    <n v="0.221"/>
  </r>
  <r>
    <x v="14"/>
    <n v="138365"/>
    <s v="Enmax"/>
    <x v="18"/>
    <x v="0"/>
    <x v="1"/>
    <x v="661"/>
    <x v="0"/>
    <s v="n/a"/>
    <s v="n/a"/>
    <s v="n/a"/>
    <x v="2"/>
    <n v="397"/>
    <n v="0.19900000000000001"/>
  </r>
  <r>
    <x v="14"/>
    <n v="147709"/>
    <s v="ATCO"/>
    <x v="19"/>
    <x v="0"/>
    <x v="1"/>
    <x v="662"/>
    <x v="0"/>
    <s v="n/a"/>
    <s v="n/a"/>
    <s v="n/a"/>
    <x v="2"/>
    <n v="27"/>
    <n v="0.56399999999999995"/>
  </r>
  <r>
    <x v="14"/>
    <n v="147709"/>
    <s v="ATCO"/>
    <x v="19"/>
    <x v="1"/>
    <x v="1"/>
    <x v="663"/>
    <x v="0"/>
    <s v="n/a"/>
    <s v="n/a"/>
    <s v="n/a"/>
    <x v="2"/>
    <n v="33"/>
    <n v="0.438"/>
  </r>
  <r>
    <x v="14"/>
    <n v="151812"/>
    <s v="TransCanada"/>
    <x v="20"/>
    <x v="0"/>
    <x v="1"/>
    <x v="664"/>
    <x v="117"/>
    <s v="n/a"/>
    <s v="n/a"/>
    <s v="n/a"/>
    <x v="2"/>
    <n v="152"/>
    <n v="0.28000000000000003"/>
  </r>
  <r>
    <x v="14"/>
    <n v="155746"/>
    <s v="TransCanada"/>
    <x v="21"/>
    <x v="0"/>
    <x v="1"/>
    <x v="665"/>
    <x v="118"/>
    <s v="n/a"/>
    <s v="n/a"/>
    <s v="n/a"/>
    <x v="2"/>
    <n v="305"/>
    <n v="0.121"/>
  </r>
  <r>
    <x v="14"/>
    <n v="238762"/>
    <s v="Constellation"/>
    <x v="22"/>
    <x v="0"/>
    <x v="1"/>
    <x v="666"/>
    <x v="0"/>
    <s v="n/a"/>
    <s v="n/a"/>
    <s v="n/a"/>
    <x v="2"/>
    <n v="94"/>
    <n v="0.249"/>
  </r>
  <r>
    <x v="14"/>
    <n v="246216"/>
    <s v="Enmax"/>
    <x v="23"/>
    <x v="0"/>
    <x v="1"/>
    <x v="667"/>
    <x v="0"/>
    <s v="n/a"/>
    <s v="n/a"/>
    <s v="n/a"/>
    <x v="2"/>
    <n v="7"/>
    <n v="0.25700000000000001"/>
  </r>
  <r>
    <x v="14"/>
    <n v="246216"/>
    <s v="Enmax"/>
    <x v="23"/>
    <x v="1"/>
    <x v="1"/>
    <x v="668"/>
    <x v="0"/>
    <s v="n/a"/>
    <s v="n/a"/>
    <s v="n/a"/>
    <x v="2"/>
    <n v="7"/>
    <n v="0.28899999999999998"/>
  </r>
  <r>
    <x v="14"/>
    <n v="246216"/>
    <s v="Enmax"/>
    <x v="23"/>
    <x v="2"/>
    <x v="1"/>
    <x v="669"/>
    <x v="0"/>
    <s v="n/a"/>
    <s v="n/a"/>
    <s v="n/a"/>
    <x v="2"/>
    <n v="6"/>
    <n v="0.26900000000000002"/>
  </r>
  <r>
    <x v="14"/>
    <n v="262757"/>
    <s v="Enmax"/>
    <x v="24"/>
    <x v="0"/>
    <x v="1"/>
    <x v="670"/>
    <x v="0"/>
    <s v="n/a"/>
    <s v="n/a"/>
    <s v="n/a"/>
    <x v="2"/>
    <n v="1134"/>
    <n v="0.176999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
  <r>
    <s v="G10132"/>
    <x v="0"/>
    <x v="0"/>
    <x v="0"/>
    <n v="375864.72120000003"/>
    <s v="MAXIM Power"/>
    <n v="1972"/>
    <s v="Yes"/>
  </r>
  <r>
    <s v="G10132"/>
    <x v="1"/>
    <x v="0"/>
    <x v="0"/>
    <n v="278745.96620000002"/>
    <s v="MAXIM Power"/>
    <n v="1972"/>
    <s v="Yes"/>
  </r>
  <r>
    <s v="G10132"/>
    <x v="2"/>
    <x v="0"/>
    <x v="0"/>
    <n v="113611.569311"/>
    <s v="MAXIM Power"/>
    <n v="1972"/>
    <s v="Yes"/>
  </r>
  <r>
    <s v="G10132"/>
    <x v="3"/>
    <x v="0"/>
    <x v="0"/>
    <n v="395478.57938000001"/>
    <s v="MAXIM Power"/>
    <n v="1972"/>
    <s v="Yes"/>
  </r>
  <r>
    <s v="G10132"/>
    <x v="4"/>
    <x v="0"/>
    <x v="0"/>
    <n v="394830.97954799997"/>
    <s v="MAXIM Power"/>
    <n v="1972"/>
    <s v="Yes"/>
  </r>
  <r>
    <s v="G10132"/>
    <x v="5"/>
    <x v="0"/>
    <x v="0"/>
    <n v="861291.10662800004"/>
    <s v="MAXIM Power"/>
    <n v="1972"/>
    <s v="Yes"/>
  </r>
  <r>
    <s v="G10132"/>
    <x v="6"/>
    <x v="0"/>
    <x v="0"/>
    <n v="718997.12385199999"/>
    <s v="MAXIM Power"/>
    <n v="1972"/>
    <s v="Yes"/>
  </r>
  <r>
    <s v="G10132"/>
    <x v="7"/>
    <x v="0"/>
    <x v="0"/>
    <n v="709750.057623"/>
    <s v="MAXIM Power"/>
    <n v="1972"/>
    <s v="Yes"/>
  </r>
  <r>
    <s v="G10132"/>
    <x v="8"/>
    <x v="0"/>
    <x v="0"/>
    <n v="1034870.177667"/>
    <s v="MAXIM Power"/>
    <n v="1972"/>
    <s v="Yes"/>
  </r>
  <r>
    <s v="G10132"/>
    <x v="9"/>
    <x v="0"/>
    <x v="0"/>
    <n v="1039267.994757"/>
    <s v="MAXIM Power"/>
    <n v="1972"/>
    <s v="Yes"/>
  </r>
  <r>
    <s v="G10132"/>
    <x v="10"/>
    <x v="0"/>
    <x v="0"/>
    <n v="977185.91902200005"/>
    <s v="MAXIM Power"/>
    <n v="1972"/>
    <s v="Yes"/>
  </r>
  <r>
    <s v="G10132"/>
    <x v="11"/>
    <x v="0"/>
    <x v="0"/>
    <n v="756567.09369699995"/>
    <s v="MAXIM Power"/>
    <n v="1972"/>
    <s v="Yes"/>
  </r>
  <r>
    <s v="G10132"/>
    <x v="12"/>
    <x v="0"/>
    <x v="0"/>
    <n v="988655.838812"/>
    <s v="MAXIM Power"/>
    <n v="1972"/>
    <s v="Yes"/>
  </r>
  <r>
    <s v="G10132"/>
    <x v="13"/>
    <x v="0"/>
    <x v="0"/>
    <n v="948538.41659299994"/>
    <s v="MAXIM Power"/>
    <n v="1972"/>
    <s v="Yes"/>
  </r>
  <r>
    <s v="G10132"/>
    <x v="14"/>
    <x v="0"/>
    <x v="0"/>
    <n v="919531.15882300003"/>
    <s v="MAXIM Power"/>
    <n v="1972"/>
    <s v="Yes"/>
  </r>
  <r>
    <s v="G10132"/>
    <x v="15"/>
    <x v="0"/>
    <x v="0"/>
    <n v="965021.58720199997"/>
    <s v="MAXIM Power"/>
    <n v="1972"/>
    <s v="Yes"/>
  </r>
  <r>
    <s v="G10018"/>
    <x v="0"/>
    <x v="1"/>
    <x v="0"/>
    <n v="2202333.1296999999"/>
    <s v="Heartland Generation Ltd. "/>
    <n v="1954"/>
    <s v="Yes"/>
  </r>
  <r>
    <s v="G10018"/>
    <x v="1"/>
    <x v="1"/>
    <x v="0"/>
    <n v="2189040.2834999999"/>
    <s v="Heartland Generation Ltd. "/>
    <n v="1954"/>
    <s v="Yes"/>
  </r>
  <r>
    <s v="G10018"/>
    <x v="2"/>
    <x v="1"/>
    <x v="0"/>
    <n v="2053504.673"/>
    <s v="Heartland Generation Ltd. "/>
    <n v="1954"/>
    <s v="Yes"/>
  </r>
  <r>
    <s v="G10018"/>
    <x v="3"/>
    <x v="1"/>
    <x v="0"/>
    <n v="2155992.1131000002"/>
    <s v="Heartland Generation Ltd. "/>
    <n v="1954"/>
    <s v="Yes"/>
  </r>
  <r>
    <s v="G10018"/>
    <x v="4"/>
    <x v="1"/>
    <x v="0"/>
    <n v="2934925.8950209999"/>
    <s v="Heartland Generation Ltd. "/>
    <n v="1954"/>
    <s v="Yes"/>
  </r>
  <r>
    <s v="G10018"/>
    <x v="5"/>
    <x v="1"/>
    <x v="0"/>
    <n v="4327631.5119559998"/>
    <s v="Heartland Generation Ltd. "/>
    <n v="1954"/>
    <s v="Yes"/>
  </r>
  <r>
    <s v="G10018"/>
    <x v="6"/>
    <x v="1"/>
    <x v="0"/>
    <n v="4426235.2774729999"/>
    <s v="Heartland Generation Ltd. "/>
    <n v="1954"/>
    <s v="Yes"/>
  </r>
  <r>
    <s v="G10018"/>
    <x v="7"/>
    <x v="1"/>
    <x v="0"/>
    <n v="4739542.2388169998"/>
    <s v="Heartland Generation Ltd. "/>
    <n v="1954"/>
    <s v="Yes"/>
  </r>
  <r>
    <s v="G10018"/>
    <x v="8"/>
    <x v="1"/>
    <x v="0"/>
    <n v="5145320.7112410003"/>
    <s v="Heartland Generation Ltd. "/>
    <n v="1954"/>
    <s v="Yes"/>
  </r>
  <r>
    <s v="G10018"/>
    <x v="9"/>
    <x v="1"/>
    <x v="0"/>
    <n v="4979305.2176689999"/>
    <s v="Heartland Generation Ltd. "/>
    <n v="1954"/>
    <s v="Yes"/>
  </r>
  <r>
    <s v="G10018"/>
    <x v="10"/>
    <x v="1"/>
    <x v="0"/>
    <n v="5171746.9343999997"/>
    <s v="Heartland Generation Ltd. "/>
    <n v="1954"/>
    <s v="Yes"/>
  </r>
  <r>
    <s v="G10018"/>
    <x v="11"/>
    <x v="1"/>
    <x v="0"/>
    <n v="5074236.4191979999"/>
    <s v="Heartland Generation Ltd. "/>
    <n v="1954"/>
    <s v="Yes"/>
  </r>
  <r>
    <s v="G10018"/>
    <x v="12"/>
    <x v="1"/>
    <x v="0"/>
    <n v="5127176.7346329996"/>
    <s v="Heartland Generation Ltd. "/>
    <n v="1954"/>
    <s v="Yes"/>
  </r>
  <r>
    <s v="G10018"/>
    <x v="13"/>
    <x v="1"/>
    <x v="0"/>
    <n v="5281651.3986459998"/>
    <s v="Heartland Generation Ltd. "/>
    <n v="1954"/>
    <s v="Yes"/>
  </r>
  <r>
    <s v="G10018"/>
    <x v="14"/>
    <x v="1"/>
    <x v="0"/>
    <n v="5309191.8358749999"/>
    <s v="Heartland Generation Ltd. "/>
    <n v="1954"/>
    <s v="Yes"/>
  </r>
  <r>
    <s v="G10018"/>
    <x v="15"/>
    <x v="1"/>
    <x v="0"/>
    <n v="5044936.0965790004"/>
    <s v="Heartland Generation Ltd. "/>
    <n v="1954"/>
    <s v="Yes"/>
  </r>
  <r>
    <s v="G10162"/>
    <x v="0"/>
    <x v="2"/>
    <x v="0"/>
    <n v="7643634.8780500004"/>
    <s v="TransAlta"/>
    <n v="1983"/>
    <s v="Yes"/>
  </r>
  <r>
    <s v="G10162"/>
    <x v="1"/>
    <x v="2"/>
    <x v="0"/>
    <n v="8505674.4503119998"/>
    <s v="TransAlta"/>
    <n v="1983"/>
    <s v="Yes"/>
  </r>
  <r>
    <s v="G10162"/>
    <x v="2"/>
    <x v="2"/>
    <x v="0"/>
    <n v="8301764.4238"/>
    <s v="TransAlta"/>
    <n v="1983"/>
    <s v="Yes"/>
  </r>
  <r>
    <s v="G10162"/>
    <x v="3"/>
    <x v="2"/>
    <x v="0"/>
    <n v="9090866.1572810002"/>
    <s v="TransAlta"/>
    <n v="1983"/>
    <s v="Yes"/>
  </r>
  <r>
    <s v="G10162"/>
    <x v="4"/>
    <x v="2"/>
    <x v="0"/>
    <n v="8650147.1204250008"/>
    <s v="TransAlta"/>
    <n v="1983"/>
    <s v="Yes"/>
  </r>
  <r>
    <s v="G10162"/>
    <x v="5"/>
    <x v="2"/>
    <x v="0"/>
    <n v="9431797.7249539997"/>
    <s v="TransAlta"/>
    <n v="1983"/>
    <s v="Yes"/>
  </r>
  <r>
    <s v="G10162"/>
    <x v="6"/>
    <x v="2"/>
    <x v="0"/>
    <n v="7609322.238539"/>
    <s v="TransAlta"/>
    <n v="1983"/>
    <s v="Yes"/>
  </r>
  <r>
    <s v="G10162"/>
    <x v="7"/>
    <x v="2"/>
    <x v="0"/>
    <n v="8661778.7231140006"/>
    <s v="TransAlta"/>
    <n v="1983"/>
    <s v="Yes"/>
  </r>
  <r>
    <s v="G10162"/>
    <x v="8"/>
    <x v="2"/>
    <x v="0"/>
    <n v="7955970.1918040002"/>
    <s v="TransAlta"/>
    <n v="1983"/>
    <s v="Yes"/>
  </r>
  <r>
    <s v="G10162"/>
    <x v="9"/>
    <x v="2"/>
    <x v="0"/>
    <n v="6825596.0757170003"/>
    <s v="TransAlta"/>
    <n v="1983"/>
    <s v="Yes"/>
  </r>
  <r>
    <s v="G10162"/>
    <x v="10"/>
    <x v="2"/>
    <x v="0"/>
    <n v="6064325.997215"/>
    <s v="TransAlta"/>
    <n v="1983"/>
    <s v="Yes"/>
  </r>
  <r>
    <s v="G10162"/>
    <x v="11"/>
    <x v="2"/>
    <x v="0"/>
    <n v="6130535.1612409996"/>
    <s v="TransAlta"/>
    <n v="1983"/>
    <s v="Yes"/>
  </r>
  <r>
    <s v="G10162"/>
    <x v="12"/>
    <x v="2"/>
    <x v="0"/>
    <n v="6617669.6058240002"/>
    <s v="TransAlta"/>
    <n v="1983"/>
    <s v="Yes"/>
  </r>
  <r>
    <s v="G10162"/>
    <x v="13"/>
    <x v="2"/>
    <x v="0"/>
    <n v="6308106.0487670004"/>
    <s v="TransAlta"/>
    <n v="1983"/>
    <s v="Yes"/>
  </r>
  <r>
    <s v="G10162"/>
    <x v="14"/>
    <x v="2"/>
    <x v="0"/>
    <n v="6082940.1332339998"/>
    <s v="TransAlta"/>
    <n v="1983"/>
    <s v="Yes"/>
  </r>
  <r>
    <s v="G10162"/>
    <x v="15"/>
    <x v="2"/>
    <x v="0"/>
    <n v="5992740.2000320004"/>
    <s v="TransAlta"/>
    <n v="1983"/>
    <s v="Yes"/>
  </r>
  <r>
    <s v="G10265"/>
    <x v="0"/>
    <x v="3"/>
    <x v="0"/>
    <n v="4767195.8397000004"/>
    <s v="Heartland Generation Ltd. "/>
    <n v="1986"/>
    <s v="Yes"/>
  </r>
  <r>
    <s v="G10265"/>
    <x v="1"/>
    <x v="3"/>
    <x v="0"/>
    <n v="4976003.5878999997"/>
    <s v="Heartland Generation Ltd. "/>
    <n v="1986"/>
    <s v="Yes"/>
  </r>
  <r>
    <s v="G10265"/>
    <x v="2"/>
    <x v="3"/>
    <x v="0"/>
    <n v="5664805.9961000001"/>
    <s v="Heartland Generation Ltd. "/>
    <n v="1986"/>
    <s v="Yes"/>
  </r>
  <r>
    <s v="G10265"/>
    <x v="3"/>
    <x v="3"/>
    <x v="0"/>
    <n v="5023943.1022119997"/>
    <s v="Heartland Generation Ltd. "/>
    <n v="1986"/>
    <s v="Yes"/>
  </r>
  <r>
    <s v="G10265"/>
    <x v="4"/>
    <x v="3"/>
    <x v="0"/>
    <n v="4280785.8843700001"/>
    <s v="Heartland Generation Ltd. "/>
    <n v="1986"/>
    <s v="Yes"/>
  </r>
  <r>
    <s v="G10265"/>
    <x v="5"/>
    <x v="3"/>
    <x v="0"/>
    <n v="5219989.3992280001"/>
    <s v="Heartland Generation Ltd. "/>
    <n v="1986"/>
    <s v="Yes"/>
  </r>
  <r>
    <s v="G10265"/>
    <x v="6"/>
    <x v="3"/>
    <x v="0"/>
    <n v="4809927.0084729996"/>
    <s v="Heartland Generation Ltd. "/>
    <n v="1986"/>
    <s v="Yes"/>
  </r>
  <r>
    <s v="G10265"/>
    <x v="7"/>
    <x v="3"/>
    <x v="0"/>
    <n v="4926430.35152"/>
    <s v="Heartland Generation Ltd. "/>
    <n v="1986"/>
    <s v="Yes"/>
  </r>
  <r>
    <s v="G10265"/>
    <x v="8"/>
    <x v="3"/>
    <x v="0"/>
    <n v="5577250.2004190003"/>
    <s v="Heartland Generation Ltd. "/>
    <n v="1986"/>
    <s v="Yes"/>
  </r>
  <r>
    <s v="G10265"/>
    <x v="9"/>
    <x v="3"/>
    <x v="0"/>
    <n v="4910324.1421330003"/>
    <s v="Heartland Generation Ltd. "/>
    <n v="1986"/>
    <s v="Yes"/>
  </r>
  <r>
    <s v="G10265"/>
    <x v="10"/>
    <x v="3"/>
    <x v="0"/>
    <n v="4886447.0634740004"/>
    <s v="Heartland Generation Ltd. "/>
    <n v="1986"/>
    <s v="Yes"/>
  </r>
  <r>
    <s v="G10265"/>
    <x v="11"/>
    <x v="3"/>
    <x v="0"/>
    <n v="6023938.4322109995"/>
    <s v="Heartland Generation Ltd. "/>
    <n v="1986"/>
    <s v="Yes"/>
  </r>
  <r>
    <s v="G10265"/>
    <x v="12"/>
    <x v="3"/>
    <x v="0"/>
    <n v="5880285.8504370004"/>
    <s v="Heartland Generation Ltd. "/>
    <n v="1986"/>
    <s v="Yes"/>
  </r>
  <r>
    <s v="G10265"/>
    <x v="13"/>
    <x v="3"/>
    <x v="0"/>
    <n v="5891643.0137700001"/>
    <s v="Heartland Generation Ltd. "/>
    <n v="1986"/>
    <s v="Yes"/>
  </r>
  <r>
    <s v="G10265"/>
    <x v="14"/>
    <x v="3"/>
    <x v="0"/>
    <n v="5955792.719672"/>
    <s v="Heartland Generation Ltd. "/>
    <n v="1986"/>
    <s v="Yes"/>
  </r>
  <r>
    <s v="G10265"/>
    <x v="15"/>
    <x v="3"/>
    <x v="0"/>
    <n v="6219531.2138670003"/>
    <s v="Heartland Generation Ltd. "/>
    <n v="1986"/>
    <s v="Yes"/>
  </r>
  <r>
    <s v="G10127"/>
    <x v="0"/>
    <x v="4"/>
    <x v="0"/>
    <n v="8856244.4399999995"/>
    <s v="Capital Power"/>
    <n v="1989"/>
    <s v="Yes"/>
  </r>
  <r>
    <s v="G10127"/>
    <x v="1"/>
    <x v="4"/>
    <x v="0"/>
    <n v="8844462.3699999992"/>
    <s v="Capital Power"/>
    <n v="1989"/>
    <s v="Yes"/>
  </r>
  <r>
    <s v="G10127"/>
    <x v="2"/>
    <x v="4"/>
    <x v="0"/>
    <n v="9711112.1698649991"/>
    <s v="Capital Power"/>
    <n v="1989"/>
    <s v="Yes"/>
  </r>
  <r>
    <s v="G10127"/>
    <x v="3"/>
    <x v="4"/>
    <x v="0"/>
    <n v="9590782.5214150008"/>
    <s v="Capital Power"/>
    <n v="1989"/>
    <s v="Yes"/>
  </r>
  <r>
    <s v="G10127"/>
    <x v="4"/>
    <x v="4"/>
    <x v="0"/>
    <n v="10044259.099130999"/>
    <s v="Capital Power"/>
    <n v="1989"/>
    <s v="Yes"/>
  </r>
  <r>
    <s v="G10127"/>
    <x v="5"/>
    <x v="4"/>
    <x v="0"/>
    <n v="9166664.3695330005"/>
    <s v="Capital Power"/>
    <n v="1989"/>
    <s v="Yes"/>
  </r>
  <r>
    <s v="G10127"/>
    <x v="6"/>
    <x v="4"/>
    <x v="0"/>
    <n v="8998394"/>
    <s v="Capital Power"/>
    <n v="1989"/>
    <s v="Yes"/>
  </r>
  <r>
    <s v="G10127"/>
    <x v="7"/>
    <x v="4"/>
    <x v="0"/>
    <n v="8711981.5308480002"/>
    <s v="Capital Power"/>
    <n v="1989"/>
    <s v="Yes"/>
  </r>
  <r>
    <s v="G10127"/>
    <x v="8"/>
    <x v="4"/>
    <x v="0"/>
    <n v="9385638.9986000005"/>
    <s v="Capital Power"/>
    <n v="1989"/>
    <s v="Yes"/>
  </r>
  <r>
    <s v="G10127"/>
    <x v="9"/>
    <x v="4"/>
    <x v="0"/>
    <n v="9122133.2754650004"/>
    <s v="Capital Power"/>
    <n v="1989"/>
    <s v="Yes"/>
  </r>
  <r>
    <s v="G10127"/>
    <x v="10"/>
    <x v="4"/>
    <x v="0"/>
    <n v="9543449.3614729997"/>
    <s v="Capital Power"/>
    <n v="1989"/>
    <s v="Yes"/>
  </r>
  <r>
    <s v="G10127"/>
    <x v="11"/>
    <x v="4"/>
    <x v="0"/>
    <n v="8363883.056814"/>
    <s v="Capital Power"/>
    <n v="1989"/>
    <s v="Yes"/>
  </r>
  <r>
    <s v="G10127"/>
    <x v="12"/>
    <x v="4"/>
    <x v="0"/>
    <n v="9480475.0367329996"/>
    <s v="Capital Power"/>
    <n v="1989"/>
    <s v="Yes"/>
  </r>
  <r>
    <s v="G10127"/>
    <x v="13"/>
    <x v="4"/>
    <x v="0"/>
    <n v="9740499.0438080002"/>
    <s v="Capital Power"/>
    <n v="1989"/>
    <s v="Yes"/>
  </r>
  <r>
    <s v="G10127"/>
    <x v="14"/>
    <x v="4"/>
    <x v="0"/>
    <n v="8946884.4312919993"/>
    <s v="Capital Power"/>
    <n v="1989"/>
    <s v="Yes"/>
  </r>
  <r>
    <s v="G10127"/>
    <x v="15"/>
    <x v="4"/>
    <x v="0"/>
    <n v="6790429.5302980002"/>
    <s v="Capital Power"/>
    <n v="1989"/>
    <s v="Yes"/>
  </r>
  <r>
    <s v="G10024"/>
    <x v="0"/>
    <x v="5"/>
    <x v="1"/>
    <n v="5071564.9382549999"/>
    <s v="SaskPower"/>
    <n v="1959"/>
    <s v="Yes"/>
  </r>
  <r>
    <s v="G10024"/>
    <x v="1"/>
    <x v="5"/>
    <x v="1"/>
    <n v="4925617.5690000001"/>
    <s v="SaskPower"/>
    <n v="1959"/>
    <s v="Yes"/>
  </r>
  <r>
    <s v="G10024"/>
    <x v="2"/>
    <x v="5"/>
    <x v="1"/>
    <n v="5501399.4400000004"/>
    <s v="SaskPower"/>
    <n v="1959"/>
    <s v="Yes"/>
  </r>
  <r>
    <s v="G10024"/>
    <x v="3"/>
    <x v="5"/>
    <x v="1"/>
    <n v="4854787.4009440001"/>
    <s v="SaskPower"/>
    <n v="1959"/>
    <s v="Yes"/>
  </r>
  <r>
    <s v="G10024"/>
    <x v="4"/>
    <x v="5"/>
    <x v="1"/>
    <n v="5660859.1982620005"/>
    <s v="SaskPower"/>
    <n v="1959"/>
    <s v="Yes"/>
  </r>
  <r>
    <s v="G10024"/>
    <x v="5"/>
    <x v="5"/>
    <x v="1"/>
    <n v="4994430.2994539998"/>
    <s v="SaskPower"/>
    <n v="1959"/>
    <s v="Yes"/>
  </r>
  <r>
    <s v="G10024"/>
    <x v="6"/>
    <x v="5"/>
    <x v="1"/>
    <n v="5604979"/>
    <s v="SaskPower"/>
    <n v="1959"/>
    <s v="Yes"/>
  </r>
  <r>
    <s v="G10024"/>
    <x v="7"/>
    <x v="5"/>
    <x v="1"/>
    <n v="6934313.8017880004"/>
    <s v="SaskPower"/>
    <n v="1959"/>
    <s v="Yes"/>
  </r>
  <r>
    <s v="G10024"/>
    <x v="8"/>
    <x v="5"/>
    <x v="1"/>
    <n v="6108917"/>
    <s v="SaskPower"/>
    <n v="1959"/>
    <s v="Yes"/>
  </r>
  <r>
    <s v="G10024"/>
    <x v="9"/>
    <x v="5"/>
    <x v="1"/>
    <n v="6748294.4010439999"/>
    <s v="SaskPower"/>
    <n v="1959"/>
    <s v="Yes"/>
  </r>
  <r>
    <s v="G10024"/>
    <x v="10"/>
    <x v="5"/>
    <x v="1"/>
    <n v="7319919.5000499999"/>
    <s v="SaskPower"/>
    <n v="1959"/>
    <s v="Yes"/>
  </r>
  <r>
    <s v="G10024"/>
    <x v="11"/>
    <x v="5"/>
    <x v="1"/>
    <n v="6898222.5"/>
    <s v="SaskPower"/>
    <n v="1959"/>
    <s v="Yes"/>
  </r>
  <r>
    <s v="G10024"/>
    <x v="12"/>
    <x v="5"/>
    <x v="1"/>
    <n v="6487232.8017130001"/>
    <s v="SaskPower"/>
    <n v="1959"/>
    <s v="Yes"/>
  </r>
  <r>
    <s v="G10024"/>
    <x v="13"/>
    <x v="5"/>
    <x v="1"/>
    <n v="6870875.0000750003"/>
    <s v="SaskPower"/>
    <n v="1959"/>
    <s v="Yes"/>
  </r>
  <r>
    <s v="G10024"/>
    <x v="14"/>
    <x v="5"/>
    <x v="1"/>
    <n v="6749524.1981370002"/>
    <s v="SaskPower"/>
    <n v="1959"/>
    <s v="Yes"/>
  </r>
  <r>
    <s v="G10024"/>
    <x v="15"/>
    <x v="5"/>
    <x v="1"/>
    <n v="6570850"/>
    <s v="SaskPower"/>
    <n v="1959"/>
    <s v="Yes"/>
  </r>
  <r>
    <s v="G10229"/>
    <x v="0"/>
    <x v="6"/>
    <x v="1"/>
    <n v="3575289.3897330002"/>
    <s v="SaskPower"/>
    <n v="1981"/>
    <s v="Yes"/>
  </r>
  <r>
    <s v="G10229"/>
    <x v="1"/>
    <x v="6"/>
    <x v="1"/>
    <n v="3949958.5980000002"/>
    <s v="SaskPower"/>
    <n v="1981"/>
    <s v="Yes"/>
  </r>
  <r>
    <s v="G10229"/>
    <x v="2"/>
    <x v="6"/>
    <x v="1"/>
    <n v="3936647.94"/>
    <s v="SaskPower"/>
    <n v="1981"/>
    <s v="Yes"/>
  </r>
  <r>
    <s v="G10229"/>
    <x v="3"/>
    <x v="6"/>
    <x v="1"/>
    <n v="4429771.4008440003"/>
    <s v="SaskPower"/>
    <n v="1981"/>
    <s v="Yes"/>
  </r>
  <r>
    <s v="G10229"/>
    <x v="4"/>
    <x v="6"/>
    <x v="1"/>
    <n v="3996361.4008940002"/>
    <s v="SaskPower"/>
    <n v="1981"/>
    <s v="Yes"/>
  </r>
  <r>
    <s v="G10229"/>
    <x v="5"/>
    <x v="6"/>
    <x v="1"/>
    <n v="4641652.200646"/>
    <s v="SaskPower"/>
    <n v="1981"/>
    <s v="Yes"/>
  </r>
  <r>
    <s v="G10229"/>
    <x v="6"/>
    <x v="6"/>
    <x v="1"/>
    <n v="3970463"/>
    <s v="SaskPower"/>
    <n v="1981"/>
    <s v="Yes"/>
  </r>
  <r>
    <s v="G10229"/>
    <x v="7"/>
    <x v="6"/>
    <x v="1"/>
    <n v="4377429.0000750003"/>
    <s v="SaskPower"/>
    <n v="1981"/>
    <s v="Yes"/>
  </r>
  <r>
    <s v="G10229"/>
    <x v="8"/>
    <x v="6"/>
    <x v="1"/>
    <n v="4375908"/>
    <s v="SaskPower"/>
    <n v="1981"/>
    <s v="Yes"/>
  </r>
  <r>
    <s v="G10229"/>
    <x v="9"/>
    <x v="6"/>
    <x v="1"/>
    <n v="4333592.4999500001"/>
    <s v="SaskPower"/>
    <n v="1981"/>
    <s v="Yes"/>
  </r>
  <r>
    <s v="G10229"/>
    <x v="10"/>
    <x v="6"/>
    <x v="1"/>
    <n v="4247002.5000499999"/>
    <s v="SaskPower"/>
    <n v="1981"/>
    <s v="Yes"/>
  </r>
  <r>
    <s v="G10229"/>
    <x v="11"/>
    <x v="6"/>
    <x v="1"/>
    <n v="3835028.5990809998"/>
    <s v="SaskPower"/>
    <n v="1981"/>
    <s v="Yes"/>
  </r>
  <r>
    <s v="G10229"/>
    <x v="12"/>
    <x v="6"/>
    <x v="1"/>
    <n v="4308976.2994790003"/>
    <s v="SaskPower"/>
    <n v="1981"/>
    <s v="Yes"/>
  </r>
  <r>
    <s v="G10229"/>
    <x v="13"/>
    <x v="6"/>
    <x v="1"/>
    <n v="3247451.2994289999"/>
    <s v="SaskPower"/>
    <n v="1981"/>
    <s v="Yes"/>
  </r>
  <r>
    <s v="G10229"/>
    <x v="14"/>
    <x v="6"/>
    <x v="1"/>
    <n v="4114704.2005460002"/>
    <s v="SaskPower"/>
    <n v="1981"/>
    <s v="Yes"/>
  </r>
  <r>
    <s v="G10229"/>
    <x v="15"/>
    <x v="6"/>
    <x v="1"/>
    <n v="4401400"/>
    <s v="SaskPower"/>
    <n v="1981"/>
    <s v="Yes"/>
  </r>
  <r>
    <s v="G10264"/>
    <x v="0"/>
    <x v="7"/>
    <x v="1"/>
    <n v="2342776.2570699998"/>
    <s v="SaskPower"/>
    <n v="1992"/>
    <s v="Yes"/>
  </r>
  <r>
    <s v="G10264"/>
    <x v="1"/>
    <x v="7"/>
    <x v="1"/>
    <n v="2119107.3489999999"/>
    <s v="SaskPower"/>
    <n v="1992"/>
    <s v="Yes"/>
  </r>
  <r>
    <s v="G10264"/>
    <x v="2"/>
    <x v="7"/>
    <x v="1"/>
    <n v="2362353.3199999998"/>
    <s v="SaskPower"/>
    <n v="1992"/>
    <s v="Yes"/>
  </r>
  <r>
    <s v="G10264"/>
    <x v="3"/>
    <x v="7"/>
    <x v="1"/>
    <n v="1965777.75"/>
    <s v="SaskPower"/>
    <n v="1992"/>
    <s v="Yes"/>
  </r>
  <r>
    <s v="G10264"/>
    <x v="4"/>
    <x v="7"/>
    <x v="1"/>
    <n v="2147594.3996520001"/>
    <s v="SaskPower"/>
    <n v="1992"/>
    <s v="Yes"/>
  </r>
  <r>
    <s v="G10264"/>
    <x v="5"/>
    <x v="7"/>
    <x v="1"/>
    <n v="2080807.700646"/>
    <s v="SaskPower"/>
    <n v="1992"/>
    <s v="Yes"/>
  </r>
  <r>
    <s v="G10264"/>
    <x v="6"/>
    <x v="7"/>
    <x v="1"/>
    <n v="2333196"/>
    <s v="SaskPower"/>
    <n v="1992"/>
    <s v="Yes"/>
  </r>
  <r>
    <s v="G10264"/>
    <x v="7"/>
    <x v="7"/>
    <x v="1"/>
    <n v="1660221.899677"/>
    <s v="SaskPower"/>
    <n v="1992"/>
    <s v="Yes"/>
  </r>
  <r>
    <s v="G10264"/>
    <x v="8"/>
    <x v="7"/>
    <x v="1"/>
    <n v="2307930.3002050002"/>
    <s v="SaskPower"/>
    <n v="1992"/>
    <s v="Yes"/>
  </r>
  <r>
    <s v="G10264"/>
    <x v="9"/>
    <x v="7"/>
    <x v="1"/>
    <n v="2317108.700646"/>
    <s v="SaskPower"/>
    <n v="1992"/>
    <s v="Yes"/>
  </r>
  <r>
    <s v="G10264"/>
    <x v="10"/>
    <x v="7"/>
    <x v="1"/>
    <n v="2151603.100298"/>
    <s v="SaskPower"/>
    <n v="1992"/>
    <s v="Yes"/>
  </r>
  <r>
    <s v="G10264"/>
    <x v="11"/>
    <x v="7"/>
    <x v="1"/>
    <n v="2157264.600298"/>
    <s v="SaskPower"/>
    <n v="1992"/>
    <s v="Yes"/>
  </r>
  <r>
    <s v="G10264"/>
    <x v="12"/>
    <x v="7"/>
    <x v="1"/>
    <n v="2228317.7994289999"/>
    <s v="SaskPower"/>
    <n v="1992"/>
    <s v="Yes"/>
  </r>
  <r>
    <s v="G10264"/>
    <x v="13"/>
    <x v="7"/>
    <x v="1"/>
    <n v="2232454.100323"/>
    <s v="SaskPower"/>
    <n v="1992"/>
    <s v="Yes"/>
  </r>
  <r>
    <s v="G10264"/>
    <x v="14"/>
    <x v="7"/>
    <x v="1"/>
    <n v="1851060.5"/>
    <s v="SaskPower"/>
    <n v="1992"/>
    <s v="Yes"/>
  </r>
  <r>
    <s v="G10264"/>
    <x v="15"/>
    <x v="7"/>
    <x v="1"/>
    <n v="2226250"/>
    <s v="SaskPower"/>
    <n v="1992"/>
    <s v="Yes"/>
  </r>
  <r>
    <s v="G10022"/>
    <x v="0"/>
    <x v="8"/>
    <x v="2"/>
    <n v="2550879.9900000002"/>
    <s v="New Brunswick Power Corp"/>
    <n v="1993"/>
    <s v="Yes"/>
  </r>
  <r>
    <s v="G10022"/>
    <x v="1"/>
    <x v="8"/>
    <x v="2"/>
    <n v="2931920.62"/>
    <s v="New Brunswick Power Corp"/>
    <n v="1993"/>
    <s v="Yes"/>
  </r>
  <r>
    <s v="G10022"/>
    <x v="2"/>
    <x v="8"/>
    <x v="2"/>
    <n v="2435029.52"/>
    <s v="New Brunswick Power Corp"/>
    <n v="1993"/>
    <s v="Yes"/>
  </r>
  <r>
    <s v="G10022"/>
    <x v="3"/>
    <x v="8"/>
    <x v="2"/>
    <n v="2767227.151054"/>
    <s v="New Brunswick Power Corp"/>
    <n v="1993"/>
    <s v="Yes"/>
  </r>
  <r>
    <s v="G10022"/>
    <x v="4"/>
    <x v="8"/>
    <x v="2"/>
    <n v="2123832.185416"/>
    <s v="New Brunswick Power Corp"/>
    <n v="1993"/>
    <s v="Yes"/>
  </r>
  <r>
    <s v="G10022"/>
    <x v="5"/>
    <x v="8"/>
    <x v="2"/>
    <n v="2847071.500025"/>
    <s v="New Brunswick Power Corp"/>
    <n v="1993"/>
    <s v="Yes"/>
  </r>
  <r>
    <s v="G10022"/>
    <x v="6"/>
    <x v="8"/>
    <x v="2"/>
    <n v="2811828.499975"/>
    <s v="New Brunswick Power Corp"/>
    <n v="1993"/>
    <s v="Yes"/>
  </r>
  <r>
    <s v="G10022"/>
    <x v="7"/>
    <x v="8"/>
    <x v="2"/>
    <n v="2319254"/>
    <s v="New Brunswick Power Corp"/>
    <n v="1993"/>
    <s v="Yes"/>
  </r>
  <r>
    <s v="G10022"/>
    <x v="8"/>
    <x v="8"/>
    <x v="2"/>
    <n v="2722917"/>
    <s v="New Brunswick Power Corp"/>
    <n v="1993"/>
    <s v="Yes"/>
  </r>
  <r>
    <s v="G10022"/>
    <x v="9"/>
    <x v="8"/>
    <x v="2"/>
    <n v="2600000"/>
    <s v="New Brunswick Power Corp"/>
    <n v="1993"/>
    <s v="Yes"/>
  </r>
  <r>
    <s v="G10022"/>
    <x v="10"/>
    <x v="8"/>
    <x v="2"/>
    <n v="3030268"/>
    <s v="New Brunswick Power Corp"/>
    <n v="1993"/>
    <s v="Yes"/>
  </r>
  <r>
    <s v="G10022"/>
    <x v="11"/>
    <x v="8"/>
    <x v="2"/>
    <n v="3150000"/>
    <s v="New Brunswick Power Corp"/>
    <n v="1993"/>
    <s v="Yes"/>
  </r>
  <r>
    <s v="G10022"/>
    <x v="12"/>
    <x v="8"/>
    <x v="2"/>
    <n v="2940000"/>
    <s v="New Brunswick Power Corp"/>
    <n v="1993"/>
    <s v="Yes"/>
  </r>
  <r>
    <s v="G10022"/>
    <x v="13"/>
    <x v="8"/>
    <x v="2"/>
    <n v="2893404"/>
    <s v="New Brunswick Power Corp"/>
    <n v="1993"/>
    <s v="Yes"/>
  </r>
  <r>
    <s v="G10022"/>
    <x v="14"/>
    <x v="8"/>
    <x v="2"/>
    <n v="3188245"/>
    <s v="New Brunswick Power Corp"/>
    <n v="1993"/>
    <s v="Yes"/>
  </r>
  <r>
    <s v="G10022"/>
    <x v="15"/>
    <x v="8"/>
    <x v="2"/>
    <n v="3090000"/>
    <s v="New Brunswick Power Corp"/>
    <n v="1993"/>
    <s v="Yes"/>
  </r>
  <r>
    <s v="G10178"/>
    <x v="0"/>
    <x v="9"/>
    <x v="3"/>
    <n v="2495899.7884"/>
    <s v="Nova Scotia Power Inc"/>
    <n v="1979"/>
    <s v="Yes"/>
  </r>
  <r>
    <s v="G10178"/>
    <x v="1"/>
    <x v="9"/>
    <x v="3"/>
    <n v="2383334.9900000002"/>
    <s v="Nova Scotia Power Inc"/>
    <n v="1979"/>
    <s v="Yes"/>
  </r>
  <r>
    <s v="G10178"/>
    <x v="2"/>
    <x v="9"/>
    <x v="3"/>
    <n v="2192083.389337"/>
    <s v="Nova Scotia Power Inc"/>
    <n v="1979"/>
    <s v="Yes"/>
  </r>
  <r>
    <s v="G10178"/>
    <x v="3"/>
    <x v="9"/>
    <x v="3"/>
    <n v="2269681.6398"/>
    <s v="Nova Scotia Power Inc"/>
    <n v="1979"/>
    <s v="Yes"/>
  </r>
  <r>
    <s v="G10178"/>
    <x v="4"/>
    <x v="9"/>
    <x v="3"/>
    <n v="2217439.8356349999"/>
    <s v="Nova Scotia Power Inc"/>
    <n v="1979"/>
    <s v="Yes"/>
  </r>
  <r>
    <s v="G10178"/>
    <x v="5"/>
    <x v="9"/>
    <x v="3"/>
    <n v="2288298.0095560001"/>
    <s v="Nova Scotia Power Inc"/>
    <n v="1979"/>
    <s v="Yes"/>
  </r>
  <r>
    <s v="G10178"/>
    <x v="6"/>
    <x v="9"/>
    <x v="3"/>
    <n v="3318553.999729"/>
    <s v="Nova Scotia Power Inc"/>
    <n v="1979"/>
    <s v="Yes"/>
  </r>
  <r>
    <s v="G10178"/>
    <x v="7"/>
    <x v="9"/>
    <x v="3"/>
    <n v="2807954.9413120002"/>
    <s v="Nova Scotia Power Inc"/>
    <n v="1979"/>
    <s v="Yes"/>
  </r>
  <r>
    <s v="G10178"/>
    <x v="8"/>
    <x v="9"/>
    <x v="3"/>
    <n v="3480888.3149999999"/>
    <s v="Nova Scotia Power Inc"/>
    <n v="1979"/>
    <s v="Yes"/>
  </r>
  <r>
    <s v="G10178"/>
    <x v="9"/>
    <x v="9"/>
    <x v="3"/>
    <n v="3689526.92"/>
    <s v="Nova Scotia Power Inc"/>
    <n v="1979"/>
    <s v="Yes"/>
  </r>
  <r>
    <s v="G10178"/>
    <x v="10"/>
    <x v="9"/>
    <x v="3"/>
    <n v="3939948.88"/>
    <s v="Nova Scotia Power Inc"/>
    <n v="1979"/>
    <s v="Yes"/>
  </r>
  <r>
    <s v="G10178"/>
    <x v="11"/>
    <x v="9"/>
    <x v="3"/>
    <n v="4137063.106989"/>
    <s v="Nova Scotia Power Inc"/>
    <n v="1979"/>
    <s v="Yes"/>
  </r>
  <r>
    <s v="G10178"/>
    <x v="12"/>
    <x v="9"/>
    <x v="3"/>
    <n v="4284766.8"/>
    <s v="Nova Scotia Power Inc"/>
    <n v="1979"/>
    <s v="Yes"/>
  </r>
  <r>
    <s v="G10178"/>
    <x v="13"/>
    <x v="9"/>
    <x v="3"/>
    <n v="4132046"/>
    <s v="Nova Scotia Power Inc"/>
    <n v="1979"/>
    <s v="Yes"/>
  </r>
  <r>
    <s v="G10178"/>
    <x v="14"/>
    <x v="9"/>
    <x v="3"/>
    <n v="4441776.8"/>
    <s v="Nova Scotia Power Inc"/>
    <n v="1979"/>
    <s v="Yes"/>
  </r>
  <r>
    <s v="G10178"/>
    <x v="15"/>
    <x v="9"/>
    <x v="3"/>
    <n v="4495494"/>
    <s v="Nova Scotia Power Inc"/>
    <n v="1979"/>
    <s v="Yes"/>
  </r>
  <r>
    <s v="G10228"/>
    <x v="0"/>
    <x v="10"/>
    <x v="3"/>
    <n v="809171.1642"/>
    <s v="Nova Scotia Power Inc"/>
    <n v="1973"/>
    <s v="Yes"/>
  </r>
  <r>
    <s v="G10228"/>
    <x v="1"/>
    <x v="10"/>
    <x v="3"/>
    <n v="988419.04689999996"/>
    <s v="Nova Scotia Power Inc"/>
    <n v="1973"/>
    <s v="Yes"/>
  </r>
  <r>
    <s v="G10228"/>
    <x v="2"/>
    <x v="10"/>
    <x v="3"/>
    <n v="885392.48471300001"/>
    <s v="Nova Scotia Power Inc"/>
    <n v="1973"/>
    <s v="Yes"/>
  </r>
  <r>
    <s v="G10228"/>
    <x v="3"/>
    <x v="10"/>
    <x v="3"/>
    <n v="960886.679"/>
    <s v="Nova Scotia Power Inc"/>
    <n v="1973"/>
    <s v="Yes"/>
  </r>
  <r>
    <s v="G10228"/>
    <x v="4"/>
    <x v="10"/>
    <x v="3"/>
    <n v="869983.24625500001"/>
    <s v="Nova Scotia Power Inc"/>
    <n v="1973"/>
    <s v="Yes"/>
  </r>
  <r>
    <s v="G10228"/>
    <x v="5"/>
    <x v="10"/>
    <x v="3"/>
    <n v="955842.00547400001"/>
    <s v="Nova Scotia Power Inc"/>
    <n v="1973"/>
    <s v="Yes"/>
  </r>
  <r>
    <s v="G10228"/>
    <x v="6"/>
    <x v="10"/>
    <x v="3"/>
    <n v="754709.00026400003"/>
    <s v="Nova Scotia Power Inc"/>
    <n v="1973"/>
    <s v="Yes"/>
  </r>
  <r>
    <s v="G10228"/>
    <x v="7"/>
    <x v="10"/>
    <x v="3"/>
    <n v="800497.20556599996"/>
    <s v="Nova Scotia Power Inc"/>
    <n v="1973"/>
    <s v="Yes"/>
  </r>
  <r>
    <s v="G10228"/>
    <x v="8"/>
    <x v="10"/>
    <x v="3"/>
    <n v="594842.54339999997"/>
    <s v="Nova Scotia Power Inc"/>
    <n v="1973"/>
    <s v="Yes"/>
  </r>
  <r>
    <s v="G10228"/>
    <x v="9"/>
    <x v="10"/>
    <x v="3"/>
    <n v="1060467"/>
    <s v="Nova Scotia Power Inc"/>
    <n v="1973"/>
    <s v="Yes"/>
  </r>
  <r>
    <s v="G10228"/>
    <x v="10"/>
    <x v="10"/>
    <x v="3"/>
    <n v="1016221"/>
    <s v="Nova Scotia Power Inc"/>
    <n v="1973"/>
    <s v="Yes"/>
  </r>
  <r>
    <s v="G10228"/>
    <x v="11"/>
    <x v="10"/>
    <x v="3"/>
    <n v="1047105.625"/>
    <s v="Nova Scotia Power Inc"/>
    <n v="1973"/>
    <s v="Yes"/>
  </r>
  <r>
    <s v="G10228"/>
    <x v="12"/>
    <x v="10"/>
    <x v="3"/>
    <n v="1174293"/>
    <s v="Nova Scotia Power Inc"/>
    <n v="1973"/>
    <s v="Yes"/>
  </r>
  <r>
    <s v="G10228"/>
    <x v="13"/>
    <x v="10"/>
    <x v="3"/>
    <n v="1086974"/>
    <s v="Nova Scotia Power Inc"/>
    <n v="1973"/>
    <s v="Yes"/>
  </r>
  <r>
    <s v="G10228"/>
    <x v="14"/>
    <x v="10"/>
    <x v="3"/>
    <n v="1008099"/>
    <s v="Nova Scotia Power Inc"/>
    <n v="1973"/>
    <s v="Yes"/>
  </r>
  <r>
    <s v="G10228"/>
    <x v="15"/>
    <x v="10"/>
    <x v="3"/>
    <n v="1169570"/>
    <s v="Nova Scotia Power Inc"/>
    <n v="1973"/>
    <s v="Yes"/>
  </r>
  <r>
    <s v="G10291"/>
    <x v="0"/>
    <x v="11"/>
    <x v="3"/>
    <n v="1482938.3960839999"/>
    <s v="Nova Scotia Power Inc"/>
    <n v="1969"/>
    <s v="Yes"/>
  </r>
  <r>
    <s v="G10291"/>
    <x v="1"/>
    <x v="11"/>
    <x v="3"/>
    <n v="1473658.577"/>
    <s v="Nova Scotia Power Inc"/>
    <n v="1969"/>
    <s v="Yes"/>
  </r>
  <r>
    <s v="G10291"/>
    <x v="2"/>
    <x v="11"/>
    <x v="3"/>
    <n v="1620799.5082690001"/>
    <s v="Nova Scotia Power Inc"/>
    <n v="1969"/>
    <s v="Yes"/>
  </r>
  <r>
    <s v="G10291"/>
    <x v="3"/>
    <x v="11"/>
    <x v="3"/>
    <n v="1693033.2520999999"/>
    <s v="Nova Scotia Power Inc"/>
    <n v="1969"/>
    <s v="Yes"/>
  </r>
  <r>
    <s v="G10291"/>
    <x v="4"/>
    <x v="11"/>
    <x v="3"/>
    <n v="1665808.4901769999"/>
    <s v="Nova Scotia Power Inc"/>
    <n v="1969"/>
    <s v="Yes"/>
  </r>
  <r>
    <s v="G10291"/>
    <x v="5"/>
    <x v="11"/>
    <x v="3"/>
    <n v="1716867.000148"/>
    <s v="Nova Scotia Power Inc"/>
    <n v="1969"/>
    <s v="Yes"/>
  </r>
  <r>
    <s v="G10291"/>
    <x v="6"/>
    <x v="11"/>
    <x v="3"/>
    <n v="1605105.9998699999"/>
    <s v="Nova Scotia Power Inc"/>
    <n v="1969"/>
    <s v="Yes"/>
  </r>
  <r>
    <s v="G10291"/>
    <x v="7"/>
    <x v="11"/>
    <x v="3"/>
    <n v="1360911.571026"/>
    <s v="Nova Scotia Power Inc"/>
    <n v="1969"/>
    <s v="Yes"/>
  </r>
  <r>
    <s v="G10291"/>
    <x v="8"/>
    <x v="11"/>
    <x v="3"/>
    <n v="1737518.861"/>
    <s v="Nova Scotia Power Inc"/>
    <n v="1969"/>
    <s v="Yes"/>
  </r>
  <r>
    <s v="G10291"/>
    <x v="9"/>
    <x v="11"/>
    <x v="3"/>
    <n v="1700548"/>
    <s v="Nova Scotia Power Inc"/>
    <n v="1969"/>
    <s v="Yes"/>
  </r>
  <r>
    <s v="G10291"/>
    <x v="10"/>
    <x v="11"/>
    <x v="3"/>
    <n v="1817152"/>
    <s v="Nova Scotia Power Inc"/>
    <n v="1969"/>
    <s v="Yes"/>
  </r>
  <r>
    <s v="G10291"/>
    <x v="11"/>
    <x v="11"/>
    <x v="3"/>
    <n v="2171380.5233"/>
    <s v="Nova Scotia Power Inc"/>
    <n v="1969"/>
    <s v="Yes"/>
  </r>
  <r>
    <s v="G10291"/>
    <x v="12"/>
    <x v="11"/>
    <x v="3"/>
    <n v="2244495"/>
    <s v="Nova Scotia Power Inc"/>
    <n v="1969"/>
    <s v="Yes"/>
  </r>
  <r>
    <s v="G10291"/>
    <x v="13"/>
    <x v="11"/>
    <x v="3"/>
    <n v="2208320"/>
    <s v="Nova Scotia Power Inc"/>
    <n v="1969"/>
    <s v="Yes"/>
  </r>
  <r>
    <s v="G10291"/>
    <x v="14"/>
    <x v="11"/>
    <x v="3"/>
    <n v="2028040"/>
    <s v="Nova Scotia Power Inc"/>
    <n v="1969"/>
    <s v="Yes"/>
  </r>
  <r>
    <s v="G10291"/>
    <x v="15"/>
    <x v="11"/>
    <x v="3"/>
    <n v="2142006"/>
    <s v="Nova Scotia Power Inc"/>
    <n v="1969"/>
    <s v="Yes"/>
  </r>
  <r>
    <s v="G10227"/>
    <x v="0"/>
    <x v="12"/>
    <x v="3"/>
    <n v="1025647.0347"/>
    <s v="Nova Scotia Power Inc"/>
    <n v="1994"/>
    <s v="Yes"/>
  </r>
  <r>
    <s v="G10227"/>
    <x v="1"/>
    <x v="12"/>
    <x v="3"/>
    <n v="1111221.3389999999"/>
    <s v="Nova Scotia Power Inc"/>
    <n v="1994"/>
    <s v="Yes"/>
  </r>
  <r>
    <s v="G10227"/>
    <x v="2"/>
    <x v="12"/>
    <x v="3"/>
    <n v="1152031.5308419999"/>
    <s v="Nova Scotia Power Inc"/>
    <n v="1994"/>
    <s v="Yes"/>
  </r>
  <r>
    <s v="G10227"/>
    <x v="3"/>
    <x v="12"/>
    <x v="3"/>
    <n v="1285107.529628"/>
    <s v="Nova Scotia Power Inc"/>
    <n v="1994"/>
    <s v="Yes"/>
  </r>
  <r>
    <s v="G10227"/>
    <x v="4"/>
    <x v="12"/>
    <x v="3"/>
    <n v="1279528.8228170001"/>
    <s v="Nova Scotia Power Inc"/>
    <n v="1994"/>
    <s v="Yes"/>
  </r>
  <r>
    <s v="G10227"/>
    <x v="5"/>
    <x v="12"/>
    <x v="3"/>
    <n v="1240297.001746"/>
    <s v="Nova Scotia Power Inc"/>
    <n v="1994"/>
    <s v="Yes"/>
  </r>
  <r>
    <s v="G10227"/>
    <x v="6"/>
    <x v="12"/>
    <x v="3"/>
    <n v="1364891.9984559999"/>
    <s v="Nova Scotia Power Inc"/>
    <n v="1994"/>
    <s v="Yes"/>
  </r>
  <r>
    <s v="G10227"/>
    <x v="7"/>
    <x v="12"/>
    <x v="3"/>
    <n v="1378365.1283760001"/>
    <s v="Nova Scotia Power Inc"/>
    <n v="1994"/>
    <s v="Yes"/>
  </r>
  <r>
    <s v="G10227"/>
    <x v="8"/>
    <x v="12"/>
    <x v="3"/>
    <n v="1353648.2069999999"/>
    <s v="Nova Scotia Power Inc"/>
    <n v="1994"/>
    <s v="Yes"/>
  </r>
  <r>
    <s v="G10227"/>
    <x v="9"/>
    <x v="12"/>
    <x v="3"/>
    <n v="1483238.315404"/>
    <s v="Nova Scotia Power Inc"/>
    <n v="1994"/>
    <s v="Yes"/>
  </r>
  <r>
    <s v="G10227"/>
    <x v="10"/>
    <x v="12"/>
    <x v="3"/>
    <n v="1444579.8826939999"/>
    <s v="Nova Scotia Power Inc"/>
    <n v="1994"/>
    <s v="Yes"/>
  </r>
  <r>
    <s v="G10227"/>
    <x v="11"/>
    <x v="12"/>
    <x v="3"/>
    <n v="1431484.2528200001"/>
    <s v="Nova Scotia Power Inc"/>
    <n v="1994"/>
    <s v="Yes"/>
  </r>
  <r>
    <s v="G10227"/>
    <x v="12"/>
    <x v="12"/>
    <x v="3"/>
    <n v="1462991"/>
    <s v="Nova Scotia Power Inc"/>
    <n v="1994"/>
    <s v="Yes"/>
  </r>
  <r>
    <s v="G10227"/>
    <x v="13"/>
    <x v="12"/>
    <x v="3"/>
    <n v="1751533"/>
    <s v="Nova Scotia Power Inc"/>
    <n v="1994"/>
    <s v="Yes"/>
  </r>
  <r>
    <s v="G10227"/>
    <x v="14"/>
    <x v="12"/>
    <x v="3"/>
    <n v="1866133"/>
    <s v="Nova Scotia Power Inc"/>
    <n v="1994"/>
    <s v="Yes"/>
  </r>
  <r>
    <s v="G10227"/>
    <x v="15"/>
    <x v="12"/>
    <x v="3"/>
    <n v="1425739"/>
    <s v="Nova Scotia Power Inc"/>
    <n v="1994"/>
    <s v="Yes"/>
  </r>
  <r>
    <s v="G10281"/>
    <x v="0"/>
    <x v="13"/>
    <x v="0"/>
    <n v="2214510.6390450001"/>
    <s v="TransAlta"/>
    <n v="1970"/>
    <s v="Yes"/>
  </r>
  <r>
    <s v="G10281"/>
    <x v="1"/>
    <x v="13"/>
    <x v="0"/>
    <n v="3399528.7263500001"/>
    <s v="TransAlta"/>
    <n v="1970"/>
    <s v="Yes"/>
  </r>
  <r>
    <s v="G10281"/>
    <x v="2"/>
    <x v="13"/>
    <x v="0"/>
    <n v="12732997.911"/>
    <s v="TransAlta"/>
    <n v="1970"/>
    <s v="Yes"/>
  </r>
  <r>
    <s v="G10281"/>
    <x v="3"/>
    <x v="13"/>
    <x v="0"/>
    <n v="13582046.039294001"/>
    <s v="TransAlta"/>
    <n v="1970"/>
    <s v="Yes"/>
  </r>
  <r>
    <s v="G10281"/>
    <x v="4"/>
    <x v="13"/>
    <x v="0"/>
    <n v="14430985.127420001"/>
    <s v="TransAlta"/>
    <n v="1970"/>
    <s v="Yes"/>
  </r>
  <r>
    <s v="G10281"/>
    <x v="5"/>
    <x v="13"/>
    <x v="0"/>
    <n v="15096041.850937"/>
    <s v="TransAlta"/>
    <n v="1970"/>
    <s v="Yes"/>
  </r>
  <r>
    <s v="G10281"/>
    <x v="6"/>
    <x v="13"/>
    <x v="0"/>
    <n v="12181518.211920001"/>
    <s v="TransAlta"/>
    <n v="1970"/>
    <s v="Yes"/>
  </r>
  <r>
    <s v="G10281"/>
    <x v="7"/>
    <x v="13"/>
    <x v="0"/>
    <n v="10241441.351619"/>
    <s v="TransAlta"/>
    <n v="1970"/>
    <s v="Yes"/>
  </r>
  <r>
    <s v="G10281"/>
    <x v="8"/>
    <x v="13"/>
    <x v="0"/>
    <n v="11461802.38054"/>
    <s v="TransAlta"/>
    <n v="1970"/>
    <s v="Yes"/>
  </r>
  <r>
    <s v="G10281"/>
    <x v="9"/>
    <x v="13"/>
    <x v="0"/>
    <n v="15787915.018550999"/>
    <s v="TransAlta"/>
    <n v="1970"/>
    <s v="Yes"/>
  </r>
  <r>
    <s v="G10281"/>
    <x v="10"/>
    <x v="13"/>
    <x v="0"/>
    <n v="14486721.207595"/>
    <s v="TransAlta"/>
    <n v="1970"/>
    <s v="Yes"/>
  </r>
  <r>
    <s v="G10281"/>
    <x v="11"/>
    <x v="13"/>
    <x v="0"/>
    <n v="14895395.733212"/>
    <s v="TransAlta"/>
    <n v="1970"/>
    <s v="Yes"/>
  </r>
  <r>
    <s v="G10281"/>
    <x v="12"/>
    <x v="13"/>
    <x v="0"/>
    <n v="15390539.137728"/>
    <s v="TransAlta"/>
    <n v="1970"/>
    <s v="Yes"/>
  </r>
  <r>
    <s v="G10281"/>
    <x v="13"/>
    <x v="13"/>
    <x v="0"/>
    <n v="16016480.68526"/>
    <s v="TransAlta"/>
    <n v="1970"/>
    <s v="Yes"/>
  </r>
  <r>
    <s v="G10281"/>
    <x v="14"/>
    <x v="13"/>
    <x v="0"/>
    <n v="15902401.283931"/>
    <s v="TransAlta"/>
    <n v="1970"/>
    <s v="Yes"/>
  </r>
  <r>
    <s v="G10281"/>
    <x v="15"/>
    <x v="13"/>
    <x v="0"/>
    <n v="16389316.830452001"/>
    <s v="TransAlta"/>
    <n v="1970"/>
    <s v="Yes"/>
  </r>
  <r>
    <s v="G10311"/>
    <x v="9"/>
    <x v="14"/>
    <x v="0"/>
    <n v="549644.0932"/>
    <m/>
    <m/>
    <s v="No"/>
  </r>
  <r>
    <s v="G10311"/>
    <x v="10"/>
    <x v="14"/>
    <x v="0"/>
    <n v="2209770.359375"/>
    <m/>
    <m/>
    <s v="No"/>
  </r>
  <r>
    <s v="G10311"/>
    <x v="11"/>
    <x v="14"/>
    <x v="0"/>
    <n v="2432703.6584999999"/>
    <m/>
    <m/>
    <s v="No"/>
  </r>
  <r>
    <s v="G10311"/>
    <x v="12"/>
    <x v="14"/>
    <x v="0"/>
    <n v="1937284.7898029999"/>
    <m/>
    <m/>
    <s v="No"/>
  </r>
  <r>
    <s v="G10311"/>
    <x v="13"/>
    <x v="14"/>
    <x v="0"/>
    <n v="2307695.425477"/>
    <m/>
    <m/>
    <s v="No"/>
  </r>
  <r>
    <s v="G10311"/>
    <x v="14"/>
    <x v="14"/>
    <x v="0"/>
    <n v="2191271.9972270001"/>
    <m/>
    <m/>
    <s v="No"/>
  </r>
  <r>
    <s v="G10311"/>
    <x v="15"/>
    <x v="14"/>
    <x v="0"/>
    <n v="3243824.3676590002"/>
    <m/>
    <m/>
    <s v="No"/>
  </r>
  <r>
    <s v="G10028"/>
    <x v="0"/>
    <x v="15"/>
    <x v="4"/>
    <n v="25947.782968"/>
    <s v="Manitoba Hydro"/>
    <n v="1958"/>
    <s v="No"/>
  </r>
  <r>
    <s v="G10028"/>
    <x v="1"/>
    <x v="15"/>
    <x v="4"/>
    <n v="10835.888567"/>
    <s v="Manitoba Hydro"/>
    <n v="1958"/>
    <s v="No"/>
  </r>
  <r>
    <s v="G10028"/>
    <x v="2"/>
    <x v="15"/>
    <x v="4"/>
    <n v="39567.857900000003"/>
    <s v="Manitoba Hydro"/>
    <n v="1958"/>
    <s v="No"/>
  </r>
  <r>
    <s v="G10028"/>
    <x v="4"/>
    <x v="15"/>
    <x v="4"/>
    <n v="99718.172795000006"/>
    <s v="Manitoba Hydro"/>
    <n v="1958"/>
    <s v="No"/>
  </r>
  <r>
    <s v="G10028"/>
    <x v="5"/>
    <x v="15"/>
    <x v="4"/>
    <n v="72404.113001000005"/>
    <s v="Manitoba Hydro"/>
    <n v="1958"/>
    <s v="No"/>
  </r>
  <r>
    <s v="G10028"/>
    <x v="6"/>
    <x v="15"/>
    <x v="4"/>
    <n v="85678.476999000006"/>
    <s v="Manitoba Hydro"/>
    <n v="1958"/>
    <s v="No"/>
  </r>
  <r>
    <s v="G10028"/>
    <x v="7"/>
    <x v="15"/>
    <x v="4"/>
    <n v="68053.979000000007"/>
    <s v="Manitoba Hydro"/>
    <n v="1958"/>
    <s v="No"/>
  </r>
  <r>
    <s v="G10028"/>
    <x v="8"/>
    <x v="15"/>
    <x v="4"/>
    <n v="82139.830002999995"/>
    <s v="Manitoba Hydro"/>
    <n v="1958"/>
    <s v="No"/>
  </r>
  <r>
    <s v="G10028"/>
    <x v="9"/>
    <x v="15"/>
    <x v="4"/>
    <n v="57954.306001999998"/>
    <s v="Manitoba Hydro"/>
    <n v="1958"/>
    <s v="No"/>
  </r>
  <r>
    <s v="G10028"/>
    <x v="10"/>
    <x v="15"/>
    <x v="4"/>
    <n v="167952.51300499999"/>
    <s v="Manitoba Hydro"/>
    <n v="1958"/>
    <s v="No"/>
  </r>
  <r>
    <s v="G10028"/>
    <x v="11"/>
    <x v="15"/>
    <x v="4"/>
    <n v="467660.57900500001"/>
    <s v="Manitoba Hydro"/>
    <n v="1958"/>
    <s v="No"/>
  </r>
  <r>
    <s v="G10028"/>
    <x v="12"/>
    <x v="15"/>
    <x v="4"/>
    <n v="477575.51300400001"/>
    <s v="Manitoba Hydro"/>
    <n v="1958"/>
    <s v="No"/>
  </r>
  <r>
    <s v="G10028"/>
    <x v="13"/>
    <x v="15"/>
    <x v="4"/>
    <n v="390003.19801400002"/>
    <s v="Manitoba Hydro"/>
    <n v="1958"/>
    <s v="No"/>
  </r>
  <r>
    <s v="G10028"/>
    <x v="14"/>
    <x v="15"/>
    <x v="4"/>
    <n v="587936.39100599999"/>
    <s v="Manitoba Hydro"/>
    <n v="1958"/>
    <s v="No"/>
  </r>
  <r>
    <s v="G10028"/>
    <x v="15"/>
    <x v="15"/>
    <x v="4"/>
    <n v="357595.900998"/>
    <s v="Manitoba Hydro"/>
    <n v="1958"/>
    <s v="No"/>
  </r>
  <r>
    <s v="G10074"/>
    <x v="0"/>
    <x v="16"/>
    <x v="2"/>
    <n v="290480.59000000003"/>
    <s v="New Brunswick Power Corp"/>
    <n v="1976"/>
    <s v="No"/>
  </r>
  <r>
    <s v="G10074"/>
    <x v="1"/>
    <x v="16"/>
    <x v="2"/>
    <n v="493661.83"/>
    <s v="New Brunswick Power Corp"/>
    <n v="1976"/>
    <s v="No"/>
  </r>
  <r>
    <s v="G10074"/>
    <x v="2"/>
    <x v="16"/>
    <x v="2"/>
    <n v="352096.26"/>
    <s v="New Brunswick Power Corp"/>
    <n v="1976"/>
    <s v="No"/>
  </r>
  <r>
    <s v="G10074"/>
    <x v="3"/>
    <x v="16"/>
    <x v="2"/>
    <n v="539426.93990200001"/>
    <s v="New Brunswick Power Corp"/>
    <n v="1976"/>
    <s v="No"/>
  </r>
  <r>
    <s v="G10074"/>
    <x v="4"/>
    <x v="16"/>
    <x v="2"/>
    <n v="798796.819609"/>
    <s v="New Brunswick Power Corp"/>
    <n v="1976"/>
    <s v="No"/>
  </r>
  <r>
    <s v="G10074"/>
    <x v="5"/>
    <x v="16"/>
    <x v="2"/>
    <n v="585084.4"/>
    <s v="New Brunswick Power Corp"/>
    <n v="1976"/>
    <s v="No"/>
  </r>
  <r>
    <s v="G10074"/>
    <x v="6"/>
    <x v="16"/>
    <x v="2"/>
    <n v="246130.81"/>
    <s v="New Brunswick Power Corp"/>
    <n v="1976"/>
    <s v="No"/>
  </r>
  <r>
    <s v="G10074"/>
    <x v="7"/>
    <x v="16"/>
    <x v="2"/>
    <n v="330616"/>
    <s v="New Brunswick Power Corp"/>
    <n v="1976"/>
    <s v="No"/>
  </r>
  <r>
    <s v="G10074"/>
    <x v="8"/>
    <x v="16"/>
    <x v="2"/>
    <n v="357910"/>
    <s v="New Brunswick Power Corp"/>
    <n v="1976"/>
    <s v="No"/>
  </r>
  <r>
    <s v="G10074"/>
    <x v="9"/>
    <x v="16"/>
    <x v="2"/>
    <n v="239000"/>
    <s v="New Brunswick Power Corp"/>
    <n v="1976"/>
    <s v="No"/>
  </r>
  <r>
    <s v="G10074"/>
    <x v="10"/>
    <x v="16"/>
    <x v="2"/>
    <n v="962747"/>
    <s v="New Brunswick Power Corp"/>
    <n v="1976"/>
    <s v="No"/>
  </r>
  <r>
    <s v="G10074"/>
    <x v="11"/>
    <x v="16"/>
    <x v="2"/>
    <n v="976000"/>
    <s v="New Brunswick Power Corp"/>
    <n v="1976"/>
    <s v="No"/>
  </r>
  <r>
    <s v="G10074"/>
    <x v="12"/>
    <x v="16"/>
    <x v="2"/>
    <n v="1390000"/>
    <s v="New Brunswick Power Corp"/>
    <n v="1976"/>
    <s v="No"/>
  </r>
  <r>
    <s v="G10074"/>
    <x v="13"/>
    <x v="16"/>
    <x v="2"/>
    <n v="1037629"/>
    <s v="New Brunswick Power Corp"/>
    <n v="1976"/>
    <s v="No"/>
  </r>
  <r>
    <s v="G10074"/>
    <x v="14"/>
    <x v="16"/>
    <x v="2"/>
    <n v="2918154"/>
    <s v="New Brunswick Power Corp"/>
    <n v="1976"/>
    <s v="No"/>
  </r>
  <r>
    <s v="G10074"/>
    <x v="15"/>
    <x v="16"/>
    <x v="2"/>
    <n v="3000000"/>
    <s v="New Brunswick Power Corp"/>
    <n v="1976"/>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2A8A792-44D1-4065-BED9-F45E7432011F}" name="PivotTable7"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9:S33" firstHeaderRow="1" firstDataRow="2" firstDataCol="1"/>
  <pivotFields count="8">
    <pivotField showAll="0"/>
    <pivotField axis="axisCol" showAll="0">
      <items count="17">
        <item x="15"/>
        <item x="14"/>
        <item x="13"/>
        <item x="12"/>
        <item x="11"/>
        <item x="10"/>
        <item x="9"/>
        <item x="8"/>
        <item x="7"/>
        <item x="6"/>
        <item x="5"/>
        <item x="4"/>
        <item x="3"/>
        <item x="2"/>
        <item x="1"/>
        <item x="0"/>
        <item t="default"/>
      </items>
    </pivotField>
    <pivotField axis="axisRow" showAll="0">
      <items count="18">
        <item x="1"/>
        <item x="8"/>
        <item x="5"/>
        <item x="4"/>
        <item x="2"/>
        <item x="9"/>
        <item x="0"/>
        <item x="12"/>
        <item x="10"/>
        <item x="6"/>
        <item x="7"/>
        <item x="3"/>
        <item x="13"/>
        <item x="11"/>
        <item x="14"/>
        <item x="15"/>
        <item x="16"/>
        <item t="default"/>
      </items>
    </pivotField>
    <pivotField axis="axisRow" showAll="0">
      <items count="6">
        <item x="0"/>
        <item x="2"/>
        <item x="3"/>
        <item x="1"/>
        <item x="4"/>
        <item t="default"/>
      </items>
    </pivotField>
    <pivotField dataField="1" showAll="0"/>
    <pivotField showAll="0"/>
    <pivotField showAll="0"/>
    <pivotField showAll="0"/>
  </pivotFields>
  <rowFields count="2">
    <field x="3"/>
    <field x="2"/>
  </rowFields>
  <rowItems count="23">
    <i>
      <x/>
    </i>
    <i r="1">
      <x/>
    </i>
    <i r="1">
      <x v="3"/>
    </i>
    <i r="1">
      <x v="4"/>
    </i>
    <i r="1">
      <x v="6"/>
    </i>
    <i r="1">
      <x v="11"/>
    </i>
    <i r="1">
      <x v="12"/>
    </i>
    <i r="1">
      <x v="14"/>
    </i>
    <i>
      <x v="1"/>
    </i>
    <i r="1">
      <x v="1"/>
    </i>
    <i r="1">
      <x v="16"/>
    </i>
    <i>
      <x v="2"/>
    </i>
    <i r="1">
      <x v="5"/>
    </i>
    <i r="1">
      <x v="7"/>
    </i>
    <i r="1">
      <x v="8"/>
    </i>
    <i r="1">
      <x v="13"/>
    </i>
    <i>
      <x v="3"/>
    </i>
    <i r="1">
      <x v="2"/>
    </i>
    <i r="1">
      <x v="9"/>
    </i>
    <i r="1">
      <x v="10"/>
    </i>
    <i>
      <x v="4"/>
    </i>
    <i r="1">
      <x v="15"/>
    </i>
    <i t="grand">
      <x/>
    </i>
  </rowItems>
  <colFields count="1">
    <field x="1"/>
  </colFields>
  <colItems count="17">
    <i>
      <x/>
    </i>
    <i>
      <x v="1"/>
    </i>
    <i>
      <x v="2"/>
    </i>
    <i>
      <x v="3"/>
    </i>
    <i>
      <x v="4"/>
    </i>
    <i>
      <x v="5"/>
    </i>
    <i>
      <x v="6"/>
    </i>
    <i>
      <x v="7"/>
    </i>
    <i>
      <x v="8"/>
    </i>
    <i>
      <x v="9"/>
    </i>
    <i>
      <x v="10"/>
    </i>
    <i>
      <x v="11"/>
    </i>
    <i>
      <x v="12"/>
    </i>
    <i>
      <x v="13"/>
    </i>
    <i>
      <x v="14"/>
    </i>
    <i>
      <x v="15"/>
    </i>
    <i t="grand">
      <x/>
    </i>
  </colItems>
  <dataFields count="1">
    <dataField name="Sum of Total Emissions (tonnes CO2e) " fld="4" baseField="0" baseItem="0" numFmtId="165"/>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73984D3-BFD6-4A1D-A795-FE83AB632BC8}" name="PivotTable2" cacheId="0" applyNumberFormats="0" applyBorderFormats="0" applyFontFormats="0" applyPatternFormats="0" applyAlignmentFormats="0" applyWidthHeightFormats="1" dataCaption="Values" updatedVersion="7" minRefreshableVersion="3" useAutoFormatting="1" itemPrintTitles="1" createdVersion="7" compact="0" outline="1" outlineData="1" compactData="0" multipleFieldFilters="0" chartFormat="2">
  <location ref="A7:R33" firstHeaderRow="1" firstDataRow="2" firstDataCol="2" rowPageCount="1" colPageCount="1"/>
  <pivotFields count="14">
    <pivotField axis="axisCol" compact="0" showAll="0">
      <items count="16">
        <item x="0"/>
        <item x="1"/>
        <item x="2"/>
        <item x="3"/>
        <item x="4"/>
        <item x="5"/>
        <item x="6"/>
        <item x="7"/>
        <item x="8"/>
        <item x="9"/>
        <item x="10"/>
        <item x="11"/>
        <item x="12"/>
        <item x="13"/>
        <item x="14"/>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Row" compact="0" showAll="0">
      <items count="27">
        <item x="11"/>
        <item x="16"/>
        <item x="3"/>
        <item x="20"/>
        <item x="18"/>
        <item x="15"/>
        <item x="14"/>
        <item x="2"/>
        <item x="23"/>
        <item x="1"/>
        <item x="7"/>
        <item x="21"/>
        <item x="8"/>
        <item x="4"/>
        <item x="25"/>
        <item x="12"/>
        <item x="22"/>
        <item x="10"/>
        <item x="9"/>
        <item x="17"/>
        <item x="0"/>
        <item x="13"/>
        <item x="24"/>
        <item x="5"/>
        <item x="19"/>
        <item x="6"/>
        <item t="default"/>
      </items>
      <extLst>
        <ext xmlns:x14="http://schemas.microsoft.com/office/spreadsheetml/2009/9/main" uri="{2946ED86-A175-432a-8AC1-64E0C546D7DE}">
          <x14:pivotField fillDownLabels="1"/>
        </ext>
      </extLst>
    </pivotField>
    <pivotField axis="axisRow" compact="0" showAll="0">
      <items count="15">
        <item x="0"/>
        <item x="1"/>
        <item x="2"/>
        <item x="3"/>
        <item x="4"/>
        <item x="5"/>
        <item x="6"/>
        <item x="7"/>
        <item x="8"/>
        <item x="11"/>
        <item x="12"/>
        <item x="13"/>
        <item x="9"/>
        <item x="10"/>
        <item t="default"/>
      </items>
      <extLst>
        <ext xmlns:x14="http://schemas.microsoft.com/office/spreadsheetml/2009/9/main" uri="{2946ED86-A175-432a-8AC1-64E0C546D7DE}">
          <x14:pivotField fillDownLabels="1"/>
        </ext>
      </extLst>
    </pivotField>
    <pivotField axis="axisPage" compact="0" multipleItemSelectionAllowed="1" showAll="0">
      <items count="4">
        <item h="1" x="1"/>
        <item x="0"/>
        <item h="1" x="2"/>
        <item t="default"/>
      </items>
      <extLst>
        <ext xmlns:x14="http://schemas.microsoft.com/office/spreadsheetml/2009/9/main" uri="{2946ED86-A175-432a-8AC1-64E0C546D7DE}">
          <x14:pivotField fillDownLabels="1"/>
        </ext>
      </extLst>
    </pivotField>
    <pivotField dataField="1" compact="0" showAll="0">
      <items count="672">
        <item x="27"/>
        <item x="485"/>
        <item x="211"/>
        <item x="164"/>
        <item x="25"/>
        <item x="393"/>
        <item x="170"/>
        <item x="163"/>
        <item x="120"/>
        <item x="210"/>
        <item x="80"/>
        <item x="439"/>
        <item x="529"/>
        <item x="256"/>
        <item x="148"/>
        <item x="392"/>
        <item x="301"/>
        <item x="491"/>
        <item x="41"/>
        <item x="255"/>
        <item x="169"/>
        <item x="119"/>
        <item x="130"/>
        <item x="22"/>
        <item x="168"/>
        <item x="196"/>
        <item x="300"/>
        <item x="518"/>
        <item x="489"/>
        <item x="197"/>
        <item x="347"/>
        <item x="490"/>
        <item x="66"/>
        <item x="286"/>
        <item x="484"/>
        <item x="167"/>
        <item x="128"/>
        <item x="533"/>
        <item x="438"/>
        <item x="454"/>
        <item x="346"/>
        <item x="498"/>
        <item x="669"/>
        <item x="501"/>
        <item x="451"/>
        <item x="668"/>
        <item x="150"/>
        <item x="399"/>
        <item x="445"/>
        <item x="242"/>
        <item x="149"/>
        <item x="444"/>
        <item x="105"/>
        <item x="28"/>
        <item x="129"/>
        <item x="443"/>
        <item x="528"/>
        <item x="67"/>
        <item x="667"/>
        <item x="106"/>
        <item x="26"/>
        <item x="144"/>
        <item x="440"/>
        <item x="397"/>
        <item x="534"/>
        <item x="398"/>
        <item x="396"/>
        <item x="474"/>
        <item x="467"/>
        <item x="313"/>
        <item x="23"/>
        <item x="428"/>
        <item x="359"/>
        <item x="241"/>
        <item x="405"/>
        <item x="382"/>
        <item x="632"/>
        <item x="379"/>
        <item x="333"/>
        <item x="287"/>
        <item x="535"/>
        <item x="165"/>
        <item x="637"/>
        <item x="662"/>
        <item x="421"/>
        <item x="268"/>
        <item x="422"/>
        <item x="306"/>
        <item x="215"/>
        <item x="19"/>
        <item x="62"/>
        <item x="623"/>
        <item x="216"/>
        <item x="376"/>
        <item x="176"/>
        <item x="471"/>
        <item x="425"/>
        <item x="619"/>
        <item x="217"/>
        <item x="283"/>
        <item x="223"/>
        <item x="581"/>
        <item x="305"/>
        <item x="214"/>
        <item x="625"/>
        <item x="307"/>
        <item x="488"/>
        <item x="21"/>
        <item x="624"/>
        <item x="579"/>
        <item x="348"/>
        <item x="663"/>
        <item x="468"/>
        <item x="261"/>
        <item x="260"/>
        <item x="262"/>
        <item x="330"/>
        <item x="504"/>
        <item x="574"/>
        <item x="302"/>
        <item x="329"/>
        <item x="375"/>
        <item x="519"/>
        <item x="352"/>
        <item x="238"/>
        <item x="177"/>
        <item x="353"/>
        <item x="42"/>
        <item x="580"/>
        <item x="212"/>
        <item x="351"/>
        <item x="542"/>
        <item x="257"/>
        <item x="407"/>
        <item x="545"/>
        <item x="442"/>
        <item x="282"/>
        <item x="225"/>
        <item x="515"/>
        <item x="406"/>
        <item x="575"/>
        <item x="361"/>
        <item x="193"/>
        <item x="514"/>
        <item x="645"/>
        <item x="395"/>
        <item x="103"/>
        <item x="532"/>
        <item x="200"/>
        <item x="101"/>
        <item x="588"/>
        <item x="20"/>
        <item x="499"/>
        <item x="192"/>
        <item x="237"/>
        <item x="500"/>
        <item x="521"/>
        <item x="314"/>
        <item x="408"/>
        <item x="360"/>
        <item x="64"/>
        <item x="452"/>
        <item x="336"/>
        <item x="453"/>
        <item x="557"/>
        <item x="290"/>
        <item x="618"/>
        <item x="556"/>
        <item x="304"/>
        <item x="153"/>
        <item x="652"/>
        <item x="63"/>
        <item x="315"/>
        <item x="259"/>
        <item x="145"/>
        <item x="525"/>
        <item x="591"/>
        <item x="102"/>
        <item x="649"/>
        <item x="70"/>
        <item x="633"/>
        <item x="109"/>
        <item x="644"/>
        <item x="146"/>
        <item x="635"/>
        <item x="121"/>
        <item x="481"/>
        <item x="245"/>
        <item x="31"/>
        <item x="350"/>
        <item x="269"/>
        <item x="178"/>
        <item x="563"/>
        <item x="601"/>
        <item x="38"/>
        <item x="270"/>
        <item x="81"/>
        <item x="561"/>
        <item x="224"/>
        <item x="239"/>
        <item x="486"/>
        <item x="502"/>
        <item x="605"/>
        <item x="342"/>
        <item x="341"/>
        <item x="195"/>
        <item x="607"/>
        <item x="387"/>
        <item x="378"/>
        <item x="600"/>
        <item x="434"/>
        <item x="115"/>
        <item x="206"/>
        <item x="205"/>
        <item x="250"/>
        <item x="114"/>
        <item x="158"/>
        <item x="433"/>
        <item x="251"/>
        <item x="75"/>
        <item x="77"/>
        <item x="76"/>
        <item x="634"/>
        <item x="159"/>
        <item x="295"/>
        <item x="388"/>
        <item x="65"/>
        <item x="648"/>
        <item x="152"/>
        <item x="194"/>
        <item x="285"/>
        <item x="543"/>
        <item x="560"/>
        <item x="296"/>
        <item x="469"/>
        <item x="651"/>
        <item x="479"/>
        <item x="551"/>
        <item x="473"/>
        <item x="480"/>
        <item x="516"/>
        <item x="244"/>
        <item x="423"/>
        <item x="377"/>
        <item x="381"/>
        <item x="335"/>
        <item x="289"/>
        <item x="240"/>
        <item x="470"/>
        <item x="411"/>
        <item x="108"/>
        <item x="614"/>
        <item x="548"/>
        <item x="432"/>
        <item x="608"/>
        <item x="24"/>
        <item x="530"/>
        <item x="199"/>
        <item x="570"/>
        <item x="569"/>
        <item x="30"/>
        <item x="457"/>
        <item x="613"/>
        <item x="658"/>
        <item x="147"/>
        <item x="657"/>
        <item x="427"/>
        <item x="116"/>
        <item x="331"/>
        <item x="564"/>
        <item x="284"/>
        <item x="455"/>
        <item x="604"/>
        <item x="424"/>
        <item x="389"/>
        <item x="660"/>
        <item x="332"/>
        <item x="69"/>
        <item x="517"/>
        <item x="558"/>
        <item x="549"/>
        <item x="559"/>
        <item x="113"/>
        <item x="74"/>
        <item x="435"/>
        <item x="104"/>
        <item x="321"/>
        <item x="646"/>
        <item x="478"/>
        <item x="666"/>
        <item x="157"/>
        <item x="386"/>
        <item x="602"/>
        <item x="160"/>
        <item x="647"/>
        <item x="589"/>
        <item x="426"/>
        <item x="603"/>
        <item x="249"/>
        <item x="35"/>
        <item x="524"/>
        <item x="664"/>
        <item x="594"/>
        <item x="615"/>
        <item x="252"/>
        <item x="620"/>
        <item x="204"/>
        <item x="189"/>
        <item x="544"/>
        <item x="571"/>
        <item x="79"/>
        <item x="640"/>
        <item x="546"/>
        <item x="590"/>
        <item x="207"/>
        <item x="29"/>
        <item x="288"/>
        <item x="380"/>
        <item x="656"/>
        <item x="243"/>
        <item x="68"/>
        <item x="472"/>
        <item x="36"/>
        <item x="37"/>
        <item x="659"/>
        <item x="107"/>
        <item x="578"/>
        <item x="562"/>
        <item x="297"/>
        <item x="198"/>
        <item x="110"/>
        <item x="622"/>
        <item x="334"/>
        <item x="151"/>
        <item x="71"/>
        <item x="72"/>
        <item x="343"/>
        <item x="520"/>
        <item x="111"/>
        <item x="201"/>
        <item x="592"/>
        <item x="202"/>
        <item x="154"/>
        <item x="320"/>
        <item x="274"/>
        <item x="319"/>
        <item x="246"/>
        <item x="155"/>
        <item x="576"/>
        <item x="430"/>
        <item x="340"/>
        <item x="247"/>
        <item x="429"/>
        <item x="568"/>
        <item x="612"/>
        <item x="650"/>
        <item x="639"/>
        <item x="39"/>
        <item x="365"/>
        <item x="337"/>
        <item x="118"/>
        <item x="606"/>
        <item x="291"/>
        <item x="475"/>
        <item x="117"/>
        <item x="78"/>
        <item x="298"/>
        <item x="292"/>
        <item x="294"/>
        <item x="344"/>
        <item x="654"/>
        <item x="209"/>
        <item x="338"/>
        <item x="566"/>
        <item x="362"/>
        <item x="383"/>
        <item x="384"/>
        <item x="476"/>
        <item x="523"/>
        <item x="565"/>
        <item x="161"/>
        <item x="653"/>
        <item x="91"/>
        <item x="208"/>
        <item x="522"/>
        <item x="483"/>
        <item x="253"/>
        <item x="526"/>
        <item x="609"/>
        <item x="482"/>
        <item x="610"/>
        <item x="616"/>
        <item x="436"/>
        <item x="229"/>
        <item x="390"/>
        <item x="182"/>
        <item x="112"/>
        <item x="572"/>
        <item x="162"/>
        <item x="317"/>
        <item x="638"/>
        <item x="409"/>
        <item x="156"/>
        <item x="73"/>
        <item x="203"/>
        <item x="316"/>
        <item x="248"/>
        <item x="9"/>
        <item x="431"/>
        <item x="293"/>
        <item x="437"/>
        <item x="363"/>
        <item x="385"/>
        <item x="636"/>
        <item x="52"/>
        <item x="134"/>
        <item x="339"/>
        <item x="391"/>
        <item x="49"/>
        <item x="665"/>
        <item x="595"/>
        <item x="477"/>
        <item x="40"/>
        <item x="345"/>
        <item x="89"/>
        <item x="567"/>
        <item x="227"/>
        <item x="226"/>
        <item x="254"/>
        <item x="131"/>
        <item x="271"/>
        <item x="34"/>
        <item x="179"/>
        <item x="132"/>
        <item x="299"/>
        <item x="6"/>
        <item x="655"/>
        <item x="527"/>
        <item x="50"/>
        <item x="272"/>
        <item x="7"/>
        <item x="88"/>
        <item x="180"/>
        <item x="550"/>
        <item x="326"/>
        <item x="552"/>
        <item x="236"/>
        <item x="611"/>
        <item x="628"/>
        <item x="596"/>
        <item x="593"/>
        <item x="547"/>
        <item x="458"/>
        <item x="505"/>
        <item x="459"/>
        <item x="503"/>
        <item x="456"/>
        <item x="183"/>
        <item x="59"/>
        <item x="506"/>
        <item x="93"/>
        <item x="413"/>
        <item x="627"/>
        <item x="573"/>
        <item x="412"/>
        <item x="410"/>
        <item x="461"/>
        <item x="508"/>
        <item x="141"/>
        <item x="275"/>
        <item x="135"/>
        <item x="507"/>
        <item x="139"/>
        <item x="367"/>
        <item x="53"/>
        <item x="366"/>
        <item x="136"/>
        <item x="617"/>
        <item x="184"/>
        <item x="510"/>
        <item x="54"/>
        <item x="16"/>
        <item x="414"/>
        <item x="661"/>
        <item x="137"/>
        <item x="460"/>
        <item x="400"/>
        <item x="92"/>
        <item x="10"/>
        <item x="98"/>
        <item x="642"/>
        <item x="401"/>
        <item x="368"/>
        <item x="641"/>
        <item x="509"/>
        <item x="537"/>
        <item x="277"/>
        <item x="124"/>
        <item x="309"/>
        <item x="11"/>
        <item x="512"/>
        <item x="230"/>
        <item x="415"/>
        <item x="171"/>
        <item x="597"/>
        <item x="97"/>
        <item x="263"/>
        <item x="32"/>
        <item x="583"/>
        <item x="185"/>
        <item x="12"/>
        <item x="598"/>
        <item x="33"/>
        <item x="448"/>
        <item x="584"/>
        <item x="371"/>
        <item x="273"/>
        <item x="56"/>
        <item x="138"/>
        <item x="276"/>
        <item x="493"/>
        <item x="233"/>
        <item x="308"/>
        <item x="82"/>
        <item x="325"/>
        <item x="418"/>
        <item x="364"/>
        <item x="369"/>
        <item x="323"/>
        <item x="264"/>
        <item x="172"/>
        <item x="416"/>
        <item x="181"/>
        <item x="553"/>
        <item x="462"/>
        <item x="96"/>
        <item x="94"/>
        <item x="318"/>
        <item x="186"/>
        <item x="447"/>
        <item x="123"/>
        <item x="279"/>
        <item x="355"/>
        <item x="354"/>
        <item x="14"/>
        <item x="57"/>
        <item x="219"/>
        <item x="554"/>
        <item x="55"/>
        <item x="322"/>
        <item x="8"/>
        <item x="280"/>
        <item x="463"/>
        <item x="90"/>
        <item x="464"/>
        <item x="417"/>
        <item x="142"/>
        <item x="143"/>
        <item x="465"/>
        <item x="538"/>
        <item x="373"/>
        <item x="13"/>
        <item x="18"/>
        <item x="140"/>
        <item x="51"/>
        <item x="231"/>
        <item x="218"/>
        <item x="511"/>
        <item x="188"/>
        <item x="0"/>
        <item x="100"/>
        <item x="324"/>
        <item x="133"/>
        <item x="99"/>
        <item x="45"/>
        <item x="232"/>
        <item x="630"/>
        <item x="83"/>
        <item x="43"/>
        <item x="370"/>
        <item x="95"/>
        <item x="419"/>
        <item x="44"/>
        <item x="310"/>
        <item x="85"/>
        <item x="86"/>
        <item x="228"/>
        <item x="84"/>
        <item x="1"/>
        <item x="494"/>
        <item x="87"/>
        <item x="643"/>
        <item x="235"/>
        <item x="278"/>
        <item x="191"/>
        <item x="266"/>
        <item x="629"/>
        <item x="267"/>
        <item x="3"/>
        <item x="585"/>
        <item x="15"/>
        <item x="372"/>
        <item x="174"/>
        <item x="327"/>
        <item x="125"/>
        <item x="190"/>
        <item x="234"/>
        <item x="357"/>
        <item x="61"/>
        <item x="495"/>
        <item x="46"/>
        <item x="402"/>
        <item x="220"/>
        <item x="450"/>
        <item x="311"/>
        <item x="58"/>
        <item x="60"/>
        <item x="621"/>
        <item x="356"/>
        <item x="586"/>
        <item x="187"/>
        <item x="265"/>
        <item x="513"/>
        <item x="17"/>
        <item x="540"/>
        <item x="2"/>
        <item x="47"/>
        <item x="126"/>
        <item x="420"/>
        <item x="328"/>
        <item x="173"/>
        <item x="222"/>
        <item x="175"/>
        <item x="221"/>
        <item x="496"/>
        <item x="374"/>
        <item x="122"/>
        <item x="449"/>
        <item x="446"/>
        <item x="403"/>
        <item x="303"/>
        <item x="599"/>
        <item x="487"/>
        <item x="358"/>
        <item x="394"/>
        <item x="541"/>
        <item x="539"/>
        <item x="48"/>
        <item x="555"/>
        <item x="281"/>
        <item x="258"/>
        <item x="466"/>
        <item x="349"/>
        <item x="4"/>
        <item x="531"/>
        <item x="631"/>
        <item x="441"/>
        <item x="166"/>
        <item x="127"/>
        <item x="312"/>
        <item x="213"/>
        <item x="587"/>
        <item x="497"/>
        <item x="404"/>
        <item x="577"/>
        <item x="492"/>
        <item x="536"/>
        <item x="582"/>
        <item x="626"/>
        <item x="670"/>
        <item x="5"/>
        <item t="default"/>
      </items>
      <extLst>
        <ext xmlns:x14="http://schemas.microsoft.com/office/spreadsheetml/2009/9/main" uri="{2946ED86-A175-432a-8AC1-64E0C546D7DE}">
          <x14:pivotField fillDownLabels="1"/>
        </ext>
      </extLst>
    </pivotField>
    <pivotField compact="0" showAll="0">
      <items count="120">
        <item x="105"/>
        <item x="97"/>
        <item x="62"/>
        <item x="113"/>
        <item x="46"/>
        <item x="54"/>
        <item x="92"/>
        <item x="70"/>
        <item x="85"/>
        <item x="77"/>
        <item x="14"/>
        <item x="38"/>
        <item x="21"/>
        <item x="1"/>
        <item x="65"/>
        <item x="80"/>
        <item x="57"/>
        <item x="33"/>
        <item x="41"/>
        <item x="49"/>
        <item x="88"/>
        <item x="9"/>
        <item x="93"/>
        <item x="102"/>
        <item x="24"/>
        <item x="29"/>
        <item x="110"/>
        <item x="117"/>
        <item x="108"/>
        <item x="43"/>
        <item x="67"/>
        <item x="51"/>
        <item x="59"/>
        <item x="74"/>
        <item x="82"/>
        <item x="18"/>
        <item x="26"/>
        <item x="3"/>
        <item x="35"/>
        <item x="11"/>
        <item x="7"/>
        <item x="8"/>
        <item x="64"/>
        <item x="63"/>
        <item x="55"/>
        <item x="47"/>
        <item x="48"/>
        <item x="71"/>
        <item x="107"/>
        <item x="56"/>
        <item x="22"/>
        <item x="72"/>
        <item x="99"/>
        <item x="115"/>
        <item x="39"/>
        <item x="78"/>
        <item x="23"/>
        <item x="40"/>
        <item x="15"/>
        <item x="106"/>
        <item x="79"/>
        <item x="30"/>
        <item x="16"/>
        <item x="98"/>
        <item x="31"/>
        <item x="114"/>
        <item x="86"/>
        <item x="87"/>
        <item x="116"/>
        <item x="100"/>
        <item x="73"/>
        <item x="2"/>
        <item x="94"/>
        <item x="50"/>
        <item x="66"/>
        <item x="34"/>
        <item x="81"/>
        <item x="89"/>
        <item x="25"/>
        <item x="109"/>
        <item x="17"/>
        <item x="10"/>
        <item x="101"/>
        <item x="42"/>
        <item x="58"/>
        <item x="118"/>
        <item x="37"/>
        <item x="36"/>
        <item x="28"/>
        <item x="27"/>
        <item x="13"/>
        <item x="12"/>
        <item x="4"/>
        <item x="44"/>
        <item x="5"/>
        <item x="20"/>
        <item x="45"/>
        <item x="76"/>
        <item x="19"/>
        <item x="53"/>
        <item x="52"/>
        <item x="75"/>
        <item x="112"/>
        <item x="60"/>
        <item x="61"/>
        <item x="69"/>
        <item x="83"/>
        <item x="84"/>
        <item x="68"/>
        <item x="111"/>
        <item x="96"/>
        <item x="103"/>
        <item x="91"/>
        <item x="95"/>
        <item x="104"/>
        <item x="90"/>
        <item x="6"/>
        <item x="32"/>
        <item x="0"/>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items count="27">
        <item x="7"/>
        <item x="13"/>
        <item x="10"/>
        <item x="3"/>
        <item x="11"/>
        <item x="9"/>
        <item x="6"/>
        <item x="17"/>
        <item x="25"/>
        <item x="20"/>
        <item x="8"/>
        <item x="15"/>
        <item x="23"/>
        <item x="19"/>
        <item x="12"/>
        <item x="0"/>
        <item x="24"/>
        <item x="1"/>
        <item x="18"/>
        <item x="21"/>
        <item x="22"/>
        <item x="16"/>
        <item x="5"/>
        <item x="2"/>
        <item x="4"/>
        <item x="14"/>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s>
  <rowFields count="2">
    <field x="3"/>
    <field x="4"/>
  </rowFields>
  <rowItems count="25">
    <i>
      <x v="2"/>
    </i>
    <i r="1">
      <x v="2"/>
    </i>
    <i r="1">
      <x v="3"/>
    </i>
    <i r="1">
      <x v="4"/>
    </i>
    <i>
      <x v="9"/>
    </i>
    <i r="1">
      <x/>
    </i>
    <i r="1">
      <x v="1"/>
    </i>
    <i r="1">
      <x v="2"/>
    </i>
    <i>
      <x v="10"/>
    </i>
    <i r="1">
      <x/>
    </i>
    <i r="1">
      <x v="1"/>
    </i>
    <i r="1">
      <x v="2"/>
    </i>
    <i>
      <x v="13"/>
    </i>
    <i r="1">
      <x/>
    </i>
    <i>
      <x v="20"/>
    </i>
    <i r="1">
      <x/>
    </i>
    <i r="1">
      <x v="1"/>
    </i>
    <i>
      <x v="23"/>
    </i>
    <i r="1">
      <x/>
    </i>
    <i r="1">
      <x v="1"/>
    </i>
    <i r="1">
      <x v="2"/>
    </i>
    <i r="1">
      <x v="3"/>
    </i>
    <i r="1">
      <x v="4"/>
    </i>
    <i r="1">
      <x v="5"/>
    </i>
    <i t="grand">
      <x/>
    </i>
  </rowItems>
  <colFields count="1">
    <field x="0"/>
  </colFields>
  <colItems count="16">
    <i>
      <x/>
    </i>
    <i>
      <x v="1"/>
    </i>
    <i>
      <x v="2"/>
    </i>
    <i>
      <x v="3"/>
    </i>
    <i>
      <x v="4"/>
    </i>
    <i>
      <x v="5"/>
    </i>
    <i>
      <x v="6"/>
    </i>
    <i>
      <x v="7"/>
    </i>
    <i>
      <x v="8"/>
    </i>
    <i>
      <x v="9"/>
    </i>
    <i>
      <x v="10"/>
    </i>
    <i>
      <x v="11"/>
    </i>
    <i>
      <x v="12"/>
    </i>
    <i>
      <x v="13"/>
    </i>
    <i>
      <x v="14"/>
    </i>
    <i t="grand">
      <x/>
    </i>
  </colItems>
  <pageFields count="1">
    <pageField fld="5" hier="-1"/>
  </pageFields>
  <dataFields count="1">
    <dataField name="Sum of Net Generation - All Sources (MWh)" fld="6" baseField="4"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 xr10:uid="{C897309C-9ADF-4DEF-81E5-FDDFA86B5CC7}" sourceName="Facility">
  <pivotTables>
    <pivotTable tabId="64" name="PivotTable2"/>
  </pivotTables>
  <data>
    <tabular pivotCacheId="1143450678">
      <items count="26">
        <i x="3" s="1"/>
        <i x="1" s="1"/>
        <i x="7" s="1"/>
        <i x="4" s="1"/>
        <i x="0" s="1"/>
        <i x="5" s="1"/>
        <i x="11" s="1" nd="1"/>
        <i x="16" s="1" nd="1"/>
        <i x="20" s="1" nd="1"/>
        <i x="18" s="1" nd="1"/>
        <i x="15" s="1" nd="1"/>
        <i x="14" s="1" nd="1"/>
        <i x="2" s="1" nd="1"/>
        <i x="23" s="1" nd="1"/>
        <i x="21" s="1" nd="1"/>
        <i x="8" s="1" nd="1"/>
        <i x="25" s="1" nd="1"/>
        <i x="12" s="1" nd="1"/>
        <i x="22" s="1" nd="1"/>
        <i x="10" s="1" nd="1"/>
        <i x="9" s="1" nd="1"/>
        <i x="17" s="1" nd="1"/>
        <i x="13" s="1" nd="1"/>
        <i x="24" s="1" nd="1"/>
        <i x="19" s="1" nd="1"/>
        <i x="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y 1" xr10:uid="{505F8187-0B18-4E62-AD7D-ED3ADEF55F8F}" cache="Slicer_Facility" caption="Facility"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DFAF01-B1C6-4E5A-A506-F05B7655123A}" name="Table1" displayName="Table1" ref="B53:I277" totalsRowShown="0" tableBorderDxfId="14">
  <tableColumns count="8">
    <tableColumn id="1" xr3:uid="{275A1FD1-67B4-4F98-8BB1-3D58E3671003}" name="GHG ID No" dataDxfId="13"/>
    <tableColumn id="2" xr3:uid="{97268C3C-8C6E-4976-8280-312E66CA19E2}" name="Year " dataDxfId="12"/>
    <tableColumn id="3" xr3:uid="{2A06B06B-51B5-489B-A4E5-445CAFA096D0}" name="Facility Name" dataDxfId="11"/>
    <tableColumn id="4" xr3:uid="{A11CF455-DD64-495A-997D-4505999F132B}" name="Province " dataDxfId="10"/>
    <tableColumn id="5" xr3:uid="{AA0B97A7-B0F8-4AD4-B5A2-0D26CCE37229}" name="Total Emissions (tonnes CO2e) " dataDxfId="9"/>
    <tableColumn id="6" xr3:uid="{4710E508-36CE-44CE-B92D-729DD6B03B1C}" name="Operator"/>
    <tableColumn id="7" xr3:uid="{DD680C2E-97BC-43E0-BBD8-5C6C50CF9FA8}" name="Commissioned Year"/>
    <tableColumn id="8" xr3:uid="{539E43DE-9F79-45F2-9567-7244B617BBC6}" name="Include in Analysi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5308FA-2019-462F-A29C-152E59406B2F}" name="Table13" displayName="Table13" ref="C7:J22" totalsRowShown="0" dataDxfId="7" dataCellStyle="Comma">
  <autoFilter ref="C7:J22" xr:uid="{40F7B3D9-6B97-49C8-85E5-AB9770327A62}"/>
  <tableColumns count="8">
    <tableColumn id="1" xr3:uid="{BB374C5D-0607-4B1D-B3C8-3F21178EBB43}" name="Year"/>
    <tableColumn id="2" xr3:uid="{FF6E3A7C-E611-4BBB-AAF1-65724C47F378}" name="Alberta" dataDxfId="6" dataCellStyle="Comma"/>
    <tableColumn id="3" xr3:uid="{AF14A32E-B776-4CE0-BE5C-ECD462092F1E}" name="Manitoba" dataDxfId="5" dataCellStyle="Comma"/>
    <tableColumn id="4" xr3:uid="{91441467-E6A0-45F3-BCF9-32461ACAE2D2}" name="New Brunswick" dataDxfId="4" dataCellStyle="Comma"/>
    <tableColumn id="5" xr3:uid="{6581445E-B920-45B4-9086-6DCD09B041AE}" name="Nova Scotia" dataDxfId="3" dataCellStyle="Comma"/>
    <tableColumn id="6" xr3:uid="{BCE1F7B8-01AF-4499-8102-9490D6B093C3}" name="Ontario" dataDxfId="2" dataCellStyle="Comma"/>
    <tableColumn id="7" xr3:uid="{BD6F922C-F66C-4C40-BE4C-1011B09405F1}" name="Saskatchewan" dataDxfId="1" dataCellStyle="Comma"/>
    <tableColumn id="8" xr3:uid="{4AB8567B-0D60-4FEA-90DE-D375C8C60889}" name="Total coal Total" dataDxfId="0" dataCellStyle="Comma"/>
  </tableColumns>
  <tableStyleInfo name="TableStyleMedium2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pivotTable" Target="../pivotTables/pivotTable2.xml"/><Relationship Id="rId4" Type="http://schemas.microsoft.com/office/2007/relationships/slicer" Target="../slicers/slicer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9035-A729-4552-8351-E93EF38C35C7}">
  <dimension ref="Q10"/>
  <sheetViews>
    <sheetView tabSelected="1" workbookViewId="0">
      <selection activeCell="F6" sqref="F6"/>
    </sheetView>
  </sheetViews>
  <sheetFormatPr baseColWidth="10" defaultColWidth="8.83203125" defaultRowHeight="15" x14ac:dyDescent="0.2"/>
  <cols>
    <col min="1" max="16384" width="8.83203125" style="178"/>
  </cols>
  <sheetData>
    <row r="10" spans="17:17" x14ac:dyDescent="0.2">
      <c r="Q10"/>
    </row>
  </sheetData>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8A9EF-D27F-4BA5-8F34-F71E0715A54A}">
  <dimension ref="C4:H14"/>
  <sheetViews>
    <sheetView zoomScale="115" zoomScaleNormal="115" workbookViewId="0">
      <selection activeCell="E16" sqref="E16"/>
    </sheetView>
  </sheetViews>
  <sheetFormatPr baseColWidth="10" defaultColWidth="8.83203125" defaultRowHeight="15" x14ac:dyDescent="0.2"/>
  <cols>
    <col min="3" max="3" width="38.33203125" bestFit="1" customWidth="1"/>
    <col min="4" max="4" width="8.83203125" style="6"/>
    <col min="5" max="5" width="13.5" customWidth="1"/>
  </cols>
  <sheetData>
    <row r="4" spans="3:8" x14ac:dyDescent="0.2">
      <c r="C4" s="94" t="s">
        <v>329</v>
      </c>
      <c r="D4" s="101" t="s">
        <v>330</v>
      </c>
      <c r="E4" s="94" t="s">
        <v>44</v>
      </c>
      <c r="F4" s="94" t="s">
        <v>165</v>
      </c>
    </row>
    <row r="6" spans="3:8" x14ac:dyDescent="0.2">
      <c r="C6" s="160" t="s">
        <v>331</v>
      </c>
    </row>
    <row r="7" spans="3:8" x14ac:dyDescent="0.2">
      <c r="C7" s="10"/>
    </row>
    <row r="8" spans="3:8" x14ac:dyDescent="0.2">
      <c r="C8" s="62" t="s">
        <v>332</v>
      </c>
      <c r="D8" s="116">
        <v>820</v>
      </c>
      <c r="E8" s="8" t="s">
        <v>270</v>
      </c>
      <c r="F8" t="s">
        <v>333</v>
      </c>
    </row>
    <row r="9" spans="3:8" x14ac:dyDescent="0.2">
      <c r="C9" s="62" t="s">
        <v>334</v>
      </c>
      <c r="D9" s="116">
        <v>7500</v>
      </c>
      <c r="E9" s="8" t="s">
        <v>335</v>
      </c>
      <c r="F9" t="s">
        <v>336</v>
      </c>
      <c r="G9" t="s">
        <v>337</v>
      </c>
      <c r="H9" t="s">
        <v>338</v>
      </c>
    </row>
    <row r="10" spans="3:8" x14ac:dyDescent="0.2">
      <c r="C10" s="62" t="s">
        <v>339</v>
      </c>
      <c r="D10" s="161">
        <f>D9*D14/1000</f>
        <v>372.23136049192931</v>
      </c>
      <c r="E10" s="8" t="s">
        <v>270</v>
      </c>
    </row>
    <row r="11" spans="3:8" x14ac:dyDescent="0.2">
      <c r="C11" s="10"/>
    </row>
    <row r="12" spans="3:8" x14ac:dyDescent="0.2">
      <c r="C12" s="10" t="s">
        <v>340</v>
      </c>
      <c r="D12" s="177" t="s">
        <v>341</v>
      </c>
      <c r="E12" s="8" t="s">
        <v>342</v>
      </c>
      <c r="F12" t="s">
        <v>336</v>
      </c>
      <c r="G12" t="s">
        <v>343</v>
      </c>
    </row>
    <row r="13" spans="3:8" x14ac:dyDescent="0.2">
      <c r="C13" s="10" t="s">
        <v>344</v>
      </c>
      <c r="D13" s="169">
        <v>49.63084806559057</v>
      </c>
      <c r="E13" t="s">
        <v>342</v>
      </c>
      <c r="F13" t="s">
        <v>192</v>
      </c>
      <c r="G13" t="s">
        <v>345</v>
      </c>
    </row>
    <row r="14" spans="3:8" x14ac:dyDescent="0.2">
      <c r="C14" s="10" t="s">
        <v>346</v>
      </c>
      <c r="D14" s="162">
        <f>SUM(D12:D13)</f>
        <v>49.63084806559057</v>
      </c>
      <c r="E14" t="s">
        <v>342</v>
      </c>
    </row>
  </sheetData>
  <pageMargins left="0.7" right="0.7" top="0.75" bottom="0.75" header="0.3" footer="0.3"/>
  <pageSetup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484F-FDCD-4B32-92D9-75A751ED9E5F}">
  <dimension ref="A5:P113"/>
  <sheetViews>
    <sheetView topLeftCell="A93" zoomScale="85" zoomScaleNormal="85" workbookViewId="0">
      <selection activeCell="L44" sqref="L44:L45"/>
    </sheetView>
  </sheetViews>
  <sheetFormatPr baseColWidth="10" defaultColWidth="8.83203125" defaultRowHeight="15" x14ac:dyDescent="0.2"/>
  <cols>
    <col min="2" max="2" width="14.83203125" bestFit="1" customWidth="1"/>
    <col min="3" max="3" width="23.83203125" bestFit="1" customWidth="1"/>
    <col min="4" max="4" width="16.1640625" bestFit="1" customWidth="1"/>
    <col min="6" max="6" width="14.33203125" bestFit="1" customWidth="1"/>
    <col min="7" max="7" width="14.5" bestFit="1" customWidth="1"/>
    <col min="8" max="8" width="9.83203125" bestFit="1" customWidth="1"/>
    <col min="10" max="10" width="25" bestFit="1" customWidth="1"/>
    <col min="11" max="11" width="25" customWidth="1"/>
    <col min="12" max="12" width="10.5" bestFit="1" customWidth="1"/>
    <col min="13" max="13" width="13.83203125" customWidth="1"/>
    <col min="14" max="14" width="11.5" bestFit="1" customWidth="1"/>
    <col min="16" max="16" width="7.5" bestFit="1" customWidth="1"/>
    <col min="17" max="17" width="8.83203125" bestFit="1" customWidth="1"/>
  </cols>
  <sheetData>
    <row r="5" spans="1:3" ht="16" thickBot="1" x14ac:dyDescent="0.25"/>
    <row r="6" spans="1:3" x14ac:dyDescent="0.2">
      <c r="B6" s="23" t="s">
        <v>92</v>
      </c>
      <c r="C6" s="24" t="s">
        <v>347</v>
      </c>
    </row>
    <row r="7" spans="1:3" x14ac:dyDescent="0.2">
      <c r="A7">
        <v>1</v>
      </c>
      <c r="B7" s="96" t="s">
        <v>111</v>
      </c>
      <c r="C7" s="25" t="s">
        <v>348</v>
      </c>
    </row>
    <row r="8" spans="1:3" x14ac:dyDescent="0.2">
      <c r="A8">
        <v>2</v>
      </c>
      <c r="B8" s="96" t="s">
        <v>110</v>
      </c>
      <c r="C8" s="25" t="s">
        <v>348</v>
      </c>
    </row>
    <row r="9" spans="1:3" x14ac:dyDescent="0.2">
      <c r="A9">
        <v>3</v>
      </c>
      <c r="B9" s="97" t="s">
        <v>126</v>
      </c>
      <c r="C9" s="25" t="s">
        <v>348</v>
      </c>
    </row>
    <row r="10" spans="1:3" x14ac:dyDescent="0.2">
      <c r="A10">
        <v>4</v>
      </c>
      <c r="B10" s="97" t="s">
        <v>123</v>
      </c>
      <c r="C10" s="170" t="s">
        <v>349</v>
      </c>
    </row>
    <row r="11" spans="1:3" x14ac:dyDescent="0.2">
      <c r="A11">
        <v>5</v>
      </c>
      <c r="B11" s="97" t="s">
        <v>124</v>
      </c>
      <c r="C11" s="170" t="s">
        <v>349</v>
      </c>
    </row>
    <row r="12" spans="1:3" x14ac:dyDescent="0.2">
      <c r="A12">
        <v>6</v>
      </c>
      <c r="B12" s="97" t="s">
        <v>125</v>
      </c>
      <c r="C12" s="170" t="s">
        <v>349</v>
      </c>
    </row>
    <row r="13" spans="1:3" x14ac:dyDescent="0.2">
      <c r="A13">
        <v>7</v>
      </c>
      <c r="B13" s="97" t="s">
        <v>128</v>
      </c>
      <c r="C13" s="170" t="s">
        <v>349</v>
      </c>
    </row>
    <row r="14" spans="1:3" x14ac:dyDescent="0.2">
      <c r="A14">
        <v>8</v>
      </c>
      <c r="B14" s="97" t="s">
        <v>129</v>
      </c>
      <c r="C14" s="170" t="s">
        <v>349</v>
      </c>
    </row>
    <row r="15" spans="1:3" ht="16" thickBot="1" x14ac:dyDescent="0.25">
      <c r="A15">
        <v>9</v>
      </c>
      <c r="B15" s="98" t="s">
        <v>120</v>
      </c>
      <c r="C15" s="171" t="s">
        <v>350</v>
      </c>
    </row>
    <row r="16" spans="1:3" x14ac:dyDescent="0.2">
      <c r="A16">
        <v>10</v>
      </c>
      <c r="B16" s="99" t="s">
        <v>130</v>
      </c>
      <c r="C16" s="172" t="s">
        <v>351</v>
      </c>
    </row>
    <row r="17" spans="1:3" x14ac:dyDescent="0.2">
      <c r="A17">
        <v>11</v>
      </c>
      <c r="B17" s="97" t="s">
        <v>131</v>
      </c>
      <c r="C17" s="173" t="s">
        <v>351</v>
      </c>
    </row>
    <row r="18" spans="1:3" x14ac:dyDescent="0.2">
      <c r="A18">
        <v>12</v>
      </c>
      <c r="B18" s="97" t="s">
        <v>132</v>
      </c>
      <c r="C18" s="173" t="s">
        <v>351</v>
      </c>
    </row>
    <row r="19" spans="1:3" x14ac:dyDescent="0.2">
      <c r="A19">
        <v>13</v>
      </c>
      <c r="B19" s="97" t="s">
        <v>133</v>
      </c>
      <c r="C19" s="173" t="s">
        <v>351</v>
      </c>
    </row>
    <row r="20" spans="1:3" x14ac:dyDescent="0.2">
      <c r="A20">
        <v>14</v>
      </c>
      <c r="B20" s="97" t="s">
        <v>134</v>
      </c>
      <c r="C20" s="173" t="s">
        <v>351</v>
      </c>
    </row>
    <row r="21" spans="1:3" x14ac:dyDescent="0.2">
      <c r="A21">
        <v>15</v>
      </c>
      <c r="B21" s="97" t="s">
        <v>135</v>
      </c>
      <c r="C21" s="173" t="s">
        <v>351</v>
      </c>
    </row>
    <row r="22" spans="1:3" x14ac:dyDescent="0.2">
      <c r="A22">
        <v>16</v>
      </c>
      <c r="B22" s="97" t="s">
        <v>112</v>
      </c>
      <c r="C22" s="170" t="s">
        <v>351</v>
      </c>
    </row>
    <row r="23" spans="1:3" x14ac:dyDescent="0.2">
      <c r="A23">
        <v>17</v>
      </c>
      <c r="B23" s="97" t="s">
        <v>113</v>
      </c>
      <c r="C23" s="170" t="s">
        <v>351</v>
      </c>
    </row>
    <row r="24" spans="1:3" ht="16" thickBot="1" x14ac:dyDescent="0.25">
      <c r="A24">
        <v>18</v>
      </c>
      <c r="B24" s="98" t="s">
        <v>127</v>
      </c>
      <c r="C24" s="174" t="s">
        <v>351</v>
      </c>
    </row>
    <row r="25" spans="1:3" x14ac:dyDescent="0.2">
      <c r="A25">
        <v>19</v>
      </c>
      <c r="B25" s="97" t="s">
        <v>352</v>
      </c>
      <c r="C25" s="173" t="s">
        <v>353</v>
      </c>
    </row>
    <row r="26" spans="1:3" x14ac:dyDescent="0.2">
      <c r="A26">
        <v>20</v>
      </c>
      <c r="B26" s="97" t="s">
        <v>169</v>
      </c>
      <c r="C26" s="173" t="s">
        <v>354</v>
      </c>
    </row>
    <row r="27" spans="1:3" x14ac:dyDescent="0.2">
      <c r="A27">
        <v>21</v>
      </c>
      <c r="B27" s="97" t="s">
        <v>170</v>
      </c>
      <c r="C27" s="173" t="s">
        <v>354</v>
      </c>
    </row>
    <row r="28" spans="1:3" x14ac:dyDescent="0.2">
      <c r="A28">
        <v>22</v>
      </c>
      <c r="B28" s="97" t="s">
        <v>171</v>
      </c>
      <c r="C28" s="173" t="s">
        <v>354</v>
      </c>
    </row>
    <row r="29" spans="1:3" x14ac:dyDescent="0.2">
      <c r="A29">
        <v>23</v>
      </c>
      <c r="B29" s="97" t="s">
        <v>172</v>
      </c>
      <c r="C29" s="173" t="s">
        <v>354</v>
      </c>
    </row>
    <row r="30" spans="1:3" x14ac:dyDescent="0.2">
      <c r="A30">
        <v>24</v>
      </c>
      <c r="B30" s="97" t="s">
        <v>176</v>
      </c>
      <c r="C30" s="173" t="s">
        <v>354</v>
      </c>
    </row>
    <row r="31" spans="1:3" x14ac:dyDescent="0.2">
      <c r="A31">
        <v>25</v>
      </c>
      <c r="B31" s="97" t="s">
        <v>173</v>
      </c>
      <c r="C31" s="173" t="s">
        <v>354</v>
      </c>
    </row>
    <row r="32" spans="1:3" x14ac:dyDescent="0.2">
      <c r="A32">
        <v>26</v>
      </c>
      <c r="B32" s="97" t="s">
        <v>174</v>
      </c>
      <c r="C32" s="173" t="s">
        <v>354</v>
      </c>
    </row>
    <row r="33" spans="1:3" ht="16" thickBot="1" x14ac:dyDescent="0.25">
      <c r="A33">
        <v>27</v>
      </c>
      <c r="B33" s="98" t="s">
        <v>175</v>
      </c>
      <c r="C33" s="171" t="s">
        <v>354</v>
      </c>
    </row>
    <row r="34" spans="1:3" x14ac:dyDescent="0.2">
      <c r="A34">
        <v>28</v>
      </c>
      <c r="B34" s="99" t="s">
        <v>228</v>
      </c>
      <c r="C34" s="172" t="s">
        <v>355</v>
      </c>
    </row>
    <row r="35" spans="1:3" x14ac:dyDescent="0.2">
      <c r="A35">
        <v>29</v>
      </c>
      <c r="B35" s="97" t="s">
        <v>229</v>
      </c>
      <c r="C35" s="173" t="s">
        <v>355</v>
      </c>
    </row>
    <row r="36" spans="1:3" x14ac:dyDescent="0.2">
      <c r="A36">
        <v>30</v>
      </c>
      <c r="B36" s="97" t="s">
        <v>230</v>
      </c>
      <c r="C36" s="173" t="s">
        <v>355</v>
      </c>
    </row>
    <row r="37" spans="1:3" x14ac:dyDescent="0.2">
      <c r="A37">
        <v>31</v>
      </c>
      <c r="B37" s="97" t="s">
        <v>231</v>
      </c>
      <c r="C37" s="173" t="s">
        <v>355</v>
      </c>
    </row>
    <row r="38" spans="1:3" x14ac:dyDescent="0.2">
      <c r="A38">
        <v>32</v>
      </c>
      <c r="B38" s="97" t="s">
        <v>232</v>
      </c>
      <c r="C38" s="173" t="s">
        <v>355</v>
      </c>
    </row>
    <row r="39" spans="1:3" x14ac:dyDescent="0.2">
      <c r="A39">
        <v>33</v>
      </c>
      <c r="B39" s="97" t="s">
        <v>233</v>
      </c>
      <c r="C39" s="173" t="s">
        <v>355</v>
      </c>
    </row>
    <row r="40" spans="1:3" ht="16" thickBot="1" x14ac:dyDescent="0.25">
      <c r="A40">
        <v>34</v>
      </c>
      <c r="B40" s="98" t="s">
        <v>234</v>
      </c>
      <c r="C40" s="171" t="s">
        <v>355</v>
      </c>
    </row>
    <row r="48" spans="1:3" x14ac:dyDescent="0.2">
      <c r="B48" s="19" t="s">
        <v>356</v>
      </c>
    </row>
    <row r="49" spans="2:2" x14ac:dyDescent="0.2">
      <c r="B49" s="10" t="s">
        <v>95</v>
      </c>
    </row>
    <row r="50" spans="2:2" x14ac:dyDescent="0.2">
      <c r="B50" s="10" t="s">
        <v>102</v>
      </c>
    </row>
    <row r="51" spans="2:2" x14ac:dyDescent="0.2">
      <c r="B51" s="10" t="s">
        <v>106</v>
      </c>
    </row>
    <row r="52" spans="2:2" x14ac:dyDescent="0.2">
      <c r="B52" s="10" t="s">
        <v>100</v>
      </c>
    </row>
    <row r="53" spans="2:2" x14ac:dyDescent="0.2">
      <c r="B53" t="s">
        <v>98</v>
      </c>
    </row>
    <row r="54" spans="2:2" x14ac:dyDescent="0.2">
      <c r="B54" t="s">
        <v>104</v>
      </c>
    </row>
    <row r="55" spans="2:2" x14ac:dyDescent="0.2">
      <c r="B55" t="s">
        <v>357</v>
      </c>
    </row>
    <row r="71" spans="3:16" ht="16" thickBot="1" x14ac:dyDescent="0.25">
      <c r="C71" t="s">
        <v>358</v>
      </c>
      <c r="D71">
        <v>1</v>
      </c>
      <c r="E71">
        <v>2</v>
      </c>
      <c r="F71">
        <v>3</v>
      </c>
      <c r="G71">
        <v>4</v>
      </c>
      <c r="H71">
        <v>5</v>
      </c>
      <c r="I71">
        <v>6</v>
      </c>
      <c r="J71">
        <v>7</v>
      </c>
      <c r="K71">
        <v>8</v>
      </c>
      <c r="L71">
        <v>9</v>
      </c>
      <c r="M71">
        <v>10</v>
      </c>
    </row>
    <row r="72" spans="3:16" ht="49" thickTop="1" x14ac:dyDescent="0.2">
      <c r="C72" s="1" t="s">
        <v>359</v>
      </c>
      <c r="D72" s="64" t="s">
        <v>92</v>
      </c>
      <c r="E72" s="65" t="s">
        <v>167</v>
      </c>
      <c r="F72" s="65" t="s">
        <v>168</v>
      </c>
      <c r="G72" s="66" t="s">
        <v>220</v>
      </c>
      <c r="H72" s="66" t="s">
        <v>360</v>
      </c>
      <c r="I72" s="66" t="s">
        <v>361</v>
      </c>
      <c r="J72" s="67" t="s">
        <v>362</v>
      </c>
      <c r="K72" s="67" t="s">
        <v>363</v>
      </c>
      <c r="L72" s="66"/>
      <c r="M72" s="68"/>
    </row>
    <row r="73" spans="3:16" x14ac:dyDescent="0.2">
      <c r="C73">
        <v>1</v>
      </c>
      <c r="D73" s="69" t="s">
        <v>120</v>
      </c>
      <c r="E73" s="3" t="s">
        <v>46</v>
      </c>
      <c r="F73" s="5">
        <v>144</v>
      </c>
      <c r="G73" s="2" t="s">
        <v>102</v>
      </c>
      <c r="H73" s="7" t="s">
        <v>364</v>
      </c>
      <c r="I73" s="3">
        <v>1972</v>
      </c>
      <c r="J73" s="62" t="s">
        <v>350</v>
      </c>
      <c r="K73" s="62" t="s">
        <v>365</v>
      </c>
      <c r="L73" s="54"/>
      <c r="M73" s="70"/>
    </row>
    <row r="74" spans="3:16" x14ac:dyDescent="0.2">
      <c r="C74">
        <v>2</v>
      </c>
      <c r="D74" s="69" t="s">
        <v>123</v>
      </c>
      <c r="E74" s="3" t="s">
        <v>46</v>
      </c>
      <c r="F74" s="5">
        <v>149</v>
      </c>
      <c r="G74" s="2" t="s">
        <v>95</v>
      </c>
      <c r="H74" s="7" t="s">
        <v>364</v>
      </c>
      <c r="I74" s="3">
        <v>1969</v>
      </c>
      <c r="J74" s="62" t="s">
        <v>349</v>
      </c>
      <c r="K74" s="62" t="s">
        <v>365</v>
      </c>
      <c r="L74" s="54"/>
      <c r="M74" s="70"/>
      <c r="N74" s="5"/>
      <c r="O74" s="5"/>
      <c r="P74" s="5"/>
    </row>
    <row r="75" spans="3:16" x14ac:dyDescent="0.2">
      <c r="C75">
        <v>3</v>
      </c>
      <c r="D75" s="69" t="s">
        <v>124</v>
      </c>
      <c r="E75" s="3" t="s">
        <v>46</v>
      </c>
      <c r="F75" s="5">
        <v>155</v>
      </c>
      <c r="G75" s="2" t="s">
        <v>95</v>
      </c>
      <c r="H75" s="7" t="s">
        <v>364</v>
      </c>
      <c r="I75" s="3">
        <v>1975</v>
      </c>
      <c r="J75" s="62" t="s">
        <v>349</v>
      </c>
      <c r="K75" s="62" t="s">
        <v>365</v>
      </c>
      <c r="L75" s="54"/>
      <c r="M75" s="70"/>
      <c r="N75" s="5"/>
      <c r="O75" s="5"/>
      <c r="P75" s="5"/>
    </row>
    <row r="76" spans="3:16" x14ac:dyDescent="0.2">
      <c r="C76">
        <v>4</v>
      </c>
      <c r="D76" s="69" t="s">
        <v>130</v>
      </c>
      <c r="E76" s="3" t="s">
        <v>46</v>
      </c>
      <c r="F76" s="5">
        <v>280</v>
      </c>
      <c r="G76" s="2" t="s">
        <v>106</v>
      </c>
      <c r="H76" s="7" t="s">
        <v>364</v>
      </c>
      <c r="I76" s="3">
        <v>1970</v>
      </c>
      <c r="J76" s="62" t="s">
        <v>351</v>
      </c>
      <c r="K76" s="62" t="s">
        <v>365</v>
      </c>
      <c r="L76" s="54"/>
      <c r="M76" s="70"/>
      <c r="N76" s="5"/>
      <c r="O76" s="5"/>
      <c r="P76" s="5"/>
    </row>
    <row r="77" spans="3:16" x14ac:dyDescent="0.2">
      <c r="C77">
        <v>5</v>
      </c>
      <c r="D77" s="69" t="s">
        <v>131</v>
      </c>
      <c r="E77" s="3" t="s">
        <v>46</v>
      </c>
      <c r="F77" s="5">
        <v>280</v>
      </c>
      <c r="G77" s="2" t="s">
        <v>106</v>
      </c>
      <c r="H77" s="7" t="s">
        <v>364</v>
      </c>
      <c r="I77" s="3">
        <v>1973</v>
      </c>
      <c r="J77" s="62" t="s">
        <v>351</v>
      </c>
      <c r="K77" s="62" t="s">
        <v>365</v>
      </c>
      <c r="L77" s="54"/>
      <c r="M77" s="70"/>
      <c r="N77" s="5"/>
      <c r="O77" s="5"/>
      <c r="P77" s="5"/>
    </row>
    <row r="78" spans="3:16" x14ac:dyDescent="0.2">
      <c r="C78">
        <v>6</v>
      </c>
      <c r="D78" s="69" t="s">
        <v>132</v>
      </c>
      <c r="E78" s="3" t="s">
        <v>46</v>
      </c>
      <c r="F78" s="5">
        <v>368</v>
      </c>
      <c r="G78" s="2" t="s">
        <v>106</v>
      </c>
      <c r="H78" s="7" t="s">
        <v>364</v>
      </c>
      <c r="I78" s="3">
        <v>1976</v>
      </c>
      <c r="J78" s="62" t="s">
        <v>351</v>
      </c>
      <c r="K78" s="62" t="s">
        <v>365</v>
      </c>
      <c r="L78" s="54"/>
      <c r="M78" s="70"/>
      <c r="N78" s="5"/>
      <c r="O78" s="5"/>
      <c r="P78" s="5"/>
    </row>
    <row r="79" spans="3:16" x14ac:dyDescent="0.2">
      <c r="C79">
        <v>7</v>
      </c>
      <c r="D79" s="69" t="s">
        <v>133</v>
      </c>
      <c r="E79" s="3" t="s">
        <v>46</v>
      </c>
      <c r="F79" s="5">
        <v>406</v>
      </c>
      <c r="G79" s="2" t="s">
        <v>106</v>
      </c>
      <c r="H79" s="7" t="s">
        <v>364</v>
      </c>
      <c r="I79" s="3">
        <v>1977</v>
      </c>
      <c r="J79" s="62" t="s">
        <v>351</v>
      </c>
      <c r="K79" s="62" t="s">
        <v>365</v>
      </c>
      <c r="L79" s="54"/>
      <c r="M79" s="70"/>
      <c r="N79" s="5"/>
      <c r="O79" s="5"/>
      <c r="P79" s="5"/>
    </row>
    <row r="80" spans="3:16" x14ac:dyDescent="0.2">
      <c r="C80">
        <v>8</v>
      </c>
      <c r="D80" s="69" t="s">
        <v>134</v>
      </c>
      <c r="E80" s="3" t="s">
        <v>46</v>
      </c>
      <c r="F80" s="5">
        <v>406</v>
      </c>
      <c r="G80" s="2" t="s">
        <v>106</v>
      </c>
      <c r="H80" s="7" t="s">
        <v>364</v>
      </c>
      <c r="I80" s="3">
        <v>1978</v>
      </c>
      <c r="J80" s="62" t="s">
        <v>351</v>
      </c>
      <c r="K80" s="62" t="s">
        <v>365</v>
      </c>
      <c r="L80" s="54"/>
      <c r="M80" s="70"/>
      <c r="N80" s="5"/>
      <c r="O80" s="5"/>
      <c r="P80" s="5"/>
    </row>
    <row r="81" spans="3:16" x14ac:dyDescent="0.2">
      <c r="C81">
        <v>9</v>
      </c>
      <c r="D81" s="69" t="s">
        <v>135</v>
      </c>
      <c r="E81" s="3" t="s">
        <v>46</v>
      </c>
      <c r="F81" s="5">
        <v>401</v>
      </c>
      <c r="G81" s="2" t="s">
        <v>106</v>
      </c>
      <c r="H81" s="7" t="s">
        <v>364</v>
      </c>
      <c r="I81" s="3">
        <v>1980</v>
      </c>
      <c r="J81" s="62" t="s">
        <v>351</v>
      </c>
      <c r="K81" s="62" t="s">
        <v>365</v>
      </c>
      <c r="L81" s="54"/>
      <c r="M81" s="70"/>
      <c r="N81" s="5"/>
      <c r="O81" s="5"/>
      <c r="P81" s="5"/>
    </row>
    <row r="82" spans="3:16" x14ac:dyDescent="0.2">
      <c r="C82">
        <v>10</v>
      </c>
      <c r="D82" s="69" t="s">
        <v>125</v>
      </c>
      <c r="E82" s="3" t="s">
        <v>46</v>
      </c>
      <c r="F82" s="5">
        <v>385</v>
      </c>
      <c r="G82" s="2" t="s">
        <v>95</v>
      </c>
      <c r="H82" s="7" t="s">
        <v>364</v>
      </c>
      <c r="I82" s="3">
        <v>1981</v>
      </c>
      <c r="J82" s="62" t="s">
        <v>349</v>
      </c>
      <c r="K82" s="62" t="s">
        <v>365</v>
      </c>
      <c r="L82" s="54"/>
      <c r="M82" s="70"/>
      <c r="N82" s="5"/>
      <c r="O82" s="5"/>
      <c r="P82" s="5"/>
    </row>
    <row r="83" spans="3:16" x14ac:dyDescent="0.2">
      <c r="C83">
        <v>11</v>
      </c>
      <c r="D83" s="69" t="s">
        <v>112</v>
      </c>
      <c r="E83" s="3" t="s">
        <v>46</v>
      </c>
      <c r="F83" s="5">
        <v>395</v>
      </c>
      <c r="G83" s="2" t="s">
        <v>100</v>
      </c>
      <c r="H83" s="7" t="s">
        <v>364</v>
      </c>
      <c r="I83" s="3">
        <v>1983</v>
      </c>
      <c r="J83" s="10" t="s">
        <v>351</v>
      </c>
      <c r="K83" s="62" t="s">
        <v>365</v>
      </c>
      <c r="L83" s="54"/>
      <c r="M83" s="70"/>
      <c r="N83" s="5"/>
      <c r="O83" s="5"/>
      <c r="P83" s="5"/>
    </row>
    <row r="84" spans="3:16" x14ac:dyDescent="0.2">
      <c r="C84">
        <v>12</v>
      </c>
      <c r="D84" s="69" t="s">
        <v>113</v>
      </c>
      <c r="E84" s="3" t="s">
        <v>46</v>
      </c>
      <c r="F84" s="5">
        <v>395</v>
      </c>
      <c r="G84" s="2" t="s">
        <v>100</v>
      </c>
      <c r="H84" s="7" t="s">
        <v>364</v>
      </c>
      <c r="I84" s="3">
        <v>1983</v>
      </c>
      <c r="J84" s="10" t="s">
        <v>351</v>
      </c>
      <c r="K84" s="62" t="s">
        <v>365</v>
      </c>
      <c r="L84" s="54"/>
      <c r="M84" s="70"/>
      <c r="N84" s="5"/>
      <c r="O84" s="5"/>
      <c r="P84" s="5"/>
    </row>
    <row r="85" spans="3:16" x14ac:dyDescent="0.2">
      <c r="C85">
        <v>13</v>
      </c>
      <c r="D85" s="69" t="s">
        <v>128</v>
      </c>
      <c r="E85" s="3" t="s">
        <v>46</v>
      </c>
      <c r="F85" s="5">
        <v>400</v>
      </c>
      <c r="G85" s="2" t="s">
        <v>104</v>
      </c>
      <c r="H85" s="7" t="s">
        <v>364</v>
      </c>
      <c r="I85" s="3">
        <v>1986</v>
      </c>
      <c r="J85" s="62" t="s">
        <v>349</v>
      </c>
      <c r="K85" s="62" t="s">
        <v>365</v>
      </c>
      <c r="L85" s="54"/>
      <c r="M85" s="70"/>
      <c r="N85" s="5"/>
      <c r="O85" s="5"/>
      <c r="P85" s="5"/>
    </row>
    <row r="86" spans="3:16" x14ac:dyDescent="0.2">
      <c r="C86">
        <v>14</v>
      </c>
      <c r="D86" s="69" t="s">
        <v>129</v>
      </c>
      <c r="E86" s="3" t="s">
        <v>46</v>
      </c>
      <c r="F86" s="5">
        <v>400</v>
      </c>
      <c r="G86" s="2" t="s">
        <v>104</v>
      </c>
      <c r="H86" s="7" t="s">
        <v>364</v>
      </c>
      <c r="I86" s="3">
        <v>1990</v>
      </c>
      <c r="J86" s="62" t="s">
        <v>349</v>
      </c>
      <c r="K86" s="62" t="s">
        <v>365</v>
      </c>
      <c r="L86" s="54"/>
      <c r="M86" s="70"/>
      <c r="N86" s="5"/>
      <c r="O86" s="5"/>
      <c r="P86" s="5"/>
    </row>
    <row r="87" spans="3:16" x14ac:dyDescent="0.2">
      <c r="C87">
        <v>15</v>
      </c>
      <c r="D87" s="69" t="s">
        <v>111</v>
      </c>
      <c r="E87" s="3" t="s">
        <v>46</v>
      </c>
      <c r="F87" s="5">
        <v>430</v>
      </c>
      <c r="G87" s="2" t="s">
        <v>98</v>
      </c>
      <c r="H87" s="7" t="s">
        <v>364</v>
      </c>
      <c r="I87" s="3">
        <v>1989</v>
      </c>
      <c r="J87" s="63" t="s">
        <v>348</v>
      </c>
      <c r="K87" s="62" t="s">
        <v>365</v>
      </c>
      <c r="L87" s="54"/>
      <c r="M87" s="70"/>
      <c r="N87" s="5"/>
      <c r="O87" s="5"/>
      <c r="P87" s="5"/>
    </row>
    <row r="88" spans="3:16" x14ac:dyDescent="0.2">
      <c r="C88">
        <v>16</v>
      </c>
      <c r="D88" s="69" t="s">
        <v>110</v>
      </c>
      <c r="E88" s="3" t="s">
        <v>46</v>
      </c>
      <c r="F88" s="5">
        <v>430</v>
      </c>
      <c r="G88" s="2" t="s">
        <v>98</v>
      </c>
      <c r="H88" s="7" t="s">
        <v>364</v>
      </c>
      <c r="I88" s="3">
        <v>1994</v>
      </c>
      <c r="J88" s="63" t="s">
        <v>348</v>
      </c>
      <c r="K88" s="62" t="s">
        <v>365</v>
      </c>
      <c r="L88" s="54"/>
      <c r="M88" s="70"/>
      <c r="N88" s="5"/>
      <c r="O88" s="5"/>
      <c r="P88" s="5"/>
    </row>
    <row r="89" spans="3:16" x14ac:dyDescent="0.2">
      <c r="C89">
        <v>17</v>
      </c>
      <c r="D89" s="69" t="s">
        <v>126</v>
      </c>
      <c r="E89" s="3" t="s">
        <v>46</v>
      </c>
      <c r="F89" s="5">
        <v>516</v>
      </c>
      <c r="G89" s="2" t="s">
        <v>98</v>
      </c>
      <c r="H89" s="7" t="s">
        <v>364</v>
      </c>
      <c r="I89" s="3">
        <v>2005</v>
      </c>
      <c r="J89" s="63" t="s">
        <v>348</v>
      </c>
      <c r="K89" s="63" t="s">
        <v>364</v>
      </c>
      <c r="L89" s="71"/>
      <c r="M89" s="72"/>
      <c r="N89" s="5"/>
      <c r="O89" s="5"/>
      <c r="P89" s="5"/>
    </row>
    <row r="90" spans="3:16" x14ac:dyDescent="0.2">
      <c r="C90">
        <v>18</v>
      </c>
      <c r="D90" s="69" t="s">
        <v>127</v>
      </c>
      <c r="E90" s="3" t="s">
        <v>46</v>
      </c>
      <c r="F90" s="5">
        <v>463</v>
      </c>
      <c r="G90" s="2" t="s">
        <v>100</v>
      </c>
      <c r="H90" s="7" t="s">
        <v>364</v>
      </c>
      <c r="I90" s="3">
        <v>2011</v>
      </c>
      <c r="J90" s="10" t="s">
        <v>351</v>
      </c>
      <c r="K90" s="10" t="s">
        <v>364</v>
      </c>
      <c r="L90" s="71"/>
      <c r="M90" s="72"/>
      <c r="N90" s="5"/>
      <c r="O90" s="5"/>
      <c r="P90" s="5"/>
    </row>
    <row r="91" spans="3:16" x14ac:dyDescent="0.2">
      <c r="C91">
        <v>19</v>
      </c>
      <c r="D91" s="69" t="s">
        <v>228</v>
      </c>
      <c r="E91" s="3" t="s">
        <v>49</v>
      </c>
      <c r="F91" s="5">
        <v>110</v>
      </c>
      <c r="G91" s="2" t="s">
        <v>243</v>
      </c>
      <c r="H91" s="7" t="s">
        <v>364</v>
      </c>
      <c r="I91" s="3">
        <v>2014</v>
      </c>
      <c r="J91" s="62" t="s">
        <v>355</v>
      </c>
      <c r="K91" s="62" t="s">
        <v>365</v>
      </c>
      <c r="L91" s="54"/>
      <c r="M91" s="70"/>
    </row>
    <row r="92" spans="3:16" x14ac:dyDescent="0.2">
      <c r="C92">
        <v>20</v>
      </c>
      <c r="D92" s="69" t="s">
        <v>229</v>
      </c>
      <c r="E92" s="3" t="s">
        <v>49</v>
      </c>
      <c r="F92" s="5">
        <v>139</v>
      </c>
      <c r="G92" s="2" t="s">
        <v>243</v>
      </c>
      <c r="H92" s="7" t="s">
        <v>364</v>
      </c>
      <c r="I92" s="3">
        <v>1970</v>
      </c>
      <c r="J92" s="62" t="s">
        <v>355</v>
      </c>
      <c r="K92" s="62" t="s">
        <v>365</v>
      </c>
      <c r="L92" s="54"/>
      <c r="M92" s="70"/>
    </row>
    <row r="93" spans="3:16" x14ac:dyDescent="0.2">
      <c r="C93">
        <v>21</v>
      </c>
      <c r="D93" s="69" t="s">
        <v>230</v>
      </c>
      <c r="E93" s="3" t="s">
        <v>49</v>
      </c>
      <c r="F93" s="5">
        <v>139</v>
      </c>
      <c r="G93" s="2" t="s">
        <v>243</v>
      </c>
      <c r="H93" s="7" t="s">
        <v>364</v>
      </c>
      <c r="I93" s="3">
        <v>1973</v>
      </c>
      <c r="J93" s="62" t="s">
        <v>355</v>
      </c>
      <c r="K93" s="62" t="s">
        <v>365</v>
      </c>
      <c r="L93" s="54"/>
      <c r="M93" s="70"/>
    </row>
    <row r="94" spans="3:16" x14ac:dyDescent="0.2">
      <c r="C94">
        <v>22</v>
      </c>
      <c r="D94" s="69" t="s">
        <v>231</v>
      </c>
      <c r="E94" s="3" t="s">
        <v>49</v>
      </c>
      <c r="F94" s="5">
        <v>284</v>
      </c>
      <c r="G94" s="2" t="s">
        <v>243</v>
      </c>
      <c r="H94" s="7" t="s">
        <v>364</v>
      </c>
      <c r="I94" s="3">
        <v>1978</v>
      </c>
      <c r="J94" s="62" t="s">
        <v>355</v>
      </c>
      <c r="K94" s="62" t="s">
        <v>365</v>
      </c>
      <c r="L94" s="54"/>
      <c r="M94" s="70"/>
    </row>
    <row r="95" spans="3:16" x14ac:dyDescent="0.2">
      <c r="C95">
        <v>23</v>
      </c>
      <c r="D95" s="69" t="s">
        <v>232</v>
      </c>
      <c r="E95" s="3" t="s">
        <v>49</v>
      </c>
      <c r="F95" s="5">
        <v>291</v>
      </c>
      <c r="G95" s="2" t="s">
        <v>245</v>
      </c>
      <c r="H95" s="7" t="s">
        <v>364</v>
      </c>
      <c r="I95" s="3">
        <v>1983</v>
      </c>
      <c r="J95" s="62" t="s">
        <v>355</v>
      </c>
      <c r="K95" s="62" t="s">
        <v>365</v>
      </c>
      <c r="L95" s="54"/>
      <c r="M95" s="70"/>
    </row>
    <row r="96" spans="3:16" x14ac:dyDescent="0.2">
      <c r="C96">
        <v>24</v>
      </c>
      <c r="D96" s="69" t="s">
        <v>233</v>
      </c>
      <c r="E96" s="3" t="s">
        <v>49</v>
      </c>
      <c r="F96" s="5">
        <v>291</v>
      </c>
      <c r="G96" s="2" t="s">
        <v>245</v>
      </c>
      <c r="H96" s="7" t="s">
        <v>364</v>
      </c>
      <c r="I96" s="3">
        <v>1980</v>
      </c>
      <c r="J96" s="62" t="s">
        <v>355</v>
      </c>
      <c r="K96" s="62" t="s">
        <v>365</v>
      </c>
      <c r="L96" s="54"/>
      <c r="M96" s="70"/>
    </row>
    <row r="97" spans="3:13" x14ac:dyDescent="0.2">
      <c r="C97">
        <v>25</v>
      </c>
      <c r="D97" s="69" t="s">
        <v>234</v>
      </c>
      <c r="E97" s="3" t="s">
        <v>49</v>
      </c>
      <c r="F97" s="5">
        <v>276</v>
      </c>
      <c r="G97" s="2" t="s">
        <v>244</v>
      </c>
      <c r="H97" s="7" t="s">
        <v>364</v>
      </c>
      <c r="I97" s="3">
        <v>1992</v>
      </c>
      <c r="J97" s="62" t="s">
        <v>355</v>
      </c>
      <c r="K97" s="62" t="s">
        <v>365</v>
      </c>
      <c r="L97" s="54"/>
      <c r="M97" s="70"/>
    </row>
    <row r="98" spans="3:13" x14ac:dyDescent="0.2">
      <c r="C98" s="14">
        <v>26</v>
      </c>
      <c r="D98" s="73" t="s">
        <v>352</v>
      </c>
      <c r="E98" s="55" t="s">
        <v>50</v>
      </c>
      <c r="F98" s="56">
        <v>458</v>
      </c>
      <c r="G98" s="2" t="s">
        <v>366</v>
      </c>
      <c r="H98" s="57" t="s">
        <v>364</v>
      </c>
      <c r="I98" s="55">
        <v>1993</v>
      </c>
      <c r="J98" s="62" t="s">
        <v>353</v>
      </c>
      <c r="K98" s="62" t="s">
        <v>365</v>
      </c>
      <c r="L98" s="54"/>
      <c r="M98" s="70"/>
    </row>
    <row r="99" spans="3:13" x14ac:dyDescent="0.2">
      <c r="C99" s="21">
        <v>27</v>
      </c>
      <c r="D99" s="74" t="s">
        <v>367</v>
      </c>
      <c r="E99" s="75" t="s">
        <v>50</v>
      </c>
      <c r="F99" s="76">
        <v>350</v>
      </c>
      <c r="G99" s="21"/>
      <c r="H99" s="77" t="s">
        <v>365</v>
      </c>
      <c r="I99" s="75">
        <v>1976</v>
      </c>
      <c r="J99" s="62" t="s">
        <v>353</v>
      </c>
      <c r="K99" s="62" t="s">
        <v>365</v>
      </c>
      <c r="L99" s="54"/>
      <c r="M99" s="70"/>
    </row>
    <row r="100" spans="3:13" x14ac:dyDescent="0.2">
      <c r="C100">
        <v>28</v>
      </c>
      <c r="D100" s="69" t="s">
        <v>169</v>
      </c>
      <c r="E100" s="3" t="s">
        <v>48</v>
      </c>
      <c r="F100" s="5">
        <v>155</v>
      </c>
      <c r="G100" s="2" t="s">
        <v>181</v>
      </c>
      <c r="H100" s="7" t="s">
        <v>364</v>
      </c>
      <c r="I100" s="3">
        <v>1979</v>
      </c>
      <c r="J100" s="62" t="s">
        <v>354</v>
      </c>
      <c r="K100" s="62" t="s">
        <v>365</v>
      </c>
      <c r="L100" s="54"/>
      <c r="M100" s="70"/>
    </row>
    <row r="101" spans="3:13" x14ac:dyDescent="0.2">
      <c r="C101">
        <v>29</v>
      </c>
      <c r="D101" s="69" t="s">
        <v>170</v>
      </c>
      <c r="E101" s="3" t="s">
        <v>48</v>
      </c>
      <c r="F101" s="5">
        <v>155</v>
      </c>
      <c r="G101" s="2" t="s">
        <v>181</v>
      </c>
      <c r="H101" s="7" t="s">
        <v>364</v>
      </c>
      <c r="I101" s="3">
        <v>1980</v>
      </c>
      <c r="J101" s="62" t="s">
        <v>354</v>
      </c>
      <c r="K101" s="62" t="s">
        <v>365</v>
      </c>
      <c r="L101" s="54"/>
      <c r="M101" s="70"/>
    </row>
    <row r="102" spans="3:13" x14ac:dyDescent="0.2">
      <c r="C102">
        <v>30</v>
      </c>
      <c r="D102" s="69" t="s">
        <v>171</v>
      </c>
      <c r="E102" s="3" t="s">
        <v>48</v>
      </c>
      <c r="F102" s="5">
        <v>155</v>
      </c>
      <c r="G102" s="2" t="s">
        <v>181</v>
      </c>
      <c r="H102" s="7" t="s">
        <v>364</v>
      </c>
      <c r="I102" s="3">
        <v>1983</v>
      </c>
      <c r="J102" s="62" t="s">
        <v>354</v>
      </c>
      <c r="K102" s="62" t="s">
        <v>365</v>
      </c>
      <c r="L102" s="54"/>
      <c r="M102" s="70"/>
    </row>
    <row r="103" spans="3:13" x14ac:dyDescent="0.2">
      <c r="C103">
        <v>31</v>
      </c>
      <c r="D103" s="69" t="s">
        <v>172</v>
      </c>
      <c r="E103" s="3" t="s">
        <v>48</v>
      </c>
      <c r="F103" s="5">
        <v>155</v>
      </c>
      <c r="G103" s="2" t="s">
        <v>181</v>
      </c>
      <c r="H103" s="7" t="s">
        <v>364</v>
      </c>
      <c r="I103" s="3">
        <v>1984</v>
      </c>
      <c r="J103" s="62" t="s">
        <v>354</v>
      </c>
      <c r="K103" s="62" t="s">
        <v>365</v>
      </c>
      <c r="L103" s="54"/>
      <c r="M103" s="70"/>
    </row>
    <row r="104" spans="3:13" x14ac:dyDescent="0.2">
      <c r="C104">
        <v>32</v>
      </c>
      <c r="D104" s="69" t="s">
        <v>173</v>
      </c>
      <c r="E104" s="3" t="s">
        <v>48</v>
      </c>
      <c r="F104" s="5">
        <v>154</v>
      </c>
      <c r="G104" s="2" t="s">
        <v>173</v>
      </c>
      <c r="H104" s="7" t="s">
        <v>364</v>
      </c>
      <c r="I104" s="3">
        <v>1973</v>
      </c>
      <c r="J104" s="62" t="s">
        <v>354</v>
      </c>
      <c r="K104" s="62" t="s">
        <v>365</v>
      </c>
      <c r="L104" s="54"/>
      <c r="M104" s="70"/>
    </row>
    <row r="105" spans="3:13" x14ac:dyDescent="0.2">
      <c r="C105">
        <v>33</v>
      </c>
      <c r="D105" s="69" t="s">
        <v>174</v>
      </c>
      <c r="E105" s="3" t="s">
        <v>48</v>
      </c>
      <c r="F105" s="5">
        <v>154</v>
      </c>
      <c r="G105" s="2" t="s">
        <v>182</v>
      </c>
      <c r="H105" s="7" t="s">
        <v>364</v>
      </c>
      <c r="I105" s="3">
        <v>1969</v>
      </c>
      <c r="J105" s="62" t="s">
        <v>354</v>
      </c>
      <c r="K105" s="62" t="s">
        <v>365</v>
      </c>
      <c r="L105" s="54"/>
      <c r="M105" s="70"/>
    </row>
    <row r="106" spans="3:13" x14ac:dyDescent="0.2">
      <c r="C106">
        <v>34</v>
      </c>
      <c r="D106" s="69" t="s">
        <v>175</v>
      </c>
      <c r="E106" s="3" t="s">
        <v>48</v>
      </c>
      <c r="F106" s="5">
        <v>154</v>
      </c>
      <c r="G106" s="2" t="s">
        <v>182</v>
      </c>
      <c r="H106" s="7" t="s">
        <v>364</v>
      </c>
      <c r="I106" s="3">
        <v>1991</v>
      </c>
      <c r="J106" s="62" t="s">
        <v>354</v>
      </c>
      <c r="K106" s="62" t="s">
        <v>365</v>
      </c>
      <c r="L106" s="54"/>
      <c r="M106" s="70"/>
    </row>
    <row r="107" spans="3:13" x14ac:dyDescent="0.2">
      <c r="C107">
        <v>35</v>
      </c>
      <c r="D107" s="78" t="s">
        <v>176</v>
      </c>
      <c r="E107" s="5" t="s">
        <v>48</v>
      </c>
      <c r="F107" s="5">
        <v>171</v>
      </c>
      <c r="G107" s="2" t="s">
        <v>176</v>
      </c>
      <c r="H107" s="7" t="s">
        <v>364</v>
      </c>
      <c r="I107" s="3">
        <v>1994</v>
      </c>
      <c r="J107" s="62" t="s">
        <v>354</v>
      </c>
      <c r="K107" s="62" t="s">
        <v>365</v>
      </c>
      <c r="L107" s="54"/>
      <c r="M107" s="70"/>
    </row>
    <row r="108" spans="3:13" x14ac:dyDescent="0.2">
      <c r="C108">
        <v>36</v>
      </c>
      <c r="D108" s="78" t="s">
        <v>368</v>
      </c>
      <c r="E108" s="5" t="s">
        <v>369</v>
      </c>
      <c r="F108" s="5">
        <v>105</v>
      </c>
      <c r="G108" s="2" t="s">
        <v>368</v>
      </c>
      <c r="H108" s="7" t="s">
        <v>364</v>
      </c>
      <c r="I108" s="3">
        <v>1958</v>
      </c>
      <c r="K108" s="62" t="s">
        <v>365</v>
      </c>
      <c r="L108" s="54"/>
      <c r="M108" s="70"/>
    </row>
    <row r="109" spans="3:13" x14ac:dyDescent="0.2">
      <c r="C109">
        <v>37</v>
      </c>
      <c r="D109" s="82" t="s">
        <v>225</v>
      </c>
      <c r="E109" s="83" t="s">
        <v>49</v>
      </c>
      <c r="F109" s="84">
        <v>62</v>
      </c>
      <c r="G109" s="85" t="s">
        <v>243</v>
      </c>
      <c r="H109" s="86" t="s">
        <v>365</v>
      </c>
      <c r="I109" s="83">
        <v>1959</v>
      </c>
      <c r="J109" s="87" t="s">
        <v>355</v>
      </c>
      <c r="K109" s="87" t="s">
        <v>365</v>
      </c>
      <c r="M109" s="79"/>
    </row>
    <row r="110" spans="3:13" ht="16" thickBot="1" x14ac:dyDescent="0.25">
      <c r="C110">
        <v>38</v>
      </c>
      <c r="D110" s="88" t="s">
        <v>227</v>
      </c>
      <c r="E110" s="89" t="s">
        <v>49</v>
      </c>
      <c r="F110" s="90">
        <v>61</v>
      </c>
      <c r="G110" s="91" t="s">
        <v>243</v>
      </c>
      <c r="H110" s="92" t="s">
        <v>365</v>
      </c>
      <c r="I110" s="89">
        <v>1959</v>
      </c>
      <c r="J110" s="93" t="s">
        <v>355</v>
      </c>
      <c r="K110" s="93" t="s">
        <v>365</v>
      </c>
      <c r="L110" s="80"/>
      <c r="M110" s="81"/>
    </row>
    <row r="111" spans="3:13" ht="16" thickTop="1" x14ac:dyDescent="0.2">
      <c r="D111" s="2"/>
      <c r="E111" s="3"/>
      <c r="F111" s="5"/>
      <c r="H111" s="7"/>
      <c r="I111" s="3"/>
    </row>
    <row r="112" spans="3:13" x14ac:dyDescent="0.2">
      <c r="D112" s="2"/>
      <c r="E112" s="3"/>
      <c r="F112" s="5"/>
      <c r="H112" s="7"/>
      <c r="I112" s="3"/>
    </row>
    <row r="113" spans="4:9" x14ac:dyDescent="0.2">
      <c r="D113" s="2"/>
      <c r="E113" s="3"/>
      <c r="F113" s="5"/>
      <c r="H113" s="7"/>
      <c r="I113" s="3"/>
    </row>
  </sheetData>
  <autoFilter ref="B6:C40" xr:uid="{501C484F-FDCD-4B32-92D9-75A751ED9E5F}"/>
  <phoneticPr fontId="17" type="noConversion"/>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EAFB-A2CD-4ADB-B684-56598D58D44E}">
  <sheetPr>
    <tabColor theme="7"/>
  </sheetPr>
  <dimension ref="A1:J63"/>
  <sheetViews>
    <sheetView zoomScale="80" zoomScaleNormal="80" workbookViewId="0">
      <pane xSplit="2" ySplit="12" topLeftCell="C13" activePane="bottomRight" state="frozen"/>
      <selection pane="topRight" activeCell="C1" sqref="C1"/>
      <selection pane="bottomLeft" activeCell="A4" sqref="A4"/>
      <selection pane="bottomRight" activeCell="C9" sqref="C9"/>
    </sheetView>
  </sheetViews>
  <sheetFormatPr baseColWidth="10" defaultColWidth="8.83203125" defaultRowHeight="15" x14ac:dyDescent="0.2"/>
  <cols>
    <col min="1" max="1" width="12.33203125" bestFit="1" customWidth="1"/>
    <col min="2" max="2" width="31.83203125" bestFit="1" customWidth="1"/>
    <col min="3" max="3" width="40.1640625" customWidth="1"/>
    <col min="4" max="4" width="39.5" customWidth="1"/>
    <col min="5" max="5" width="29" customWidth="1"/>
    <col min="6" max="7" width="30.5" customWidth="1"/>
    <col min="8" max="8" width="70.5" customWidth="1"/>
    <col min="10" max="10" width="7.5" bestFit="1" customWidth="1"/>
  </cols>
  <sheetData>
    <row r="1" spans="1:10" x14ac:dyDescent="0.2">
      <c r="A1" t="s">
        <v>358</v>
      </c>
      <c r="B1" s="61">
        <v>1</v>
      </c>
      <c r="C1" s="61">
        <v>2</v>
      </c>
      <c r="D1" s="61">
        <v>3</v>
      </c>
      <c r="E1" s="61">
        <v>4</v>
      </c>
      <c r="F1" s="61">
        <v>5</v>
      </c>
      <c r="G1" s="61">
        <v>6</v>
      </c>
    </row>
    <row r="3" spans="1:10" ht="20" x14ac:dyDescent="0.25">
      <c r="B3" t="s">
        <v>370</v>
      </c>
      <c r="C3" s="152" t="s">
        <v>371</v>
      </c>
      <c r="D3" s="152" t="s">
        <v>372</v>
      </c>
      <c r="E3" s="152" t="s">
        <v>373</v>
      </c>
      <c r="F3" s="152" t="s">
        <v>310</v>
      </c>
      <c r="G3" s="152" t="s">
        <v>374</v>
      </c>
      <c r="H3" s="13"/>
    </row>
    <row r="4" spans="1:10" x14ac:dyDescent="0.2">
      <c r="C4" s="13"/>
      <c r="D4" s="13"/>
      <c r="E4" s="13"/>
      <c r="F4" s="13"/>
      <c r="G4" s="13"/>
      <c r="H4" s="13"/>
    </row>
    <row r="5" spans="1:10" x14ac:dyDescent="0.2">
      <c r="B5" t="s">
        <v>375</v>
      </c>
      <c r="C5" s="135">
        <v>42004</v>
      </c>
      <c r="D5" s="135" t="s">
        <v>376</v>
      </c>
      <c r="E5" s="135">
        <v>44377</v>
      </c>
      <c r="F5" s="135" t="s">
        <v>377</v>
      </c>
      <c r="G5" s="59"/>
    </row>
    <row r="6" spans="1:10" x14ac:dyDescent="0.2">
      <c r="B6" s="14" t="s">
        <v>378</v>
      </c>
      <c r="C6" s="116">
        <v>2014</v>
      </c>
      <c r="D6" s="116">
        <v>2014</v>
      </c>
      <c r="E6" s="116">
        <v>2019</v>
      </c>
      <c r="F6" s="116">
        <v>2019</v>
      </c>
      <c r="G6" s="150"/>
    </row>
    <row r="7" spans="1:10" x14ac:dyDescent="0.2">
      <c r="B7" s="14"/>
      <c r="C7" s="150"/>
      <c r="D7" s="150"/>
      <c r="E7" s="150"/>
      <c r="F7" s="150"/>
      <c r="G7" s="150"/>
    </row>
    <row r="8" spans="1:10" ht="30" x14ac:dyDescent="0.2">
      <c r="A8" s="810" t="s">
        <v>379</v>
      </c>
      <c r="B8" s="156" t="s">
        <v>380</v>
      </c>
      <c r="C8" s="153" t="s">
        <v>381</v>
      </c>
      <c r="D8" s="153" t="s">
        <v>382</v>
      </c>
      <c r="E8" s="153" t="s">
        <v>383</v>
      </c>
      <c r="F8" s="154" t="s">
        <v>384</v>
      </c>
      <c r="G8" s="154"/>
    </row>
    <row r="9" spans="1:10" ht="105" x14ac:dyDescent="0.2">
      <c r="A9" s="810"/>
      <c r="B9" s="156" t="s">
        <v>385</v>
      </c>
      <c r="C9" s="153" t="s">
        <v>386</v>
      </c>
      <c r="D9" s="153" t="s">
        <v>387</v>
      </c>
      <c r="E9" s="155" t="s">
        <v>388</v>
      </c>
      <c r="F9" s="175" t="s">
        <v>389</v>
      </c>
      <c r="G9" s="154"/>
    </row>
    <row r="10" spans="1:10" ht="45" x14ac:dyDescent="0.2">
      <c r="A10" s="810"/>
      <c r="B10" s="157" t="s">
        <v>390</v>
      </c>
      <c r="C10" s="155" t="s">
        <v>391</v>
      </c>
      <c r="D10" s="153" t="s">
        <v>392</v>
      </c>
      <c r="E10" s="163" t="s">
        <v>393</v>
      </c>
      <c r="F10" s="153" t="s">
        <v>394</v>
      </c>
      <c r="G10" s="153"/>
      <c r="H10" s="115"/>
    </row>
    <row r="11" spans="1:10" ht="30" x14ac:dyDescent="0.2">
      <c r="A11" s="810"/>
      <c r="B11" s="156" t="s">
        <v>298</v>
      </c>
      <c r="C11" s="153" t="s">
        <v>395</v>
      </c>
      <c r="D11" s="153" t="s">
        <v>396</v>
      </c>
      <c r="E11" s="153" t="s">
        <v>397</v>
      </c>
      <c r="F11" s="153" t="s">
        <v>398</v>
      </c>
      <c r="G11" s="154"/>
    </row>
    <row r="12" spans="1:10" ht="17" thickBot="1" x14ac:dyDescent="0.25">
      <c r="B12" s="15" t="s">
        <v>92</v>
      </c>
      <c r="C12" s="12"/>
      <c r="D12" s="12"/>
      <c r="E12" s="13"/>
      <c r="F12" s="13"/>
      <c r="G12" s="13"/>
      <c r="H12" s="13" t="s">
        <v>399</v>
      </c>
      <c r="I12" s="13" t="s">
        <v>314</v>
      </c>
      <c r="J12" s="13"/>
    </row>
    <row r="13" spans="1:10" ht="14.25" customHeight="1" x14ac:dyDescent="0.2">
      <c r="B13" s="104" t="s">
        <v>120</v>
      </c>
      <c r="C13" s="105">
        <v>2019</v>
      </c>
      <c r="D13" s="105">
        <v>2019</v>
      </c>
      <c r="E13" s="105">
        <v>2020</v>
      </c>
      <c r="F13" s="113" t="s">
        <v>154</v>
      </c>
      <c r="G13" s="106"/>
      <c r="H13" s="13" t="s">
        <v>400</v>
      </c>
    </row>
    <row r="14" spans="1:10" ht="14.25" customHeight="1" x14ac:dyDescent="0.2">
      <c r="B14" s="107" t="s">
        <v>123</v>
      </c>
      <c r="C14" s="61">
        <v>2019</v>
      </c>
      <c r="D14" s="61">
        <v>2019</v>
      </c>
      <c r="E14" s="61">
        <v>2019</v>
      </c>
      <c r="F14" s="114" t="s">
        <v>154</v>
      </c>
      <c r="G14" s="108"/>
      <c r="H14" s="13" t="s">
        <v>401</v>
      </c>
    </row>
    <row r="15" spans="1:10" ht="14.25" customHeight="1" x14ac:dyDescent="0.2">
      <c r="B15" s="107" t="s">
        <v>124</v>
      </c>
      <c r="C15" s="61">
        <v>2025</v>
      </c>
      <c r="D15" s="61">
        <v>2025</v>
      </c>
      <c r="E15" s="61">
        <v>2021</v>
      </c>
      <c r="F15" s="114" t="s">
        <v>154</v>
      </c>
      <c r="G15" s="108"/>
      <c r="H15" s="16" t="s">
        <v>402</v>
      </c>
    </row>
    <row r="16" spans="1:10" ht="14.25" customHeight="1" x14ac:dyDescent="0.2">
      <c r="B16" s="107" t="s">
        <v>130</v>
      </c>
      <c r="C16" s="61">
        <v>2019</v>
      </c>
      <c r="D16" s="61">
        <v>2019</v>
      </c>
      <c r="E16" s="61">
        <v>2017</v>
      </c>
      <c r="F16" s="114" t="s">
        <v>154</v>
      </c>
      <c r="G16" s="108"/>
      <c r="H16" s="13" t="s">
        <v>403</v>
      </c>
    </row>
    <row r="17" spans="2:8" ht="14.25" customHeight="1" x14ac:dyDescent="0.2">
      <c r="B17" s="107" t="s">
        <v>131</v>
      </c>
      <c r="C17" s="61">
        <v>2019</v>
      </c>
      <c r="D17" s="61">
        <v>2019</v>
      </c>
      <c r="E17" s="61">
        <v>2018</v>
      </c>
      <c r="F17" s="114" t="s">
        <v>154</v>
      </c>
      <c r="G17" s="108"/>
      <c r="H17" s="13" t="s">
        <v>404</v>
      </c>
    </row>
    <row r="18" spans="2:8" ht="14.25" customHeight="1" x14ac:dyDescent="0.2">
      <c r="B18" s="107" t="s">
        <v>132</v>
      </c>
      <c r="C18" s="61">
        <v>2026</v>
      </c>
      <c r="D18" s="61">
        <v>2026</v>
      </c>
      <c r="E18" s="61">
        <v>2020</v>
      </c>
      <c r="F18" s="114" t="s">
        <v>154</v>
      </c>
      <c r="G18" s="108"/>
      <c r="H18" s="17" t="s">
        <v>405</v>
      </c>
    </row>
    <row r="19" spans="2:8" ht="14.25" customHeight="1" x14ac:dyDescent="0.2">
      <c r="B19" s="107" t="s">
        <v>133</v>
      </c>
      <c r="C19" s="61">
        <v>2027</v>
      </c>
      <c r="D19" s="61">
        <v>2027</v>
      </c>
      <c r="E19" s="61">
        <v>2021</v>
      </c>
      <c r="F19" s="114" t="s">
        <v>154</v>
      </c>
      <c r="G19" s="108"/>
      <c r="H19" s="13" t="s">
        <v>406</v>
      </c>
    </row>
    <row r="20" spans="2:8" ht="14.25" customHeight="1" x14ac:dyDescent="0.2">
      <c r="B20" s="107" t="s">
        <v>134</v>
      </c>
      <c r="C20" s="61">
        <v>2028</v>
      </c>
      <c r="D20" s="61">
        <v>2028</v>
      </c>
      <c r="E20" s="61">
        <v>2021</v>
      </c>
      <c r="F20" s="114" t="s">
        <v>154</v>
      </c>
      <c r="G20" s="108"/>
      <c r="H20" s="17" t="s">
        <v>407</v>
      </c>
    </row>
    <row r="21" spans="2:8" ht="14.25" customHeight="1" x14ac:dyDescent="0.2">
      <c r="B21" s="107" t="s">
        <v>135</v>
      </c>
      <c r="C21" s="61">
        <v>2029</v>
      </c>
      <c r="D21" s="61">
        <v>2029</v>
      </c>
      <c r="E21" s="61">
        <v>2021</v>
      </c>
      <c r="F21" s="114" t="s">
        <v>154</v>
      </c>
      <c r="G21" s="108"/>
      <c r="H21" s="17" t="s">
        <v>407</v>
      </c>
    </row>
    <row r="22" spans="2:8" ht="14.25" customHeight="1" x14ac:dyDescent="0.2">
      <c r="B22" s="107" t="s">
        <v>125</v>
      </c>
      <c r="C22" s="61">
        <v>2029</v>
      </c>
      <c r="D22" s="61">
        <v>2029</v>
      </c>
      <c r="E22" s="61">
        <v>2021</v>
      </c>
      <c r="F22" s="114" t="s">
        <v>154</v>
      </c>
      <c r="G22" s="108"/>
      <c r="H22" s="16" t="s">
        <v>408</v>
      </c>
    </row>
    <row r="23" spans="2:8" ht="14.25" customHeight="1" x14ac:dyDescent="0.2">
      <c r="B23" s="107" t="s">
        <v>112</v>
      </c>
      <c r="C23" s="61">
        <v>2029</v>
      </c>
      <c r="D23" s="61">
        <v>2029</v>
      </c>
      <c r="E23" s="61">
        <v>2021</v>
      </c>
      <c r="F23" s="114" t="s">
        <v>154</v>
      </c>
      <c r="G23" s="108"/>
      <c r="H23" s="17" t="s">
        <v>406</v>
      </c>
    </row>
    <row r="24" spans="2:8" ht="14.25" customHeight="1" x14ac:dyDescent="0.2">
      <c r="B24" s="107" t="s">
        <v>113</v>
      </c>
      <c r="C24" s="61">
        <v>2029</v>
      </c>
      <c r="D24" s="61">
        <v>2029</v>
      </c>
      <c r="E24" s="61">
        <v>2021</v>
      </c>
      <c r="F24" s="114" t="s">
        <v>154</v>
      </c>
      <c r="G24" s="108"/>
      <c r="H24" s="17" t="s">
        <v>407</v>
      </c>
    </row>
    <row r="25" spans="2:8" ht="14.25" customHeight="1" x14ac:dyDescent="0.2">
      <c r="B25" s="107" t="s">
        <v>128</v>
      </c>
      <c r="C25" s="61">
        <v>2036</v>
      </c>
      <c r="D25" s="61">
        <v>2029</v>
      </c>
      <c r="E25" s="61">
        <v>2021</v>
      </c>
      <c r="F25" s="114" t="s">
        <v>154</v>
      </c>
      <c r="G25" s="108"/>
      <c r="H25" s="17" t="s">
        <v>409</v>
      </c>
    </row>
    <row r="26" spans="2:8" ht="14.25" customHeight="1" x14ac:dyDescent="0.2">
      <c r="B26" s="107" t="s">
        <v>129</v>
      </c>
      <c r="C26" s="61">
        <v>2040</v>
      </c>
      <c r="D26" s="61">
        <v>2029</v>
      </c>
      <c r="E26" s="61">
        <v>2021</v>
      </c>
      <c r="F26" s="114" t="s">
        <v>154</v>
      </c>
      <c r="G26" s="108"/>
      <c r="H26" s="17" t="s">
        <v>409</v>
      </c>
    </row>
    <row r="27" spans="2:8" ht="14.25" customHeight="1" x14ac:dyDescent="0.2">
      <c r="B27" s="107" t="s">
        <v>111</v>
      </c>
      <c r="C27" s="61">
        <v>2044</v>
      </c>
      <c r="D27" s="61">
        <v>2029</v>
      </c>
      <c r="E27" s="61">
        <v>2023</v>
      </c>
      <c r="F27" s="114" t="s">
        <v>154</v>
      </c>
      <c r="G27" s="108"/>
      <c r="H27" s="17" t="s">
        <v>410</v>
      </c>
    </row>
    <row r="28" spans="2:8" ht="14.25" customHeight="1" x14ac:dyDescent="0.2">
      <c r="B28" s="107" t="s">
        <v>110</v>
      </c>
      <c r="C28" s="61">
        <v>2039</v>
      </c>
      <c r="D28" s="61">
        <v>2029</v>
      </c>
      <c r="E28" s="61">
        <v>2023</v>
      </c>
      <c r="F28" s="114" t="s">
        <v>154</v>
      </c>
      <c r="G28" s="108"/>
      <c r="H28" s="17" t="s">
        <v>410</v>
      </c>
    </row>
    <row r="29" spans="2:8" ht="14.25" customHeight="1" x14ac:dyDescent="0.2">
      <c r="B29" s="107" t="s">
        <v>126</v>
      </c>
      <c r="C29" s="61">
        <v>2055</v>
      </c>
      <c r="D29" s="61">
        <v>2029</v>
      </c>
      <c r="E29" s="61">
        <v>2023</v>
      </c>
      <c r="F29" s="114" t="s">
        <v>154</v>
      </c>
      <c r="G29" s="108"/>
      <c r="H29" s="17" t="s">
        <v>410</v>
      </c>
    </row>
    <row r="30" spans="2:8" ht="14.25" customHeight="1" x14ac:dyDescent="0.2">
      <c r="B30" s="107" t="s">
        <v>127</v>
      </c>
      <c r="C30" s="61">
        <v>2061</v>
      </c>
      <c r="D30" s="61">
        <v>2029</v>
      </c>
      <c r="E30" s="61">
        <v>2021</v>
      </c>
      <c r="F30" s="114" t="s">
        <v>154</v>
      </c>
      <c r="G30" s="108"/>
      <c r="H30" s="17" t="s">
        <v>407</v>
      </c>
    </row>
    <row r="31" spans="2:8" ht="14.25" customHeight="1" x14ac:dyDescent="0.2">
      <c r="B31" s="109" t="s">
        <v>228</v>
      </c>
      <c r="C31" s="61">
        <v>2061</v>
      </c>
      <c r="D31" s="61">
        <v>2061</v>
      </c>
      <c r="E31" s="61">
        <v>2061</v>
      </c>
      <c r="F31" s="114">
        <v>2061</v>
      </c>
      <c r="G31" s="108"/>
    </row>
    <row r="32" spans="2:8" ht="14.25" customHeight="1" x14ac:dyDescent="0.2">
      <c r="B32" s="107" t="s">
        <v>229</v>
      </c>
      <c r="C32" s="61">
        <v>2019</v>
      </c>
      <c r="D32" s="61">
        <v>2021</v>
      </c>
      <c r="E32" s="61">
        <v>2021</v>
      </c>
      <c r="F32" s="114">
        <v>2021</v>
      </c>
      <c r="G32" s="108"/>
      <c r="H32" s="16" t="s">
        <v>411</v>
      </c>
    </row>
    <row r="33" spans="2:9" ht="14.25" customHeight="1" x14ac:dyDescent="0.2">
      <c r="B33" s="109" t="s">
        <v>230</v>
      </c>
      <c r="C33" s="61">
        <v>2019</v>
      </c>
      <c r="D33" s="61">
        <v>2024</v>
      </c>
      <c r="E33" s="61">
        <v>2024</v>
      </c>
      <c r="F33" s="114">
        <v>2023</v>
      </c>
      <c r="G33" s="108"/>
      <c r="H33" s="16" t="s">
        <v>411</v>
      </c>
    </row>
    <row r="34" spans="2:9" ht="14.25" customHeight="1" x14ac:dyDescent="0.2">
      <c r="B34" s="107" t="s">
        <v>231</v>
      </c>
      <c r="C34" s="61">
        <v>2028</v>
      </c>
      <c r="D34" s="61">
        <v>2028</v>
      </c>
      <c r="E34" s="61">
        <v>2027</v>
      </c>
      <c r="F34" s="114">
        <v>2024</v>
      </c>
      <c r="G34" s="108"/>
      <c r="H34" s="2" t="s">
        <v>412</v>
      </c>
    </row>
    <row r="35" spans="2:9" ht="14.25" customHeight="1" x14ac:dyDescent="0.2">
      <c r="B35" s="107" t="s">
        <v>232</v>
      </c>
      <c r="C35" s="61">
        <v>2029</v>
      </c>
      <c r="D35" s="61">
        <v>2029</v>
      </c>
      <c r="E35" s="61">
        <v>2029</v>
      </c>
      <c r="F35" s="114">
        <v>2025</v>
      </c>
      <c r="G35" s="108"/>
      <c r="H35" s="16" t="s">
        <v>411</v>
      </c>
    </row>
    <row r="36" spans="2:9" ht="14.25" customHeight="1" x14ac:dyDescent="0.2">
      <c r="B36" s="109" t="s">
        <v>233</v>
      </c>
      <c r="C36" s="61">
        <v>2029</v>
      </c>
      <c r="D36" s="61">
        <v>2029</v>
      </c>
      <c r="E36" s="61">
        <v>2029</v>
      </c>
      <c r="F36" s="114">
        <v>2025</v>
      </c>
      <c r="G36" s="108"/>
      <c r="H36" s="16" t="s">
        <v>411</v>
      </c>
    </row>
    <row r="37" spans="2:9" ht="14.25" customHeight="1" x14ac:dyDescent="0.2">
      <c r="B37" s="107" t="s">
        <v>234</v>
      </c>
      <c r="C37" s="61">
        <v>2042</v>
      </c>
      <c r="D37" s="61">
        <v>2029</v>
      </c>
      <c r="E37" s="61">
        <v>2029</v>
      </c>
      <c r="F37" s="114">
        <v>2026</v>
      </c>
      <c r="G37" s="108"/>
      <c r="H37" s="16" t="s">
        <v>411</v>
      </c>
    </row>
    <row r="38" spans="2:9" ht="14.25" customHeight="1" x14ac:dyDescent="0.2">
      <c r="B38" s="107" t="s">
        <v>352</v>
      </c>
      <c r="C38" s="61">
        <v>2043</v>
      </c>
      <c r="D38" s="61">
        <v>2029</v>
      </c>
      <c r="E38" s="61">
        <v>2040</v>
      </c>
      <c r="F38" s="61">
        <v>2029</v>
      </c>
      <c r="G38" s="108"/>
      <c r="H38" s="16" t="s">
        <v>413</v>
      </c>
    </row>
    <row r="39" spans="2:9" ht="14.25" customHeight="1" x14ac:dyDescent="0.2">
      <c r="B39" s="107" t="s">
        <v>367</v>
      </c>
      <c r="C39" s="61"/>
      <c r="D39" s="61"/>
      <c r="E39" s="61"/>
      <c r="F39" s="61"/>
      <c r="G39" s="108"/>
      <c r="H39" s="36"/>
    </row>
    <row r="40" spans="2:9" ht="14.25" customHeight="1" x14ac:dyDescent="0.2">
      <c r="B40" s="107" t="s">
        <v>169</v>
      </c>
      <c r="C40" s="61">
        <v>2029</v>
      </c>
      <c r="D40" s="61">
        <v>2036</v>
      </c>
      <c r="E40" s="61">
        <v>2036</v>
      </c>
      <c r="F40" s="61">
        <v>2029</v>
      </c>
      <c r="G40" s="136">
        <v>2029</v>
      </c>
      <c r="H40" s="18" t="s">
        <v>414</v>
      </c>
      <c r="I40" t="s">
        <v>415</v>
      </c>
    </row>
    <row r="41" spans="2:9" ht="14.25" customHeight="1" x14ac:dyDescent="0.2">
      <c r="B41" s="107" t="s">
        <v>170</v>
      </c>
      <c r="C41" s="61">
        <v>2029</v>
      </c>
      <c r="D41" s="61">
        <v>2021</v>
      </c>
      <c r="E41" s="61">
        <v>2021</v>
      </c>
      <c r="F41" s="134">
        <v>2021</v>
      </c>
      <c r="G41" s="136">
        <v>2029</v>
      </c>
      <c r="H41" s="35" t="s">
        <v>416</v>
      </c>
      <c r="I41" t="s">
        <v>417</v>
      </c>
    </row>
    <row r="42" spans="2:9" ht="14.25" customHeight="1" x14ac:dyDescent="0.2">
      <c r="B42" s="107" t="s">
        <v>171</v>
      </c>
      <c r="C42" s="61">
        <v>2029</v>
      </c>
      <c r="D42" s="61">
        <v>2039</v>
      </c>
      <c r="E42" s="61">
        <v>2040</v>
      </c>
      <c r="F42" s="134">
        <v>2029</v>
      </c>
      <c r="G42" s="136">
        <v>2029</v>
      </c>
      <c r="H42" s="18" t="s">
        <v>414</v>
      </c>
      <c r="I42" t="s">
        <v>418</v>
      </c>
    </row>
    <row r="43" spans="2:9" ht="14.25" customHeight="1" x14ac:dyDescent="0.2">
      <c r="B43" s="107" t="s">
        <v>172</v>
      </c>
      <c r="C43" s="61">
        <v>2029</v>
      </c>
      <c r="D43" s="61">
        <v>2039</v>
      </c>
      <c r="E43" s="61">
        <v>2040</v>
      </c>
      <c r="F43" s="134">
        <v>2029</v>
      </c>
      <c r="G43" s="136">
        <v>2029</v>
      </c>
      <c r="H43" s="18" t="s">
        <v>414</v>
      </c>
      <c r="I43" t="s">
        <v>418</v>
      </c>
    </row>
    <row r="44" spans="2:9" ht="14.25" customHeight="1" x14ac:dyDescent="0.2">
      <c r="B44" s="107" t="s">
        <v>173</v>
      </c>
      <c r="C44" s="61">
        <v>2019</v>
      </c>
      <c r="D44" s="61">
        <v>2019</v>
      </c>
      <c r="E44" s="61">
        <v>2040</v>
      </c>
      <c r="F44" s="134">
        <v>2029</v>
      </c>
      <c r="G44" s="136">
        <v>2019</v>
      </c>
      <c r="H44" s="18" t="s">
        <v>414</v>
      </c>
    </row>
    <row r="45" spans="2:9" ht="14.25" customHeight="1" x14ac:dyDescent="0.2">
      <c r="B45" s="109" t="s">
        <v>174</v>
      </c>
      <c r="C45" s="61">
        <v>2019</v>
      </c>
      <c r="D45" s="61">
        <v>2023</v>
      </c>
      <c r="E45" s="61">
        <v>2023</v>
      </c>
      <c r="F45" s="134">
        <v>2023</v>
      </c>
      <c r="G45" s="136">
        <v>2019</v>
      </c>
      <c r="H45" s="13" t="s">
        <v>419</v>
      </c>
      <c r="I45" t="s">
        <v>420</v>
      </c>
    </row>
    <row r="46" spans="2:9" ht="14.25" customHeight="1" x14ac:dyDescent="0.2">
      <c r="B46" s="107" t="s">
        <v>175</v>
      </c>
      <c r="C46" s="61">
        <v>2041</v>
      </c>
      <c r="D46" s="61">
        <v>2039</v>
      </c>
      <c r="E46" s="61">
        <v>2039</v>
      </c>
      <c r="F46" s="61">
        <v>2029</v>
      </c>
      <c r="G46" s="136">
        <v>2029</v>
      </c>
      <c r="H46" s="18" t="s">
        <v>414</v>
      </c>
      <c r="I46" t="s">
        <v>418</v>
      </c>
    </row>
    <row r="47" spans="2:9" ht="14.25" customHeight="1" thickBot="1" x14ac:dyDescent="0.25">
      <c r="B47" s="110" t="s">
        <v>176</v>
      </c>
      <c r="C47" s="111">
        <v>2044</v>
      </c>
      <c r="D47" s="111">
        <v>2039</v>
      </c>
      <c r="E47" s="111">
        <v>2030</v>
      </c>
      <c r="F47" s="111">
        <v>2029</v>
      </c>
      <c r="G47" s="137">
        <v>2029</v>
      </c>
      <c r="H47" s="18" t="s">
        <v>414</v>
      </c>
      <c r="I47" t="s">
        <v>418</v>
      </c>
    </row>
    <row r="48" spans="2:9" ht="14.25" customHeight="1" x14ac:dyDescent="0.2">
      <c r="B48" s="11" t="s">
        <v>368</v>
      </c>
    </row>
    <row r="49" spans="1:7" ht="14.25" customHeight="1" x14ac:dyDescent="0.2">
      <c r="B49" s="15"/>
    </row>
    <row r="50" spans="1:7" ht="14.25" customHeight="1" x14ac:dyDescent="0.2">
      <c r="B50" s="15"/>
    </row>
    <row r="51" spans="1:7" ht="14.25" customHeight="1" x14ac:dyDescent="0.2">
      <c r="B51" s="15"/>
    </row>
    <row r="52" spans="1:7" ht="14.25" customHeight="1" x14ac:dyDescent="0.2">
      <c r="B52" s="15"/>
    </row>
    <row r="56" spans="1:7" x14ac:dyDescent="0.2">
      <c r="B56" s="19" t="s">
        <v>421</v>
      </c>
      <c r="C56">
        <f>MIN(C13:C47)</f>
        <v>2019</v>
      </c>
      <c r="D56">
        <f>MIN(D13:D47)</f>
        <v>2019</v>
      </c>
      <c r="E56">
        <f>MIN(E13:E47)</f>
        <v>2017</v>
      </c>
    </row>
    <row r="57" spans="1:7" x14ac:dyDescent="0.2">
      <c r="B57" s="19" t="s">
        <v>422</v>
      </c>
      <c r="C57" s="19">
        <f>MAX(C13:C52)</f>
        <v>2061</v>
      </c>
      <c r="D57" s="19">
        <f t="shared" ref="D57:E57" si="0">MAX(D13:D52)</f>
        <v>2061</v>
      </c>
      <c r="E57" s="19">
        <f t="shared" si="0"/>
        <v>2061</v>
      </c>
      <c r="F57" s="19"/>
      <c r="G57" s="19"/>
    </row>
    <row r="59" spans="1:7" x14ac:dyDescent="0.2">
      <c r="B59" s="13"/>
    </row>
    <row r="62" spans="1:7" x14ac:dyDescent="0.2">
      <c r="A62" s="13"/>
    </row>
    <row r="63" spans="1:7" x14ac:dyDescent="0.2">
      <c r="A63" s="13"/>
    </row>
  </sheetData>
  <sheetProtection formatCells="0" formatColumns="0" formatRows="0" insertColumns="0" insertRows="0" insertHyperlinks="0" deleteColumns="0" deleteRows="0" sort="0" autoFilter="0" pivotTables="0"/>
  <autoFilter ref="A12:I52" xr:uid="{082EEAFB-A2CD-4ADB-B684-56598D58D44E}">
    <sortState xmlns:xlrd2="http://schemas.microsoft.com/office/spreadsheetml/2017/richdata2" ref="A13:I52">
      <sortCondition ref="A12:A52"/>
    </sortState>
  </autoFilter>
  <mergeCells count="1">
    <mergeCell ref="A8:A11"/>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B648-B64A-4328-A193-3B5BEEA61EAD}">
  <sheetPr>
    <tabColor theme="7"/>
  </sheetPr>
  <dimension ref="B14:AC315"/>
  <sheetViews>
    <sheetView topLeftCell="A305" zoomScaleNormal="100" workbookViewId="0">
      <selection activeCell="B14" sqref="B14"/>
    </sheetView>
  </sheetViews>
  <sheetFormatPr baseColWidth="10" defaultColWidth="8.83203125" defaultRowHeight="15" x14ac:dyDescent="0.2"/>
  <cols>
    <col min="1" max="1" width="14.83203125" bestFit="1" customWidth="1"/>
    <col min="2" max="2" width="15.6640625" customWidth="1"/>
    <col min="3" max="3" width="14.1640625" bestFit="1" customWidth="1"/>
    <col min="4" max="4" width="19.5" customWidth="1"/>
    <col min="5" max="5" width="16" bestFit="1" customWidth="1"/>
    <col min="6" max="6" width="22.33203125" bestFit="1" customWidth="1"/>
    <col min="7" max="7" width="25.83203125" bestFit="1" customWidth="1"/>
    <col min="8" max="8" width="18.83203125" bestFit="1" customWidth="1"/>
    <col min="9" max="9" width="8.33203125" bestFit="1" customWidth="1"/>
    <col min="13" max="13" width="8.5" bestFit="1" customWidth="1"/>
    <col min="14" max="27" width="5.6640625" bestFit="1" customWidth="1"/>
    <col min="28" max="29" width="5.1640625" bestFit="1" customWidth="1"/>
  </cols>
  <sheetData>
    <row r="14" spans="2:18" ht="20" thickBot="1" x14ac:dyDescent="0.3">
      <c r="B14" s="40" t="s">
        <v>423</v>
      </c>
      <c r="C14" s="40"/>
      <c r="D14" s="40"/>
      <c r="E14" s="40"/>
      <c r="F14" s="40"/>
    </row>
    <row r="15" spans="2:18" x14ac:dyDescent="0.2">
      <c r="B15" s="41" t="s">
        <v>424</v>
      </c>
      <c r="C15" s="42">
        <v>2004</v>
      </c>
      <c r="D15" s="42">
        <v>2005</v>
      </c>
      <c r="E15" s="42">
        <v>2006</v>
      </c>
      <c r="F15" s="42">
        <v>2007</v>
      </c>
      <c r="G15" s="42">
        <v>2008</v>
      </c>
      <c r="H15" s="42">
        <v>2009</v>
      </c>
      <c r="I15" s="42">
        <v>2010</v>
      </c>
      <c r="J15" s="42">
        <v>2011</v>
      </c>
      <c r="K15" s="42">
        <v>2012</v>
      </c>
      <c r="L15" s="42">
        <v>2013</v>
      </c>
      <c r="M15" s="42">
        <v>2014</v>
      </c>
      <c r="N15" s="42">
        <v>2015</v>
      </c>
      <c r="O15" s="42">
        <v>2016</v>
      </c>
      <c r="P15" s="42">
        <v>2017</v>
      </c>
      <c r="Q15" s="42">
        <v>2018</v>
      </c>
      <c r="R15" s="43">
        <v>2019</v>
      </c>
    </row>
    <row r="16" spans="2:18" x14ac:dyDescent="0.2">
      <c r="B16" s="44" t="s">
        <v>95</v>
      </c>
      <c r="C16" s="45">
        <v>5.0449360965790007</v>
      </c>
      <c r="D16" s="45">
        <v>5.3091918358749997</v>
      </c>
      <c r="E16" s="45">
        <v>5.2816513986459999</v>
      </c>
      <c r="F16" s="45">
        <v>5.1271767346329993</v>
      </c>
      <c r="G16" s="45">
        <v>5.0742364191979998</v>
      </c>
      <c r="H16" s="45">
        <v>5.1717469343999998</v>
      </c>
      <c r="I16" s="45">
        <v>4.9793052176690002</v>
      </c>
      <c r="J16" s="45">
        <v>5.1453207112410002</v>
      </c>
      <c r="K16" s="45">
        <v>4.7395422388170001</v>
      </c>
      <c r="L16" s="45">
        <v>4.4262352774730003</v>
      </c>
      <c r="M16" s="45">
        <v>4.3276315119559996</v>
      </c>
      <c r="N16" s="45">
        <v>2.9349258950209998</v>
      </c>
      <c r="O16" s="45">
        <v>2.1559921131000004</v>
      </c>
      <c r="P16" s="45">
        <v>2.0535046729999999</v>
      </c>
      <c r="Q16" s="45">
        <v>2.1890402834999998</v>
      </c>
      <c r="R16" s="46">
        <v>2.2023331296999999</v>
      </c>
    </row>
    <row r="17" spans="2:29" x14ac:dyDescent="0.2">
      <c r="B17" s="44" t="s">
        <v>352</v>
      </c>
      <c r="C17" s="45">
        <v>3.09</v>
      </c>
      <c r="D17" s="45">
        <v>3.1882450000000002</v>
      </c>
      <c r="E17" s="45">
        <v>2.8934039999999999</v>
      </c>
      <c r="F17" s="45">
        <v>2.94</v>
      </c>
      <c r="G17" s="45">
        <v>3.15</v>
      </c>
      <c r="H17" s="45">
        <v>3.030268</v>
      </c>
      <c r="I17" s="45">
        <v>2.6</v>
      </c>
      <c r="J17" s="45">
        <v>2.7229169999999998</v>
      </c>
      <c r="K17" s="45">
        <v>2.3192539999999999</v>
      </c>
      <c r="L17" s="45">
        <v>2.8118284999749998</v>
      </c>
      <c r="M17" s="45">
        <v>2.8470715000249998</v>
      </c>
      <c r="N17" s="45">
        <v>2.1238321854160001</v>
      </c>
      <c r="O17" s="45">
        <v>2.7672271510540001</v>
      </c>
      <c r="P17" s="45">
        <v>2.4350295200000001</v>
      </c>
      <c r="Q17" s="45">
        <v>2.9319206200000001</v>
      </c>
      <c r="R17" s="46">
        <v>2.5508799900000003</v>
      </c>
    </row>
    <row r="18" spans="2:29" x14ac:dyDescent="0.2">
      <c r="B18" s="44" t="s">
        <v>243</v>
      </c>
      <c r="C18" s="45">
        <v>6.5708500000000001</v>
      </c>
      <c r="D18" s="45">
        <v>6.7495241981370002</v>
      </c>
      <c r="E18" s="45">
        <v>6.8708750000750003</v>
      </c>
      <c r="F18" s="45">
        <v>6.4872328017129997</v>
      </c>
      <c r="G18" s="45">
        <v>6.8982225000000001</v>
      </c>
      <c r="H18" s="45">
        <v>7.3199195000500001</v>
      </c>
      <c r="I18" s="45">
        <v>6.7482944010440002</v>
      </c>
      <c r="J18" s="45">
        <v>6.1089169999999999</v>
      </c>
      <c r="K18" s="45">
        <v>6.9343138017880008</v>
      </c>
      <c r="L18" s="45">
        <v>5.6049790000000002</v>
      </c>
      <c r="M18" s="45">
        <v>4.9944302994539997</v>
      </c>
      <c r="N18" s="45">
        <v>5.660859198262</v>
      </c>
      <c r="O18" s="45">
        <v>4.8547874009439997</v>
      </c>
      <c r="P18" s="45">
        <v>5.5013994400000001</v>
      </c>
      <c r="Q18" s="45">
        <v>4.9256175689999999</v>
      </c>
      <c r="R18" s="46">
        <v>5.0715649382550003</v>
      </c>
    </row>
    <row r="19" spans="2:29" x14ac:dyDescent="0.2">
      <c r="B19" s="44" t="s">
        <v>98</v>
      </c>
      <c r="C19" s="45">
        <v>6.7904295302979998</v>
      </c>
      <c r="D19" s="45">
        <v>8.9468844312920002</v>
      </c>
      <c r="E19" s="45">
        <v>9.7404990438080006</v>
      </c>
      <c r="F19" s="45">
        <v>9.4804750367329991</v>
      </c>
      <c r="G19" s="45">
        <v>8.3638830568140001</v>
      </c>
      <c r="H19" s="45">
        <v>9.5434493614729998</v>
      </c>
      <c r="I19" s="45">
        <v>9.122133275465</v>
      </c>
      <c r="J19" s="45">
        <v>9.3856389986000011</v>
      </c>
      <c r="K19" s="45">
        <v>8.711981530848</v>
      </c>
      <c r="L19" s="45">
        <v>8.9983939999999993</v>
      </c>
      <c r="M19" s="45">
        <v>9.1666643695330006</v>
      </c>
      <c r="N19" s="45">
        <v>10.044259099130999</v>
      </c>
      <c r="O19" s="45">
        <v>9.5907825214150009</v>
      </c>
      <c r="P19" s="45">
        <v>9.7111121698649985</v>
      </c>
      <c r="Q19" s="45">
        <v>8.8444623699999987</v>
      </c>
      <c r="R19" s="46">
        <v>8.8562444399999993</v>
      </c>
    </row>
    <row r="20" spans="2:29" x14ac:dyDescent="0.2">
      <c r="B20" s="44" t="s">
        <v>100</v>
      </c>
      <c r="C20" s="45">
        <v>5.9927402000320003</v>
      </c>
      <c r="D20" s="45">
        <v>6.0829401332339996</v>
      </c>
      <c r="E20" s="45">
        <v>6.3081060487670007</v>
      </c>
      <c r="F20" s="45">
        <v>6.6176696058240001</v>
      </c>
      <c r="G20" s="45">
        <v>6.1305351612409993</v>
      </c>
      <c r="H20" s="45">
        <v>6.0643259972149997</v>
      </c>
      <c r="I20" s="45">
        <v>6.8255960757170007</v>
      </c>
      <c r="J20" s="45">
        <v>7.955970191804</v>
      </c>
      <c r="K20" s="45">
        <v>8.6617787231140007</v>
      </c>
      <c r="L20" s="45">
        <v>7.6093222385389998</v>
      </c>
      <c r="M20" s="45">
        <v>9.4317977249540004</v>
      </c>
      <c r="N20" s="45">
        <v>8.6501471204250002</v>
      </c>
      <c r="O20" s="45">
        <v>9.0908661572810008</v>
      </c>
      <c r="P20" s="45">
        <v>8.3017644237999999</v>
      </c>
      <c r="Q20" s="45">
        <v>8.5056744503120001</v>
      </c>
      <c r="R20" s="46">
        <v>7.6436348780500003</v>
      </c>
    </row>
    <row r="21" spans="2:29" x14ac:dyDescent="0.2">
      <c r="B21" s="44" t="s">
        <v>181</v>
      </c>
      <c r="C21" s="45">
        <v>4.4954939999999999</v>
      </c>
      <c r="D21" s="45">
        <v>4.4417767999999995</v>
      </c>
      <c r="E21" s="45">
        <v>4.1320459999999999</v>
      </c>
      <c r="F21" s="45">
        <v>4.2847667999999999</v>
      </c>
      <c r="G21" s="45">
        <v>4.1370631069890003</v>
      </c>
      <c r="H21" s="45">
        <v>3.9399488799999998</v>
      </c>
      <c r="I21" s="45">
        <v>3.68952692</v>
      </c>
      <c r="J21" s="45">
        <v>3.4808883150000001</v>
      </c>
      <c r="K21" s="45">
        <v>2.807954941312</v>
      </c>
      <c r="L21" s="45">
        <v>3.3185539997290001</v>
      </c>
      <c r="M21" s="45">
        <v>2.2882980095560002</v>
      </c>
      <c r="N21" s="45">
        <v>2.217439835635</v>
      </c>
      <c r="O21" s="45">
        <v>2.2696816397999999</v>
      </c>
      <c r="P21" s="45">
        <v>2.1920833893369998</v>
      </c>
      <c r="Q21" s="45">
        <v>2.3833349900000003</v>
      </c>
      <c r="R21" s="46">
        <v>2.4958997884</v>
      </c>
    </row>
    <row r="22" spans="2:29" x14ac:dyDescent="0.2">
      <c r="B22" s="44" t="s">
        <v>102</v>
      </c>
      <c r="C22" s="45">
        <v>0.96502158720199993</v>
      </c>
      <c r="D22" s="45">
        <v>0.91953115882300007</v>
      </c>
      <c r="E22" s="45">
        <v>0.94853841659299998</v>
      </c>
      <c r="F22" s="45">
        <v>0.98865583881200003</v>
      </c>
      <c r="G22" s="45">
        <v>0.75656709369699993</v>
      </c>
      <c r="H22" s="45">
        <v>0.97718591902200003</v>
      </c>
      <c r="I22" s="45">
        <v>1.039267994757</v>
      </c>
      <c r="J22" s="45">
        <v>1.034870177667</v>
      </c>
      <c r="K22" s="45">
        <v>0.70975005762300003</v>
      </c>
      <c r="L22" s="45">
        <v>0.71899712385199999</v>
      </c>
      <c r="M22" s="45">
        <v>0.86129110662800001</v>
      </c>
      <c r="N22" s="45">
        <v>0.39483097954799995</v>
      </c>
      <c r="O22" s="45">
        <v>0.39547857938000003</v>
      </c>
      <c r="P22" s="45">
        <v>0.113611569311</v>
      </c>
      <c r="Q22" s="45">
        <v>0.27874596620000003</v>
      </c>
      <c r="R22" s="46">
        <v>0.37586472120000003</v>
      </c>
    </row>
    <row r="23" spans="2:29" x14ac:dyDescent="0.2">
      <c r="B23" s="44" t="s">
        <v>176</v>
      </c>
      <c r="C23" s="45">
        <v>1.4257390000000001</v>
      </c>
      <c r="D23" s="45">
        <v>1.866133</v>
      </c>
      <c r="E23" s="45">
        <v>1.751533</v>
      </c>
      <c r="F23" s="45">
        <v>1.4629909999999999</v>
      </c>
      <c r="G23" s="45">
        <v>1.43148425282</v>
      </c>
      <c r="H23" s="45">
        <v>1.444579882694</v>
      </c>
      <c r="I23" s="45">
        <v>1.4832383154040001</v>
      </c>
      <c r="J23" s="45">
        <v>1.353648207</v>
      </c>
      <c r="K23" s="45">
        <v>1.3783651283760001</v>
      </c>
      <c r="L23" s="45">
        <v>1.364891998456</v>
      </c>
      <c r="M23" s="45">
        <v>1.240297001746</v>
      </c>
      <c r="N23" s="45">
        <v>1.2795288228170001</v>
      </c>
      <c r="O23" s="45">
        <v>1.2851075296279999</v>
      </c>
      <c r="P23" s="45">
        <v>1.1520315308419999</v>
      </c>
      <c r="Q23" s="45">
        <v>1.1112213389999999</v>
      </c>
      <c r="R23" s="46">
        <v>1.0256470347</v>
      </c>
    </row>
    <row r="24" spans="2:29" x14ac:dyDescent="0.2">
      <c r="B24" s="44" t="s">
        <v>173</v>
      </c>
      <c r="C24" s="45">
        <v>1.16957</v>
      </c>
      <c r="D24" s="45">
        <v>1.0080990000000001</v>
      </c>
      <c r="E24" s="45">
        <v>1.0869740000000001</v>
      </c>
      <c r="F24" s="45">
        <v>1.174293</v>
      </c>
      <c r="G24" s="45">
        <v>1.0471056249999999</v>
      </c>
      <c r="H24" s="45">
        <v>1.016221</v>
      </c>
      <c r="I24" s="45">
        <v>1.060467</v>
      </c>
      <c r="J24" s="45">
        <v>0.59484254339999998</v>
      </c>
      <c r="K24" s="45">
        <v>0.80049720556600001</v>
      </c>
      <c r="L24" s="45">
        <v>0.75470900026400001</v>
      </c>
      <c r="M24" s="45">
        <v>0.955842005474</v>
      </c>
      <c r="N24" s="45">
        <v>0.86998324625500001</v>
      </c>
      <c r="O24" s="45">
        <v>0.96088667900000002</v>
      </c>
      <c r="P24" s="45">
        <v>0.88539248471300003</v>
      </c>
      <c r="Q24" s="45">
        <v>0.98841904689999993</v>
      </c>
      <c r="R24" s="46">
        <v>0.80917116420000001</v>
      </c>
    </row>
    <row r="25" spans="2:29" x14ac:dyDescent="0.2">
      <c r="B25" s="44" t="s">
        <v>245</v>
      </c>
      <c r="C25" s="45">
        <v>4.4013999999999998</v>
      </c>
      <c r="D25" s="45">
        <v>4.1147042005459999</v>
      </c>
      <c r="E25" s="45">
        <v>3.2474512994289997</v>
      </c>
      <c r="F25" s="45">
        <v>4.3089762994790002</v>
      </c>
      <c r="G25" s="45">
        <v>3.8350285990809998</v>
      </c>
      <c r="H25" s="45">
        <v>4.2470025000499998</v>
      </c>
      <c r="I25" s="45">
        <v>4.33359249995</v>
      </c>
      <c r="J25" s="45">
        <v>4.3759079999999999</v>
      </c>
      <c r="K25" s="45">
        <v>4.3774290000750007</v>
      </c>
      <c r="L25" s="45">
        <v>3.9704630000000001</v>
      </c>
      <c r="M25" s="45">
        <v>4.6416522006459999</v>
      </c>
      <c r="N25" s="45">
        <v>3.996361400894</v>
      </c>
      <c r="O25" s="45">
        <v>4.4297714008440003</v>
      </c>
      <c r="P25" s="45">
        <v>3.9366479399999998</v>
      </c>
      <c r="Q25" s="45">
        <v>3.9499585980000003</v>
      </c>
      <c r="R25" s="46">
        <v>3.5752893897330003</v>
      </c>
    </row>
    <row r="26" spans="2:29" x14ac:dyDescent="0.2">
      <c r="B26" s="44" t="s">
        <v>234</v>
      </c>
      <c r="C26" s="45">
        <v>2.2262499999999998</v>
      </c>
      <c r="D26" s="45">
        <v>1.8510605</v>
      </c>
      <c r="E26" s="45">
        <v>2.2324541003229998</v>
      </c>
      <c r="F26" s="45">
        <v>2.228317799429</v>
      </c>
      <c r="G26" s="45">
        <v>2.1572646002979998</v>
      </c>
      <c r="H26" s="45">
        <v>2.1516031002979998</v>
      </c>
      <c r="I26" s="45">
        <v>2.3171087006460001</v>
      </c>
      <c r="J26" s="45">
        <v>2.3079303002050002</v>
      </c>
      <c r="K26" s="45">
        <v>1.660221899677</v>
      </c>
      <c r="L26" s="45">
        <v>2.333196</v>
      </c>
      <c r="M26" s="45">
        <v>2.080807700646</v>
      </c>
      <c r="N26" s="45">
        <v>2.1475943996520002</v>
      </c>
      <c r="O26" s="45">
        <v>1.96577775</v>
      </c>
      <c r="P26" s="45">
        <v>2.36235332</v>
      </c>
      <c r="Q26" s="45">
        <v>2.1191073490000001</v>
      </c>
      <c r="R26" s="46">
        <v>2.3427762570699997</v>
      </c>
    </row>
    <row r="27" spans="2:29" x14ac:dyDescent="0.2">
      <c r="B27" s="44" t="s">
        <v>104</v>
      </c>
      <c r="C27" s="45">
        <v>6.2195312138670005</v>
      </c>
      <c r="D27" s="45">
        <v>5.955792719672</v>
      </c>
      <c r="E27" s="45">
        <v>5.8916430137700004</v>
      </c>
      <c r="F27" s="45">
        <v>5.8802858504370006</v>
      </c>
      <c r="G27" s="45">
        <v>6.0239384322109997</v>
      </c>
      <c r="H27" s="45">
        <v>4.8864470634740007</v>
      </c>
      <c r="I27" s="45">
        <v>4.9103241421330006</v>
      </c>
      <c r="J27" s="45">
        <v>5.5772502004190008</v>
      </c>
      <c r="K27" s="45">
        <v>4.9264303515199996</v>
      </c>
      <c r="L27" s="45">
        <v>4.8099270084729993</v>
      </c>
      <c r="M27" s="45">
        <v>5.219989399228</v>
      </c>
      <c r="N27" s="45">
        <v>4.2807858843700002</v>
      </c>
      <c r="O27" s="45">
        <v>5.0239431022119998</v>
      </c>
      <c r="P27" s="45">
        <v>5.6648059961000001</v>
      </c>
      <c r="Q27" s="45">
        <v>4.9760035878999993</v>
      </c>
      <c r="R27" s="46">
        <v>4.7671958397000003</v>
      </c>
      <c r="T27" s="45"/>
      <c r="U27" s="45"/>
      <c r="V27" s="45"/>
      <c r="W27" s="45"/>
      <c r="X27" s="45"/>
      <c r="Y27" s="45"/>
      <c r="Z27" s="45"/>
      <c r="AA27" s="45"/>
      <c r="AB27" s="45"/>
      <c r="AC27" s="45"/>
    </row>
    <row r="28" spans="2:29" x14ac:dyDescent="0.2">
      <c r="B28" s="44" t="s">
        <v>106</v>
      </c>
      <c r="C28" s="45">
        <v>16.389316830452</v>
      </c>
      <c r="D28" s="45">
        <v>15.902401283931001</v>
      </c>
      <c r="E28" s="45">
        <v>16.016480685259999</v>
      </c>
      <c r="F28" s="45">
        <v>15.390539137728</v>
      </c>
      <c r="G28" s="45">
        <v>14.895395733212</v>
      </c>
      <c r="H28" s="45">
        <v>14.486721207595</v>
      </c>
      <c r="I28" s="45">
        <v>15.787915018550999</v>
      </c>
      <c r="J28" s="45">
        <v>11.46180238054</v>
      </c>
      <c r="K28" s="45">
        <v>10.241441351618999</v>
      </c>
      <c r="L28" s="45">
        <v>12.18151821192</v>
      </c>
      <c r="M28" s="45">
        <v>15.096041850936999</v>
      </c>
      <c r="N28" s="45">
        <v>14.430985127420001</v>
      </c>
      <c r="O28" s="45">
        <v>13.582046039294001</v>
      </c>
      <c r="P28" s="45">
        <v>12.732997911</v>
      </c>
      <c r="Q28" s="45">
        <v>3.3995287263500003</v>
      </c>
      <c r="R28" s="46">
        <v>2.2145106390450002</v>
      </c>
      <c r="T28" s="45"/>
      <c r="U28" s="45"/>
      <c r="V28" s="45"/>
      <c r="W28" s="45"/>
      <c r="X28" s="45"/>
      <c r="Y28" s="45"/>
      <c r="Z28" s="45"/>
      <c r="AA28" s="45"/>
      <c r="AB28" s="45"/>
      <c r="AC28" s="45"/>
    </row>
    <row r="29" spans="2:29" ht="16" thickBot="1" x14ac:dyDescent="0.25">
      <c r="B29" s="47" t="s">
        <v>182</v>
      </c>
      <c r="C29" s="48">
        <v>2.1420059999999999</v>
      </c>
      <c r="D29" s="48">
        <v>2.0280399999999998</v>
      </c>
      <c r="E29" s="48">
        <v>2.2083200000000001</v>
      </c>
      <c r="F29" s="48">
        <v>2.2444950000000001</v>
      </c>
      <c r="G29" s="48">
        <v>2.1713805232999999</v>
      </c>
      <c r="H29" s="48">
        <v>1.8171520000000001</v>
      </c>
      <c r="I29" s="48">
        <v>1.7005479999999999</v>
      </c>
      <c r="J29" s="48">
        <v>1.7375188610000001</v>
      </c>
      <c r="K29" s="48">
        <v>1.360911571026</v>
      </c>
      <c r="L29" s="48">
        <v>1.6051059998699999</v>
      </c>
      <c r="M29" s="48">
        <v>1.716867000148</v>
      </c>
      <c r="N29" s="48">
        <v>1.6658084901769998</v>
      </c>
      <c r="O29" s="48">
        <v>1.6930332521</v>
      </c>
      <c r="P29" s="48">
        <v>1.6207995082690001</v>
      </c>
      <c r="Q29" s="48">
        <v>1.4736585770000001</v>
      </c>
      <c r="R29" s="49">
        <v>1.4829383960839999</v>
      </c>
      <c r="T29" s="45"/>
      <c r="U29" s="45"/>
      <c r="V29" s="45"/>
      <c r="W29" s="45"/>
      <c r="X29" s="45"/>
      <c r="Y29" s="45"/>
      <c r="Z29" s="45"/>
      <c r="AA29" s="45"/>
      <c r="AB29" s="45"/>
      <c r="AC29" s="45"/>
    </row>
    <row r="30" spans="2:29" x14ac:dyDescent="0.2">
      <c r="B30" s="10"/>
      <c r="C30" s="45"/>
      <c r="D30" s="45"/>
      <c r="E30" s="45"/>
      <c r="F30" s="45"/>
      <c r="G30" s="45"/>
      <c r="H30" s="45"/>
      <c r="I30" s="45"/>
      <c r="J30" s="45"/>
      <c r="K30" s="45"/>
      <c r="L30" s="45"/>
      <c r="M30" s="45"/>
      <c r="N30" s="45"/>
      <c r="O30" s="45"/>
      <c r="P30" s="45"/>
      <c r="Q30" s="45"/>
      <c r="R30" s="45"/>
      <c r="T30" s="45"/>
      <c r="U30" s="45"/>
      <c r="V30" s="45"/>
      <c r="W30" s="45"/>
      <c r="X30" s="45"/>
      <c r="Y30" s="45"/>
      <c r="Z30" s="45"/>
      <c r="AA30" s="45"/>
      <c r="AB30" s="45"/>
      <c r="AC30" s="45"/>
    </row>
    <row r="31" spans="2:29" x14ac:dyDescent="0.2">
      <c r="M31" s="10"/>
      <c r="N31" s="45"/>
      <c r="O31" s="45"/>
      <c r="P31" s="45"/>
      <c r="Q31" s="45"/>
      <c r="R31" s="45"/>
      <c r="S31" s="45"/>
      <c r="T31" s="45"/>
      <c r="U31" s="45"/>
      <c r="V31" s="45"/>
      <c r="W31" s="45"/>
      <c r="X31" s="45"/>
      <c r="Y31" s="45"/>
      <c r="Z31" s="45"/>
      <c r="AA31" s="45"/>
      <c r="AB31" s="45"/>
      <c r="AC31" s="45"/>
    </row>
    <row r="32" spans="2:29" x14ac:dyDescent="0.2">
      <c r="B32" s="19" t="s">
        <v>228</v>
      </c>
      <c r="C32" s="19"/>
      <c r="D32" s="19"/>
      <c r="E32" s="19"/>
      <c r="Q32" s="45"/>
      <c r="R32" s="45"/>
      <c r="S32" s="45"/>
      <c r="T32" s="45"/>
      <c r="U32" s="45"/>
      <c r="V32" s="45"/>
      <c r="W32" s="45"/>
      <c r="X32" s="45"/>
      <c r="Y32" s="45"/>
      <c r="Z32" s="45"/>
      <c r="AA32" s="45"/>
      <c r="AB32" s="45"/>
      <c r="AC32" s="45"/>
    </row>
    <row r="33" spans="2:29" x14ac:dyDescent="0.2">
      <c r="B33" t="s">
        <v>425</v>
      </c>
      <c r="Q33" s="45"/>
      <c r="R33" s="45"/>
      <c r="S33" s="45"/>
      <c r="T33" s="45"/>
      <c r="U33" s="45"/>
      <c r="V33" s="45"/>
      <c r="W33" s="45"/>
      <c r="X33" s="45"/>
      <c r="Y33" s="45"/>
      <c r="Z33" s="45"/>
      <c r="AA33" s="45"/>
      <c r="AB33" s="45"/>
      <c r="AC33" s="45"/>
    </row>
    <row r="34" spans="2:29" x14ac:dyDescent="0.2">
      <c r="M34" s="10"/>
      <c r="N34" s="45"/>
      <c r="O34" s="45"/>
      <c r="P34" s="45"/>
      <c r="Q34" s="45"/>
      <c r="R34" s="45"/>
      <c r="S34" s="45"/>
      <c r="T34" s="45"/>
      <c r="U34" s="45"/>
      <c r="V34" s="45"/>
      <c r="W34" s="45"/>
      <c r="X34" s="45"/>
      <c r="Y34" s="45"/>
      <c r="Z34" s="45"/>
      <c r="AA34" s="45"/>
      <c r="AB34" s="45"/>
      <c r="AC34" s="45"/>
    </row>
    <row r="35" spans="2:29" x14ac:dyDescent="0.2">
      <c r="M35" s="10"/>
      <c r="N35" s="45"/>
      <c r="O35" s="45"/>
      <c r="P35" s="45"/>
      <c r="Q35" s="45"/>
      <c r="R35" s="45"/>
      <c r="S35" s="45"/>
      <c r="T35" s="45"/>
      <c r="U35" s="45"/>
      <c r="V35" s="45"/>
      <c r="W35" s="45"/>
      <c r="X35" s="45"/>
      <c r="Y35" s="45"/>
      <c r="Z35" s="45"/>
      <c r="AA35" s="45"/>
      <c r="AB35" s="45"/>
      <c r="AC35" s="45"/>
    </row>
    <row r="36" spans="2:29" x14ac:dyDescent="0.2">
      <c r="M36" s="10"/>
      <c r="N36" s="45"/>
      <c r="O36" s="45"/>
      <c r="P36" s="45"/>
      <c r="Q36" s="45"/>
      <c r="R36" s="45"/>
      <c r="S36" s="45"/>
      <c r="T36" s="45"/>
      <c r="U36" s="45"/>
      <c r="V36" s="45"/>
      <c r="W36" s="45"/>
      <c r="X36" s="45"/>
      <c r="Y36" s="45"/>
      <c r="Z36" s="45"/>
      <c r="AA36" s="45"/>
      <c r="AB36" s="45"/>
      <c r="AC36" s="45"/>
    </row>
    <row r="37" spans="2:29" x14ac:dyDescent="0.2">
      <c r="M37" s="10"/>
      <c r="N37" s="45"/>
      <c r="O37" s="45"/>
      <c r="P37" s="45"/>
      <c r="Q37" s="45"/>
      <c r="R37" s="45"/>
      <c r="S37" s="45"/>
      <c r="T37" s="45"/>
      <c r="U37" s="45"/>
      <c r="V37" s="45"/>
      <c r="W37" s="45"/>
      <c r="X37" s="45"/>
      <c r="Y37" s="45"/>
      <c r="Z37" s="45"/>
      <c r="AA37" s="45"/>
      <c r="AB37" s="45"/>
      <c r="AC37" s="45"/>
    </row>
    <row r="38" spans="2:29" x14ac:dyDescent="0.2">
      <c r="M38" s="10"/>
      <c r="N38" s="45"/>
      <c r="O38" s="45"/>
      <c r="P38" s="45"/>
      <c r="Q38" s="45"/>
      <c r="R38" s="45"/>
      <c r="S38" s="45"/>
      <c r="T38" s="45"/>
      <c r="U38" s="45"/>
      <c r="V38" s="45"/>
      <c r="W38" s="45"/>
      <c r="X38" s="45"/>
      <c r="Y38" s="45"/>
      <c r="Z38" s="45"/>
      <c r="AA38" s="45"/>
      <c r="AB38" s="45"/>
      <c r="AC38" s="45"/>
    </row>
    <row r="39" spans="2:29" x14ac:dyDescent="0.2">
      <c r="M39" s="10"/>
      <c r="N39" s="45"/>
      <c r="O39" s="45"/>
      <c r="P39" s="45"/>
      <c r="Q39" s="45"/>
      <c r="R39" s="45"/>
      <c r="S39" s="45"/>
      <c r="T39" s="45"/>
      <c r="U39" s="45"/>
      <c r="V39" s="45"/>
      <c r="W39" s="45"/>
      <c r="X39" s="45"/>
      <c r="Y39" s="45"/>
      <c r="Z39" s="45"/>
      <c r="AA39" s="45"/>
      <c r="AB39" s="45"/>
      <c r="AC39" s="45"/>
    </row>
    <row r="40" spans="2:29" x14ac:dyDescent="0.2">
      <c r="M40" s="10"/>
      <c r="N40" s="45"/>
      <c r="O40" s="45"/>
      <c r="P40" s="45"/>
      <c r="Q40" s="45"/>
      <c r="R40" s="45"/>
      <c r="S40" s="45"/>
      <c r="T40" s="45"/>
      <c r="U40" s="45"/>
      <c r="V40" s="45"/>
      <c r="W40" s="45"/>
      <c r="X40" s="45"/>
      <c r="Y40" s="45"/>
      <c r="Z40" s="45"/>
      <c r="AA40" s="45"/>
      <c r="AB40" s="45"/>
      <c r="AC40" s="45"/>
    </row>
    <row r="41" spans="2:29" x14ac:dyDescent="0.2">
      <c r="M41" s="10"/>
      <c r="N41" s="45"/>
      <c r="O41" s="45"/>
      <c r="P41" s="45"/>
      <c r="Q41" s="45"/>
      <c r="R41" s="45"/>
      <c r="S41" s="45"/>
      <c r="T41" s="45"/>
      <c r="U41" s="45"/>
      <c r="V41" s="45"/>
      <c r="W41" s="45"/>
      <c r="X41" s="45"/>
      <c r="Y41" s="45"/>
      <c r="Z41" s="45"/>
      <c r="AA41" s="45"/>
      <c r="AB41" s="45"/>
      <c r="AC41" s="45"/>
    </row>
    <row r="42" spans="2:29" x14ac:dyDescent="0.2">
      <c r="M42" s="10"/>
      <c r="N42" s="45"/>
      <c r="O42" s="45"/>
      <c r="P42" s="45"/>
      <c r="Q42" s="45"/>
      <c r="R42" s="45"/>
      <c r="S42" s="45"/>
      <c r="T42" s="45"/>
      <c r="U42" s="45"/>
      <c r="V42" s="45"/>
      <c r="W42" s="45"/>
      <c r="X42" s="45"/>
      <c r="Y42" s="45"/>
      <c r="Z42" s="45"/>
      <c r="AA42" s="45"/>
      <c r="AB42" s="45"/>
      <c r="AC42" s="45"/>
    </row>
    <row r="43" spans="2:29" x14ac:dyDescent="0.2">
      <c r="M43" s="10"/>
      <c r="N43" s="45"/>
      <c r="O43" s="45"/>
      <c r="P43" s="45"/>
      <c r="Q43" s="45"/>
      <c r="R43" s="45"/>
      <c r="S43" s="45"/>
      <c r="T43" s="45"/>
      <c r="U43" s="45"/>
      <c r="V43" s="45"/>
      <c r="W43" s="45"/>
      <c r="X43" s="45"/>
      <c r="Y43" s="45"/>
      <c r="Z43" s="45"/>
      <c r="AA43" s="45"/>
      <c r="AB43" s="45"/>
      <c r="AC43" s="45"/>
    </row>
    <row r="44" spans="2:29" x14ac:dyDescent="0.2">
      <c r="M44" s="10"/>
      <c r="N44" s="45"/>
      <c r="O44" s="45"/>
      <c r="P44" s="45"/>
      <c r="Q44" s="45"/>
      <c r="R44" s="45"/>
      <c r="S44" s="45"/>
      <c r="T44" s="45"/>
      <c r="U44" s="45"/>
      <c r="V44" s="45"/>
      <c r="W44" s="45"/>
      <c r="X44" s="45"/>
      <c r="Y44" s="45"/>
      <c r="Z44" s="45"/>
      <c r="AA44" s="45"/>
      <c r="AB44" s="45"/>
      <c r="AC44" s="45"/>
    </row>
    <row r="45" spans="2:29" x14ac:dyDescent="0.2">
      <c r="M45" s="10"/>
      <c r="N45" s="45"/>
      <c r="O45" s="45"/>
      <c r="P45" s="45"/>
      <c r="Q45" s="45"/>
      <c r="R45" s="45"/>
      <c r="S45" s="45"/>
      <c r="T45" s="45"/>
      <c r="U45" s="45"/>
      <c r="V45" s="45"/>
      <c r="W45" s="45"/>
      <c r="X45" s="45"/>
      <c r="Y45" s="45"/>
      <c r="Z45" s="45"/>
      <c r="AA45" s="45"/>
      <c r="AB45" s="45"/>
      <c r="AC45" s="45"/>
    </row>
    <row r="46" spans="2:29" x14ac:dyDescent="0.2">
      <c r="M46" s="10"/>
      <c r="N46" s="45"/>
      <c r="O46" s="45"/>
      <c r="P46" s="45"/>
      <c r="Q46" s="45"/>
      <c r="R46" s="45"/>
      <c r="S46" s="45"/>
      <c r="T46" s="45"/>
      <c r="U46" s="45"/>
      <c r="V46" s="45"/>
      <c r="W46" s="45"/>
      <c r="X46" s="45"/>
      <c r="Y46" s="45"/>
      <c r="Z46" s="45"/>
      <c r="AA46" s="45"/>
      <c r="AB46" s="45"/>
      <c r="AC46" s="45"/>
    </row>
    <row r="47" spans="2:29" x14ac:dyDescent="0.2">
      <c r="M47" s="10"/>
      <c r="N47" s="45"/>
      <c r="O47" s="45"/>
      <c r="P47" s="45"/>
      <c r="Q47" s="45"/>
      <c r="R47" s="45"/>
      <c r="S47" s="45"/>
      <c r="T47" s="45"/>
      <c r="U47" s="45"/>
      <c r="V47" s="45"/>
      <c r="W47" s="45"/>
      <c r="X47" s="45"/>
      <c r="Y47" s="45"/>
      <c r="Z47" s="45"/>
      <c r="AA47" s="45"/>
      <c r="AB47" s="45"/>
      <c r="AC47" s="45"/>
    </row>
    <row r="48" spans="2:29" x14ac:dyDescent="0.2">
      <c r="M48" s="10"/>
      <c r="N48" s="45"/>
      <c r="O48" s="45"/>
      <c r="P48" s="45"/>
      <c r="Q48" s="45"/>
      <c r="R48" s="45"/>
      <c r="S48" s="45"/>
      <c r="T48" s="45"/>
      <c r="U48" s="45"/>
      <c r="V48" s="45"/>
      <c r="W48" s="45"/>
      <c r="X48" s="45"/>
      <c r="Y48" s="45"/>
      <c r="Z48" s="45"/>
      <c r="AA48" s="45"/>
      <c r="AB48" s="45"/>
      <c r="AC48" s="45"/>
    </row>
    <row r="49" spans="2:29" x14ac:dyDescent="0.2">
      <c r="M49" s="10"/>
      <c r="N49" s="45"/>
      <c r="O49" s="45"/>
      <c r="P49" s="45"/>
      <c r="Q49" s="45"/>
      <c r="R49" s="45"/>
      <c r="S49" s="45"/>
      <c r="T49" s="45"/>
      <c r="U49" s="45"/>
      <c r="V49" s="45"/>
      <c r="W49" s="45"/>
      <c r="X49" s="45"/>
      <c r="Y49" s="45"/>
      <c r="Z49" s="45"/>
      <c r="AA49" s="45"/>
      <c r="AB49" s="45"/>
      <c r="AC49" s="45"/>
    </row>
    <row r="50" spans="2:29" x14ac:dyDescent="0.2">
      <c r="M50" s="10"/>
      <c r="N50" s="45"/>
      <c r="O50" s="45"/>
      <c r="P50" s="45"/>
      <c r="Q50" s="45"/>
      <c r="R50" s="45"/>
      <c r="S50" s="45"/>
      <c r="T50" s="45"/>
      <c r="U50" s="45"/>
      <c r="V50" s="45"/>
      <c r="W50" s="45"/>
      <c r="X50" s="45"/>
      <c r="Y50" s="45"/>
      <c r="Z50" s="45"/>
      <c r="AA50" s="45"/>
      <c r="AB50" s="45"/>
      <c r="AC50" s="45"/>
    </row>
    <row r="52" spans="2:29" x14ac:dyDescent="0.2">
      <c r="B52" t="s">
        <v>426</v>
      </c>
    </row>
    <row r="53" spans="2:29" ht="48" x14ac:dyDescent="0.2">
      <c r="B53" s="125" t="s">
        <v>427</v>
      </c>
      <c r="C53" s="126" t="s">
        <v>428</v>
      </c>
      <c r="D53" s="127" t="s">
        <v>429</v>
      </c>
      <c r="E53" s="127" t="s">
        <v>42</v>
      </c>
      <c r="F53" s="128" t="s">
        <v>430</v>
      </c>
      <c r="G53" s="129" t="s">
        <v>431</v>
      </c>
      <c r="H53" s="129" t="s">
        <v>432</v>
      </c>
      <c r="I53" s="130" t="s">
        <v>433</v>
      </c>
    </row>
    <row r="54" spans="2:29" x14ac:dyDescent="0.2">
      <c r="B54" s="149" t="s">
        <v>434</v>
      </c>
      <c r="C54" s="37">
        <v>2019</v>
      </c>
      <c r="D54" s="30" t="s">
        <v>120</v>
      </c>
      <c r="E54" s="30" t="s">
        <v>380</v>
      </c>
      <c r="F54" s="30">
        <v>375864.72120000003</v>
      </c>
      <c r="G54" t="s">
        <v>350</v>
      </c>
      <c r="H54">
        <v>1972</v>
      </c>
      <c r="I54" t="s">
        <v>364</v>
      </c>
    </row>
    <row r="55" spans="2:29" x14ac:dyDescent="0.2">
      <c r="B55" s="149" t="s">
        <v>434</v>
      </c>
      <c r="C55" s="37">
        <v>2018</v>
      </c>
      <c r="D55" s="30" t="s">
        <v>120</v>
      </c>
      <c r="E55" s="30" t="s">
        <v>380</v>
      </c>
      <c r="F55" s="30">
        <v>278745.96620000002</v>
      </c>
      <c r="G55" t="s">
        <v>350</v>
      </c>
      <c r="H55">
        <v>1972</v>
      </c>
      <c r="I55" t="s">
        <v>364</v>
      </c>
    </row>
    <row r="56" spans="2:29" x14ac:dyDescent="0.2">
      <c r="B56" s="149" t="s">
        <v>434</v>
      </c>
      <c r="C56" s="37">
        <v>2017</v>
      </c>
      <c r="D56" s="30" t="s">
        <v>120</v>
      </c>
      <c r="E56" s="30" t="s">
        <v>380</v>
      </c>
      <c r="F56" s="30">
        <v>113611.569311</v>
      </c>
      <c r="G56" t="s">
        <v>350</v>
      </c>
      <c r="H56">
        <v>1972</v>
      </c>
      <c r="I56" t="s">
        <v>364</v>
      </c>
    </row>
    <row r="57" spans="2:29" x14ac:dyDescent="0.2">
      <c r="B57" s="149" t="s">
        <v>434</v>
      </c>
      <c r="C57" s="37">
        <v>2016</v>
      </c>
      <c r="D57" s="30" t="s">
        <v>120</v>
      </c>
      <c r="E57" s="30" t="s">
        <v>380</v>
      </c>
      <c r="F57" s="30">
        <v>395478.57938000001</v>
      </c>
      <c r="G57" t="s">
        <v>350</v>
      </c>
      <c r="H57">
        <v>1972</v>
      </c>
      <c r="I57" t="s">
        <v>364</v>
      </c>
    </row>
    <row r="58" spans="2:29" x14ac:dyDescent="0.2">
      <c r="B58" s="149" t="s">
        <v>434</v>
      </c>
      <c r="C58" s="37">
        <v>2015</v>
      </c>
      <c r="D58" s="30" t="s">
        <v>120</v>
      </c>
      <c r="E58" s="30" t="s">
        <v>380</v>
      </c>
      <c r="F58" s="30">
        <v>394830.97954799997</v>
      </c>
      <c r="G58" t="s">
        <v>350</v>
      </c>
      <c r="H58">
        <v>1972</v>
      </c>
      <c r="I58" t="s">
        <v>364</v>
      </c>
    </row>
    <row r="59" spans="2:29" x14ac:dyDescent="0.2">
      <c r="B59" s="149" t="s">
        <v>434</v>
      </c>
      <c r="C59" s="37">
        <v>2014</v>
      </c>
      <c r="D59" s="30" t="s">
        <v>120</v>
      </c>
      <c r="E59" s="30" t="s">
        <v>380</v>
      </c>
      <c r="F59" s="30">
        <v>861291.10662800004</v>
      </c>
      <c r="G59" t="s">
        <v>350</v>
      </c>
      <c r="H59">
        <v>1972</v>
      </c>
      <c r="I59" t="s">
        <v>364</v>
      </c>
    </row>
    <row r="60" spans="2:29" x14ac:dyDescent="0.2">
      <c r="B60" s="149" t="s">
        <v>434</v>
      </c>
      <c r="C60" s="37">
        <v>2013</v>
      </c>
      <c r="D60" s="30" t="s">
        <v>120</v>
      </c>
      <c r="E60" s="30" t="s">
        <v>380</v>
      </c>
      <c r="F60" s="30">
        <v>718997.12385199999</v>
      </c>
      <c r="G60" t="s">
        <v>350</v>
      </c>
      <c r="H60">
        <v>1972</v>
      </c>
      <c r="I60" t="s">
        <v>364</v>
      </c>
    </row>
    <row r="61" spans="2:29" x14ac:dyDescent="0.2">
      <c r="B61" s="149" t="s">
        <v>434</v>
      </c>
      <c r="C61" s="37">
        <v>2012</v>
      </c>
      <c r="D61" s="30" t="s">
        <v>120</v>
      </c>
      <c r="E61" s="30" t="s">
        <v>380</v>
      </c>
      <c r="F61" s="30">
        <v>709750.057623</v>
      </c>
      <c r="G61" t="s">
        <v>350</v>
      </c>
      <c r="H61">
        <v>1972</v>
      </c>
      <c r="I61" t="s">
        <v>364</v>
      </c>
    </row>
    <row r="62" spans="2:29" x14ac:dyDescent="0.2">
      <c r="B62" s="149" t="s">
        <v>434</v>
      </c>
      <c r="C62" s="37">
        <v>2011</v>
      </c>
      <c r="D62" s="30" t="s">
        <v>120</v>
      </c>
      <c r="E62" s="30" t="s">
        <v>380</v>
      </c>
      <c r="F62" s="30">
        <v>1034870.177667</v>
      </c>
      <c r="G62" t="s">
        <v>350</v>
      </c>
      <c r="H62">
        <v>1972</v>
      </c>
      <c r="I62" t="s">
        <v>364</v>
      </c>
    </row>
    <row r="63" spans="2:29" x14ac:dyDescent="0.2">
      <c r="B63" s="149" t="s">
        <v>434</v>
      </c>
      <c r="C63" s="37">
        <v>2010</v>
      </c>
      <c r="D63" s="30" t="s">
        <v>120</v>
      </c>
      <c r="E63" s="30" t="s">
        <v>380</v>
      </c>
      <c r="F63" s="30">
        <v>1039267.994757</v>
      </c>
      <c r="G63" t="s">
        <v>350</v>
      </c>
      <c r="H63">
        <v>1972</v>
      </c>
      <c r="I63" t="s">
        <v>364</v>
      </c>
    </row>
    <row r="64" spans="2:29" x14ac:dyDescent="0.2">
      <c r="B64" s="149" t="s">
        <v>434</v>
      </c>
      <c r="C64" s="37">
        <v>2009</v>
      </c>
      <c r="D64" s="30" t="s">
        <v>120</v>
      </c>
      <c r="E64" s="30" t="s">
        <v>380</v>
      </c>
      <c r="F64" s="30">
        <v>977185.91902200005</v>
      </c>
      <c r="G64" t="s">
        <v>350</v>
      </c>
      <c r="H64">
        <v>1972</v>
      </c>
      <c r="I64" t="s">
        <v>364</v>
      </c>
    </row>
    <row r="65" spans="2:9" x14ac:dyDescent="0.2">
      <c r="B65" s="149" t="s">
        <v>434</v>
      </c>
      <c r="C65" s="37">
        <v>2008</v>
      </c>
      <c r="D65" s="30" t="s">
        <v>120</v>
      </c>
      <c r="E65" s="30" t="s">
        <v>380</v>
      </c>
      <c r="F65" s="30">
        <v>756567.09369699995</v>
      </c>
      <c r="G65" t="s">
        <v>350</v>
      </c>
      <c r="H65">
        <v>1972</v>
      </c>
      <c r="I65" t="s">
        <v>364</v>
      </c>
    </row>
    <row r="66" spans="2:9" x14ac:dyDescent="0.2">
      <c r="B66" s="149" t="s">
        <v>434</v>
      </c>
      <c r="C66" s="37">
        <v>2007</v>
      </c>
      <c r="D66" s="30" t="s">
        <v>120</v>
      </c>
      <c r="E66" s="30" t="s">
        <v>380</v>
      </c>
      <c r="F66" s="30">
        <v>988655.838812</v>
      </c>
      <c r="G66" t="s">
        <v>350</v>
      </c>
      <c r="H66">
        <v>1972</v>
      </c>
      <c r="I66" t="s">
        <v>364</v>
      </c>
    </row>
    <row r="67" spans="2:9" x14ac:dyDescent="0.2">
      <c r="B67" s="149" t="s">
        <v>434</v>
      </c>
      <c r="C67" s="37">
        <v>2006</v>
      </c>
      <c r="D67" s="30" t="s">
        <v>120</v>
      </c>
      <c r="E67" s="30" t="s">
        <v>380</v>
      </c>
      <c r="F67" s="30">
        <v>948538.41659299994</v>
      </c>
      <c r="G67" t="s">
        <v>350</v>
      </c>
      <c r="H67">
        <v>1972</v>
      </c>
      <c r="I67" t="s">
        <v>364</v>
      </c>
    </row>
    <row r="68" spans="2:9" x14ac:dyDescent="0.2">
      <c r="B68" s="149" t="s">
        <v>434</v>
      </c>
      <c r="C68" s="37">
        <v>2005</v>
      </c>
      <c r="D68" s="30" t="s">
        <v>120</v>
      </c>
      <c r="E68" s="30" t="s">
        <v>380</v>
      </c>
      <c r="F68" s="30">
        <v>919531.15882300003</v>
      </c>
      <c r="G68" t="s">
        <v>350</v>
      </c>
      <c r="H68">
        <v>1972</v>
      </c>
      <c r="I68" t="s">
        <v>364</v>
      </c>
    </row>
    <row r="69" spans="2:9" x14ac:dyDescent="0.2">
      <c r="B69" s="149" t="s">
        <v>434</v>
      </c>
      <c r="C69" s="37">
        <v>2004</v>
      </c>
      <c r="D69" s="30" t="s">
        <v>120</v>
      </c>
      <c r="E69" s="30" t="s">
        <v>380</v>
      </c>
      <c r="F69" s="30">
        <v>965021.58720199997</v>
      </c>
      <c r="G69" t="s">
        <v>350</v>
      </c>
      <c r="H69">
        <v>1972</v>
      </c>
      <c r="I69" t="s">
        <v>364</v>
      </c>
    </row>
    <row r="70" spans="2:9" x14ac:dyDescent="0.2">
      <c r="B70" s="149" t="s">
        <v>435</v>
      </c>
      <c r="C70" s="37">
        <v>2019</v>
      </c>
      <c r="D70" s="30" t="s">
        <v>95</v>
      </c>
      <c r="E70" s="30" t="s">
        <v>380</v>
      </c>
      <c r="F70" s="30">
        <v>2202333.1296999999</v>
      </c>
      <c r="G70" s="22" t="s">
        <v>349</v>
      </c>
      <c r="H70">
        <v>1954</v>
      </c>
      <c r="I70" t="s">
        <v>364</v>
      </c>
    </row>
    <row r="71" spans="2:9" x14ac:dyDescent="0.2">
      <c r="B71" s="149" t="s">
        <v>435</v>
      </c>
      <c r="C71" s="37">
        <v>2018</v>
      </c>
      <c r="D71" s="30" t="s">
        <v>95</v>
      </c>
      <c r="E71" s="30" t="s">
        <v>380</v>
      </c>
      <c r="F71" s="30">
        <v>2189040.2834999999</v>
      </c>
      <c r="G71" s="22" t="s">
        <v>349</v>
      </c>
      <c r="H71">
        <v>1954</v>
      </c>
      <c r="I71" t="s">
        <v>364</v>
      </c>
    </row>
    <row r="72" spans="2:9" x14ac:dyDescent="0.2">
      <c r="B72" s="149" t="s">
        <v>435</v>
      </c>
      <c r="C72" s="37">
        <v>2017</v>
      </c>
      <c r="D72" s="30" t="s">
        <v>95</v>
      </c>
      <c r="E72" s="30" t="s">
        <v>380</v>
      </c>
      <c r="F72" s="30">
        <v>2053504.673</v>
      </c>
      <c r="G72" s="22" t="s">
        <v>349</v>
      </c>
      <c r="H72">
        <v>1954</v>
      </c>
      <c r="I72" t="s">
        <v>364</v>
      </c>
    </row>
    <row r="73" spans="2:9" x14ac:dyDescent="0.2">
      <c r="B73" s="149" t="s">
        <v>435</v>
      </c>
      <c r="C73" s="37">
        <v>2016</v>
      </c>
      <c r="D73" s="30" t="s">
        <v>95</v>
      </c>
      <c r="E73" s="30" t="s">
        <v>380</v>
      </c>
      <c r="F73" s="30">
        <v>2155992.1131000002</v>
      </c>
      <c r="G73" s="22" t="s">
        <v>349</v>
      </c>
      <c r="H73">
        <v>1954</v>
      </c>
      <c r="I73" t="s">
        <v>364</v>
      </c>
    </row>
    <row r="74" spans="2:9" x14ac:dyDescent="0.2">
      <c r="B74" s="149" t="s">
        <v>435</v>
      </c>
      <c r="C74" s="37">
        <v>2015</v>
      </c>
      <c r="D74" s="30" t="s">
        <v>95</v>
      </c>
      <c r="E74" s="30" t="s">
        <v>380</v>
      </c>
      <c r="F74" s="30">
        <v>2934925.8950209999</v>
      </c>
      <c r="G74" s="22" t="s">
        <v>349</v>
      </c>
      <c r="H74">
        <v>1954</v>
      </c>
      <c r="I74" t="s">
        <v>364</v>
      </c>
    </row>
    <row r="75" spans="2:9" x14ac:dyDescent="0.2">
      <c r="B75" s="149" t="s">
        <v>435</v>
      </c>
      <c r="C75" s="37">
        <v>2014</v>
      </c>
      <c r="D75" s="30" t="s">
        <v>95</v>
      </c>
      <c r="E75" s="30" t="s">
        <v>380</v>
      </c>
      <c r="F75" s="30">
        <v>4327631.5119559998</v>
      </c>
      <c r="G75" s="22" t="s">
        <v>349</v>
      </c>
      <c r="H75">
        <v>1954</v>
      </c>
      <c r="I75" t="s">
        <v>364</v>
      </c>
    </row>
    <row r="76" spans="2:9" x14ac:dyDescent="0.2">
      <c r="B76" s="149" t="s">
        <v>435</v>
      </c>
      <c r="C76" s="37">
        <v>2013</v>
      </c>
      <c r="D76" s="30" t="s">
        <v>95</v>
      </c>
      <c r="E76" s="30" t="s">
        <v>380</v>
      </c>
      <c r="F76" s="30">
        <v>4426235.2774729999</v>
      </c>
      <c r="G76" s="22" t="s">
        <v>349</v>
      </c>
      <c r="H76">
        <v>1954</v>
      </c>
      <c r="I76" t="s">
        <v>364</v>
      </c>
    </row>
    <row r="77" spans="2:9" x14ac:dyDescent="0.2">
      <c r="B77" s="149" t="s">
        <v>435</v>
      </c>
      <c r="C77" s="37">
        <v>2012</v>
      </c>
      <c r="D77" s="30" t="s">
        <v>95</v>
      </c>
      <c r="E77" s="30" t="s">
        <v>380</v>
      </c>
      <c r="F77" s="30">
        <v>4739542.2388169998</v>
      </c>
      <c r="G77" s="22" t="s">
        <v>349</v>
      </c>
      <c r="H77">
        <v>1954</v>
      </c>
      <c r="I77" t="s">
        <v>364</v>
      </c>
    </row>
    <row r="78" spans="2:9" x14ac:dyDescent="0.2">
      <c r="B78" s="149" t="s">
        <v>435</v>
      </c>
      <c r="C78" s="37">
        <v>2011</v>
      </c>
      <c r="D78" s="30" t="s">
        <v>95</v>
      </c>
      <c r="E78" s="30" t="s">
        <v>380</v>
      </c>
      <c r="F78" s="30">
        <v>5145320.7112410003</v>
      </c>
      <c r="G78" s="22" t="s">
        <v>349</v>
      </c>
      <c r="H78">
        <v>1954</v>
      </c>
      <c r="I78" t="s">
        <v>364</v>
      </c>
    </row>
    <row r="79" spans="2:9" x14ac:dyDescent="0.2">
      <c r="B79" s="149" t="s">
        <v>435</v>
      </c>
      <c r="C79" s="37">
        <v>2010</v>
      </c>
      <c r="D79" s="30" t="s">
        <v>95</v>
      </c>
      <c r="E79" s="30" t="s">
        <v>380</v>
      </c>
      <c r="F79" s="30">
        <v>4979305.2176689999</v>
      </c>
      <c r="G79" s="22" t="s">
        <v>349</v>
      </c>
      <c r="H79">
        <v>1954</v>
      </c>
      <c r="I79" t="s">
        <v>364</v>
      </c>
    </row>
    <row r="80" spans="2:9" x14ac:dyDescent="0.2">
      <c r="B80" s="149" t="s">
        <v>435</v>
      </c>
      <c r="C80" s="37">
        <v>2009</v>
      </c>
      <c r="D80" s="30" t="s">
        <v>95</v>
      </c>
      <c r="E80" s="30" t="s">
        <v>380</v>
      </c>
      <c r="F80" s="30">
        <v>5171746.9343999997</v>
      </c>
      <c r="G80" s="22" t="s">
        <v>349</v>
      </c>
      <c r="H80">
        <v>1954</v>
      </c>
      <c r="I80" t="s">
        <v>364</v>
      </c>
    </row>
    <row r="81" spans="2:9" x14ac:dyDescent="0.2">
      <c r="B81" s="149" t="s">
        <v>435</v>
      </c>
      <c r="C81" s="37">
        <v>2008</v>
      </c>
      <c r="D81" s="30" t="s">
        <v>95</v>
      </c>
      <c r="E81" s="30" t="s">
        <v>380</v>
      </c>
      <c r="F81" s="30">
        <v>5074236.4191979999</v>
      </c>
      <c r="G81" s="22" t="s">
        <v>349</v>
      </c>
      <c r="H81">
        <v>1954</v>
      </c>
      <c r="I81" t="s">
        <v>364</v>
      </c>
    </row>
    <row r="82" spans="2:9" x14ac:dyDescent="0.2">
      <c r="B82" s="149" t="s">
        <v>435</v>
      </c>
      <c r="C82" s="37">
        <v>2007</v>
      </c>
      <c r="D82" s="30" t="s">
        <v>95</v>
      </c>
      <c r="E82" s="30" t="s">
        <v>380</v>
      </c>
      <c r="F82" s="30">
        <v>5127176.7346329996</v>
      </c>
      <c r="G82" s="22" t="s">
        <v>349</v>
      </c>
      <c r="H82">
        <v>1954</v>
      </c>
      <c r="I82" t="s">
        <v>364</v>
      </c>
    </row>
    <row r="83" spans="2:9" x14ac:dyDescent="0.2">
      <c r="B83" s="149" t="s">
        <v>435</v>
      </c>
      <c r="C83" s="37">
        <v>2006</v>
      </c>
      <c r="D83" s="30" t="s">
        <v>95</v>
      </c>
      <c r="E83" s="30" t="s">
        <v>380</v>
      </c>
      <c r="F83" s="30">
        <v>5281651.3986459998</v>
      </c>
      <c r="G83" s="22" t="s">
        <v>349</v>
      </c>
      <c r="H83">
        <v>1954</v>
      </c>
      <c r="I83" t="s">
        <v>364</v>
      </c>
    </row>
    <row r="84" spans="2:9" x14ac:dyDescent="0.2">
      <c r="B84" s="149" t="s">
        <v>435</v>
      </c>
      <c r="C84" s="37">
        <v>2005</v>
      </c>
      <c r="D84" s="30" t="s">
        <v>95</v>
      </c>
      <c r="E84" s="30" t="s">
        <v>380</v>
      </c>
      <c r="F84" s="30">
        <v>5309191.8358749999</v>
      </c>
      <c r="G84" s="22" t="s">
        <v>349</v>
      </c>
      <c r="H84">
        <v>1954</v>
      </c>
      <c r="I84" t="s">
        <v>364</v>
      </c>
    </row>
    <row r="85" spans="2:9" x14ac:dyDescent="0.2">
      <c r="B85" s="149" t="s">
        <v>435</v>
      </c>
      <c r="C85" s="37">
        <v>2004</v>
      </c>
      <c r="D85" s="30" t="s">
        <v>95</v>
      </c>
      <c r="E85" s="30" t="s">
        <v>380</v>
      </c>
      <c r="F85" s="30">
        <v>5044936.0965790004</v>
      </c>
      <c r="G85" s="22" t="s">
        <v>349</v>
      </c>
      <c r="H85">
        <v>1954</v>
      </c>
      <c r="I85" t="s">
        <v>364</v>
      </c>
    </row>
    <row r="86" spans="2:9" x14ac:dyDescent="0.2">
      <c r="B86" s="149" t="s">
        <v>436</v>
      </c>
      <c r="C86" s="37">
        <v>2019</v>
      </c>
      <c r="D86" s="30" t="s">
        <v>100</v>
      </c>
      <c r="E86" s="30" t="s">
        <v>380</v>
      </c>
      <c r="F86" s="30">
        <v>7643634.8780500004</v>
      </c>
      <c r="G86" s="22" t="s">
        <v>351</v>
      </c>
      <c r="H86">
        <v>1983</v>
      </c>
      <c r="I86" t="s">
        <v>364</v>
      </c>
    </row>
    <row r="87" spans="2:9" x14ac:dyDescent="0.2">
      <c r="B87" s="149" t="s">
        <v>436</v>
      </c>
      <c r="C87" s="37">
        <v>2018</v>
      </c>
      <c r="D87" s="30" t="s">
        <v>100</v>
      </c>
      <c r="E87" s="30" t="s">
        <v>380</v>
      </c>
      <c r="F87" s="30">
        <v>8505674.4503119998</v>
      </c>
      <c r="G87" s="22" t="s">
        <v>351</v>
      </c>
      <c r="H87">
        <v>1983</v>
      </c>
      <c r="I87" t="s">
        <v>364</v>
      </c>
    </row>
    <row r="88" spans="2:9" x14ac:dyDescent="0.2">
      <c r="B88" s="149" t="s">
        <v>436</v>
      </c>
      <c r="C88" s="37">
        <v>2017</v>
      </c>
      <c r="D88" s="30" t="s">
        <v>100</v>
      </c>
      <c r="E88" s="30" t="s">
        <v>380</v>
      </c>
      <c r="F88" s="30">
        <v>8301764.4238</v>
      </c>
      <c r="G88" s="22" t="s">
        <v>351</v>
      </c>
      <c r="H88">
        <v>1983</v>
      </c>
      <c r="I88" t="s">
        <v>364</v>
      </c>
    </row>
    <row r="89" spans="2:9" x14ac:dyDescent="0.2">
      <c r="B89" s="149" t="s">
        <v>436</v>
      </c>
      <c r="C89" s="37">
        <v>2016</v>
      </c>
      <c r="D89" s="30" t="s">
        <v>100</v>
      </c>
      <c r="E89" s="30" t="s">
        <v>380</v>
      </c>
      <c r="F89" s="30">
        <v>9090866.1572810002</v>
      </c>
      <c r="G89" s="22" t="s">
        <v>351</v>
      </c>
      <c r="H89">
        <v>1983</v>
      </c>
      <c r="I89" t="s">
        <v>364</v>
      </c>
    </row>
    <row r="90" spans="2:9" x14ac:dyDescent="0.2">
      <c r="B90" s="149" t="s">
        <v>436</v>
      </c>
      <c r="C90" s="37">
        <v>2015</v>
      </c>
      <c r="D90" s="30" t="s">
        <v>100</v>
      </c>
      <c r="E90" s="30" t="s">
        <v>380</v>
      </c>
      <c r="F90" s="30">
        <v>8650147.1204250008</v>
      </c>
      <c r="G90" s="22" t="s">
        <v>351</v>
      </c>
      <c r="H90">
        <v>1983</v>
      </c>
      <c r="I90" t="s">
        <v>364</v>
      </c>
    </row>
    <row r="91" spans="2:9" x14ac:dyDescent="0.2">
      <c r="B91" s="149" t="s">
        <v>436</v>
      </c>
      <c r="C91" s="37">
        <v>2014</v>
      </c>
      <c r="D91" s="30" t="s">
        <v>100</v>
      </c>
      <c r="E91" s="30" t="s">
        <v>380</v>
      </c>
      <c r="F91" s="30">
        <v>9431797.7249539997</v>
      </c>
      <c r="G91" s="22" t="s">
        <v>351</v>
      </c>
      <c r="H91">
        <v>1983</v>
      </c>
      <c r="I91" t="s">
        <v>364</v>
      </c>
    </row>
    <row r="92" spans="2:9" x14ac:dyDescent="0.2">
      <c r="B92" s="149" t="s">
        <v>436</v>
      </c>
      <c r="C92" s="37">
        <v>2013</v>
      </c>
      <c r="D92" s="30" t="s">
        <v>100</v>
      </c>
      <c r="E92" s="30" t="s">
        <v>380</v>
      </c>
      <c r="F92" s="30">
        <v>7609322.238539</v>
      </c>
      <c r="G92" s="22" t="s">
        <v>351</v>
      </c>
      <c r="H92">
        <v>1983</v>
      </c>
      <c r="I92" t="s">
        <v>364</v>
      </c>
    </row>
    <row r="93" spans="2:9" x14ac:dyDescent="0.2">
      <c r="B93" s="149" t="s">
        <v>436</v>
      </c>
      <c r="C93" s="37">
        <v>2012</v>
      </c>
      <c r="D93" s="30" t="s">
        <v>100</v>
      </c>
      <c r="E93" s="30" t="s">
        <v>380</v>
      </c>
      <c r="F93" s="30">
        <v>8661778.7231140006</v>
      </c>
      <c r="G93" s="22" t="s">
        <v>351</v>
      </c>
      <c r="H93">
        <v>1983</v>
      </c>
      <c r="I93" t="s">
        <v>364</v>
      </c>
    </row>
    <row r="94" spans="2:9" x14ac:dyDescent="0.2">
      <c r="B94" s="149" t="s">
        <v>436</v>
      </c>
      <c r="C94" s="37">
        <v>2011</v>
      </c>
      <c r="D94" s="30" t="s">
        <v>100</v>
      </c>
      <c r="E94" s="30" t="s">
        <v>380</v>
      </c>
      <c r="F94" s="30">
        <v>7955970.1918040002</v>
      </c>
      <c r="G94" s="22" t="s">
        <v>351</v>
      </c>
      <c r="H94">
        <v>1983</v>
      </c>
      <c r="I94" t="s">
        <v>364</v>
      </c>
    </row>
    <row r="95" spans="2:9" x14ac:dyDescent="0.2">
      <c r="B95" s="149" t="s">
        <v>436</v>
      </c>
      <c r="C95" s="37">
        <v>2010</v>
      </c>
      <c r="D95" s="30" t="s">
        <v>100</v>
      </c>
      <c r="E95" s="30" t="s">
        <v>380</v>
      </c>
      <c r="F95" s="30">
        <v>6825596.0757170003</v>
      </c>
      <c r="G95" s="22" t="s">
        <v>351</v>
      </c>
      <c r="H95">
        <v>1983</v>
      </c>
      <c r="I95" t="s">
        <v>364</v>
      </c>
    </row>
    <row r="96" spans="2:9" x14ac:dyDescent="0.2">
      <c r="B96" s="149" t="s">
        <v>436</v>
      </c>
      <c r="C96" s="37">
        <v>2009</v>
      </c>
      <c r="D96" s="30" t="s">
        <v>100</v>
      </c>
      <c r="E96" s="30" t="s">
        <v>380</v>
      </c>
      <c r="F96" s="30">
        <v>6064325.997215</v>
      </c>
      <c r="G96" s="22" t="s">
        <v>351</v>
      </c>
      <c r="H96">
        <v>1983</v>
      </c>
      <c r="I96" t="s">
        <v>364</v>
      </c>
    </row>
    <row r="97" spans="2:9" x14ac:dyDescent="0.2">
      <c r="B97" s="149" t="s">
        <v>436</v>
      </c>
      <c r="C97" s="37">
        <v>2008</v>
      </c>
      <c r="D97" s="30" t="s">
        <v>100</v>
      </c>
      <c r="E97" s="30" t="s">
        <v>380</v>
      </c>
      <c r="F97" s="30">
        <v>6130535.1612409996</v>
      </c>
      <c r="G97" s="22" t="s">
        <v>351</v>
      </c>
      <c r="H97">
        <v>1983</v>
      </c>
      <c r="I97" t="s">
        <v>364</v>
      </c>
    </row>
    <row r="98" spans="2:9" x14ac:dyDescent="0.2">
      <c r="B98" s="149" t="s">
        <v>436</v>
      </c>
      <c r="C98" s="37">
        <v>2007</v>
      </c>
      <c r="D98" s="30" t="s">
        <v>100</v>
      </c>
      <c r="E98" s="30" t="s">
        <v>380</v>
      </c>
      <c r="F98" s="30">
        <v>6617669.6058240002</v>
      </c>
      <c r="G98" s="22" t="s">
        <v>351</v>
      </c>
      <c r="H98">
        <v>1983</v>
      </c>
      <c r="I98" t="s">
        <v>364</v>
      </c>
    </row>
    <row r="99" spans="2:9" x14ac:dyDescent="0.2">
      <c r="B99" s="149" t="s">
        <v>436</v>
      </c>
      <c r="C99" s="37">
        <v>2006</v>
      </c>
      <c r="D99" s="30" t="s">
        <v>100</v>
      </c>
      <c r="E99" s="30" t="s">
        <v>380</v>
      </c>
      <c r="F99" s="30">
        <v>6308106.0487670004</v>
      </c>
      <c r="G99" s="22" t="s">
        <v>351</v>
      </c>
      <c r="H99">
        <v>1983</v>
      </c>
      <c r="I99" t="s">
        <v>364</v>
      </c>
    </row>
    <row r="100" spans="2:9" x14ac:dyDescent="0.2">
      <c r="B100" s="149" t="s">
        <v>436</v>
      </c>
      <c r="C100" s="37">
        <v>2005</v>
      </c>
      <c r="D100" s="30" t="s">
        <v>100</v>
      </c>
      <c r="E100" s="30" t="s">
        <v>380</v>
      </c>
      <c r="F100" s="30">
        <v>6082940.1332339998</v>
      </c>
      <c r="G100" s="22" t="s">
        <v>351</v>
      </c>
      <c r="H100">
        <v>1983</v>
      </c>
      <c r="I100" t="s">
        <v>364</v>
      </c>
    </row>
    <row r="101" spans="2:9" x14ac:dyDescent="0.2">
      <c r="B101" s="149" t="s">
        <v>436</v>
      </c>
      <c r="C101" s="37">
        <v>2004</v>
      </c>
      <c r="D101" s="30" t="s">
        <v>100</v>
      </c>
      <c r="E101" s="30" t="s">
        <v>380</v>
      </c>
      <c r="F101" s="30">
        <v>5992740.2000320004</v>
      </c>
      <c r="G101" s="22" t="s">
        <v>351</v>
      </c>
      <c r="H101">
        <v>1983</v>
      </c>
      <c r="I101" t="s">
        <v>364</v>
      </c>
    </row>
    <row r="102" spans="2:9" x14ac:dyDescent="0.2">
      <c r="B102" s="149" t="s">
        <v>437</v>
      </c>
      <c r="C102" s="37">
        <v>2019</v>
      </c>
      <c r="D102" s="30" t="s">
        <v>104</v>
      </c>
      <c r="E102" s="30" t="s">
        <v>380</v>
      </c>
      <c r="F102" s="30">
        <v>4767195.8397000004</v>
      </c>
      <c r="G102" t="s">
        <v>349</v>
      </c>
      <c r="H102">
        <v>1986</v>
      </c>
      <c r="I102" t="s">
        <v>364</v>
      </c>
    </row>
    <row r="103" spans="2:9" x14ac:dyDescent="0.2">
      <c r="B103" s="149" t="s">
        <v>437</v>
      </c>
      <c r="C103" s="37">
        <v>2018</v>
      </c>
      <c r="D103" s="30" t="s">
        <v>104</v>
      </c>
      <c r="E103" s="30" t="s">
        <v>380</v>
      </c>
      <c r="F103" s="30">
        <v>4976003.5878999997</v>
      </c>
      <c r="G103" t="s">
        <v>349</v>
      </c>
      <c r="H103">
        <v>1986</v>
      </c>
      <c r="I103" t="s">
        <v>364</v>
      </c>
    </row>
    <row r="104" spans="2:9" x14ac:dyDescent="0.2">
      <c r="B104" s="149" t="s">
        <v>437</v>
      </c>
      <c r="C104" s="37">
        <v>2017</v>
      </c>
      <c r="D104" s="30" t="s">
        <v>104</v>
      </c>
      <c r="E104" s="30" t="s">
        <v>380</v>
      </c>
      <c r="F104" s="30">
        <v>5664805.9961000001</v>
      </c>
      <c r="G104" t="s">
        <v>349</v>
      </c>
      <c r="H104">
        <v>1986</v>
      </c>
      <c r="I104" t="s">
        <v>364</v>
      </c>
    </row>
    <row r="105" spans="2:9" x14ac:dyDescent="0.2">
      <c r="B105" s="149" t="s">
        <v>437</v>
      </c>
      <c r="C105" s="37">
        <v>2016</v>
      </c>
      <c r="D105" s="30" t="s">
        <v>104</v>
      </c>
      <c r="E105" s="30" t="s">
        <v>380</v>
      </c>
      <c r="F105" s="30">
        <v>5023943.1022119997</v>
      </c>
      <c r="G105" t="s">
        <v>349</v>
      </c>
      <c r="H105">
        <v>1986</v>
      </c>
      <c r="I105" t="s">
        <v>364</v>
      </c>
    </row>
    <row r="106" spans="2:9" x14ac:dyDescent="0.2">
      <c r="B106" s="149" t="s">
        <v>437</v>
      </c>
      <c r="C106" s="37">
        <v>2015</v>
      </c>
      <c r="D106" s="30" t="s">
        <v>104</v>
      </c>
      <c r="E106" s="30" t="s">
        <v>380</v>
      </c>
      <c r="F106" s="30">
        <v>4280785.8843700001</v>
      </c>
      <c r="G106" t="s">
        <v>349</v>
      </c>
      <c r="H106">
        <v>1986</v>
      </c>
      <c r="I106" t="s">
        <v>364</v>
      </c>
    </row>
    <row r="107" spans="2:9" x14ac:dyDescent="0.2">
      <c r="B107" s="149" t="s">
        <v>437</v>
      </c>
      <c r="C107" s="37">
        <v>2014</v>
      </c>
      <c r="D107" s="30" t="s">
        <v>104</v>
      </c>
      <c r="E107" s="30" t="s">
        <v>380</v>
      </c>
      <c r="F107" s="30">
        <v>5219989.3992280001</v>
      </c>
      <c r="G107" t="s">
        <v>349</v>
      </c>
      <c r="H107">
        <v>1986</v>
      </c>
      <c r="I107" t="s">
        <v>364</v>
      </c>
    </row>
    <row r="108" spans="2:9" x14ac:dyDescent="0.2">
      <c r="B108" s="149" t="s">
        <v>437</v>
      </c>
      <c r="C108" s="37">
        <v>2013</v>
      </c>
      <c r="D108" s="30" t="s">
        <v>104</v>
      </c>
      <c r="E108" s="30" t="s">
        <v>380</v>
      </c>
      <c r="F108" s="30">
        <v>4809927.0084729996</v>
      </c>
      <c r="G108" t="s">
        <v>349</v>
      </c>
      <c r="H108">
        <v>1986</v>
      </c>
      <c r="I108" t="s">
        <v>364</v>
      </c>
    </row>
    <row r="109" spans="2:9" x14ac:dyDescent="0.2">
      <c r="B109" s="149" t="s">
        <v>437</v>
      </c>
      <c r="C109" s="37">
        <v>2012</v>
      </c>
      <c r="D109" s="30" t="s">
        <v>104</v>
      </c>
      <c r="E109" s="30" t="s">
        <v>380</v>
      </c>
      <c r="F109" s="30">
        <v>4926430.35152</v>
      </c>
      <c r="G109" t="s">
        <v>349</v>
      </c>
      <c r="H109">
        <v>1986</v>
      </c>
      <c r="I109" t="s">
        <v>364</v>
      </c>
    </row>
    <row r="110" spans="2:9" x14ac:dyDescent="0.2">
      <c r="B110" s="149" t="s">
        <v>437</v>
      </c>
      <c r="C110" s="37">
        <v>2011</v>
      </c>
      <c r="D110" s="30" t="s">
        <v>104</v>
      </c>
      <c r="E110" s="30" t="s">
        <v>380</v>
      </c>
      <c r="F110" s="30">
        <v>5577250.2004190003</v>
      </c>
      <c r="G110" t="s">
        <v>349</v>
      </c>
      <c r="H110">
        <v>1986</v>
      </c>
      <c r="I110" t="s">
        <v>364</v>
      </c>
    </row>
    <row r="111" spans="2:9" x14ac:dyDescent="0.2">
      <c r="B111" s="149" t="s">
        <v>437</v>
      </c>
      <c r="C111" s="37">
        <v>2010</v>
      </c>
      <c r="D111" s="30" t="s">
        <v>104</v>
      </c>
      <c r="E111" s="30" t="s">
        <v>380</v>
      </c>
      <c r="F111" s="30">
        <v>4910324.1421330003</v>
      </c>
      <c r="G111" t="s">
        <v>349</v>
      </c>
      <c r="H111">
        <v>1986</v>
      </c>
      <c r="I111" t="s">
        <v>364</v>
      </c>
    </row>
    <row r="112" spans="2:9" x14ac:dyDescent="0.2">
      <c r="B112" s="149" t="s">
        <v>437</v>
      </c>
      <c r="C112" s="37">
        <v>2009</v>
      </c>
      <c r="D112" s="30" t="s">
        <v>104</v>
      </c>
      <c r="E112" s="30" t="s">
        <v>380</v>
      </c>
      <c r="F112" s="30">
        <v>4886447.0634740004</v>
      </c>
      <c r="G112" t="s">
        <v>349</v>
      </c>
      <c r="H112">
        <v>1986</v>
      </c>
      <c r="I112" t="s">
        <v>364</v>
      </c>
    </row>
    <row r="113" spans="2:9" x14ac:dyDescent="0.2">
      <c r="B113" s="149" t="s">
        <v>437</v>
      </c>
      <c r="C113" s="37">
        <v>2008</v>
      </c>
      <c r="D113" s="30" t="s">
        <v>104</v>
      </c>
      <c r="E113" s="30" t="s">
        <v>380</v>
      </c>
      <c r="F113" s="30">
        <v>6023938.4322109995</v>
      </c>
      <c r="G113" t="s">
        <v>349</v>
      </c>
      <c r="H113">
        <v>1986</v>
      </c>
      <c r="I113" t="s">
        <v>364</v>
      </c>
    </row>
    <row r="114" spans="2:9" x14ac:dyDescent="0.2">
      <c r="B114" s="149" t="s">
        <v>437</v>
      </c>
      <c r="C114" s="37">
        <v>2007</v>
      </c>
      <c r="D114" s="30" t="s">
        <v>104</v>
      </c>
      <c r="E114" s="30" t="s">
        <v>380</v>
      </c>
      <c r="F114" s="30">
        <v>5880285.8504370004</v>
      </c>
      <c r="G114" t="s">
        <v>349</v>
      </c>
      <c r="H114">
        <v>1986</v>
      </c>
      <c r="I114" t="s">
        <v>364</v>
      </c>
    </row>
    <row r="115" spans="2:9" x14ac:dyDescent="0.2">
      <c r="B115" s="149" t="s">
        <v>437</v>
      </c>
      <c r="C115" s="37">
        <v>2006</v>
      </c>
      <c r="D115" s="30" t="s">
        <v>104</v>
      </c>
      <c r="E115" s="30" t="s">
        <v>380</v>
      </c>
      <c r="F115" s="30">
        <v>5891643.0137700001</v>
      </c>
      <c r="G115" t="s">
        <v>349</v>
      </c>
      <c r="H115">
        <v>1986</v>
      </c>
      <c r="I115" t="s">
        <v>364</v>
      </c>
    </row>
    <row r="116" spans="2:9" x14ac:dyDescent="0.2">
      <c r="B116" s="149" t="s">
        <v>437</v>
      </c>
      <c r="C116" s="37">
        <v>2005</v>
      </c>
      <c r="D116" s="30" t="s">
        <v>104</v>
      </c>
      <c r="E116" s="30" t="s">
        <v>380</v>
      </c>
      <c r="F116" s="30">
        <v>5955792.719672</v>
      </c>
      <c r="G116" t="s">
        <v>349</v>
      </c>
      <c r="H116">
        <v>1986</v>
      </c>
      <c r="I116" t="s">
        <v>364</v>
      </c>
    </row>
    <row r="117" spans="2:9" x14ac:dyDescent="0.2">
      <c r="B117" s="149" t="s">
        <v>437</v>
      </c>
      <c r="C117" s="37">
        <v>2004</v>
      </c>
      <c r="D117" s="30" t="s">
        <v>104</v>
      </c>
      <c r="E117" s="30" t="s">
        <v>380</v>
      </c>
      <c r="F117" s="30">
        <v>6219531.2138670003</v>
      </c>
      <c r="G117" t="s">
        <v>349</v>
      </c>
      <c r="H117">
        <v>1986</v>
      </c>
      <c r="I117" t="s">
        <v>364</v>
      </c>
    </row>
    <row r="118" spans="2:9" x14ac:dyDescent="0.2">
      <c r="B118" s="149" t="s">
        <v>438</v>
      </c>
      <c r="C118" s="37">
        <v>2019</v>
      </c>
      <c r="D118" s="30" t="s">
        <v>98</v>
      </c>
      <c r="E118" s="30" t="s">
        <v>380</v>
      </c>
      <c r="F118" s="30">
        <v>8856244.4399999995</v>
      </c>
      <c r="G118" t="s">
        <v>348</v>
      </c>
      <c r="H118">
        <v>1989</v>
      </c>
      <c r="I118" t="s">
        <v>364</v>
      </c>
    </row>
    <row r="119" spans="2:9" x14ac:dyDescent="0.2">
      <c r="B119" s="149" t="s">
        <v>438</v>
      </c>
      <c r="C119" s="37">
        <v>2018</v>
      </c>
      <c r="D119" s="30" t="s">
        <v>98</v>
      </c>
      <c r="E119" s="30" t="s">
        <v>380</v>
      </c>
      <c r="F119" s="30">
        <v>8844462.3699999992</v>
      </c>
      <c r="G119" t="s">
        <v>348</v>
      </c>
      <c r="H119">
        <v>1989</v>
      </c>
      <c r="I119" t="s">
        <v>364</v>
      </c>
    </row>
    <row r="120" spans="2:9" x14ac:dyDescent="0.2">
      <c r="B120" s="149" t="s">
        <v>438</v>
      </c>
      <c r="C120" s="37">
        <v>2017</v>
      </c>
      <c r="D120" s="30" t="s">
        <v>98</v>
      </c>
      <c r="E120" s="30" t="s">
        <v>380</v>
      </c>
      <c r="F120" s="30">
        <v>9711112.1698649991</v>
      </c>
      <c r="G120" t="s">
        <v>348</v>
      </c>
      <c r="H120">
        <v>1989</v>
      </c>
      <c r="I120" t="s">
        <v>364</v>
      </c>
    </row>
    <row r="121" spans="2:9" x14ac:dyDescent="0.2">
      <c r="B121" s="149" t="s">
        <v>438</v>
      </c>
      <c r="C121" s="37">
        <v>2016</v>
      </c>
      <c r="D121" s="30" t="s">
        <v>98</v>
      </c>
      <c r="E121" s="30" t="s">
        <v>380</v>
      </c>
      <c r="F121" s="30">
        <v>9590782.5214150008</v>
      </c>
      <c r="G121" t="s">
        <v>348</v>
      </c>
      <c r="H121">
        <v>1989</v>
      </c>
      <c r="I121" t="s">
        <v>364</v>
      </c>
    </row>
    <row r="122" spans="2:9" x14ac:dyDescent="0.2">
      <c r="B122" s="149" t="s">
        <v>438</v>
      </c>
      <c r="C122" s="37">
        <v>2015</v>
      </c>
      <c r="D122" s="30" t="s">
        <v>98</v>
      </c>
      <c r="E122" s="30" t="s">
        <v>380</v>
      </c>
      <c r="F122" s="30">
        <v>10044259.099130999</v>
      </c>
      <c r="G122" t="s">
        <v>348</v>
      </c>
      <c r="H122">
        <v>1989</v>
      </c>
      <c r="I122" t="s">
        <v>364</v>
      </c>
    </row>
    <row r="123" spans="2:9" x14ac:dyDescent="0.2">
      <c r="B123" s="149" t="s">
        <v>438</v>
      </c>
      <c r="C123" s="37">
        <v>2014</v>
      </c>
      <c r="D123" s="30" t="s">
        <v>98</v>
      </c>
      <c r="E123" s="30" t="s">
        <v>380</v>
      </c>
      <c r="F123" s="30">
        <v>9166664.3695330005</v>
      </c>
      <c r="G123" t="s">
        <v>348</v>
      </c>
      <c r="H123">
        <v>1989</v>
      </c>
      <c r="I123" t="s">
        <v>364</v>
      </c>
    </row>
    <row r="124" spans="2:9" x14ac:dyDescent="0.2">
      <c r="B124" s="149" t="s">
        <v>438</v>
      </c>
      <c r="C124" s="37">
        <v>2013</v>
      </c>
      <c r="D124" s="30" t="s">
        <v>98</v>
      </c>
      <c r="E124" s="30" t="s">
        <v>380</v>
      </c>
      <c r="F124" s="30">
        <v>8998394</v>
      </c>
      <c r="G124" t="s">
        <v>348</v>
      </c>
      <c r="H124">
        <v>1989</v>
      </c>
      <c r="I124" t="s">
        <v>364</v>
      </c>
    </row>
    <row r="125" spans="2:9" x14ac:dyDescent="0.2">
      <c r="B125" s="149" t="s">
        <v>438</v>
      </c>
      <c r="C125" s="37">
        <v>2012</v>
      </c>
      <c r="D125" s="30" t="s">
        <v>98</v>
      </c>
      <c r="E125" s="30" t="s">
        <v>380</v>
      </c>
      <c r="F125" s="30">
        <v>8711981.5308480002</v>
      </c>
      <c r="G125" t="s">
        <v>348</v>
      </c>
      <c r="H125">
        <v>1989</v>
      </c>
      <c r="I125" t="s">
        <v>364</v>
      </c>
    </row>
    <row r="126" spans="2:9" x14ac:dyDescent="0.2">
      <c r="B126" s="149" t="s">
        <v>438</v>
      </c>
      <c r="C126" s="37">
        <v>2011</v>
      </c>
      <c r="D126" s="30" t="s">
        <v>98</v>
      </c>
      <c r="E126" s="30" t="s">
        <v>380</v>
      </c>
      <c r="F126" s="30">
        <v>9385638.9986000005</v>
      </c>
      <c r="G126" t="s">
        <v>348</v>
      </c>
      <c r="H126">
        <v>1989</v>
      </c>
      <c r="I126" t="s">
        <v>364</v>
      </c>
    </row>
    <row r="127" spans="2:9" x14ac:dyDescent="0.2">
      <c r="B127" s="149" t="s">
        <v>438</v>
      </c>
      <c r="C127" s="37">
        <v>2010</v>
      </c>
      <c r="D127" s="30" t="s">
        <v>98</v>
      </c>
      <c r="E127" s="30" t="s">
        <v>380</v>
      </c>
      <c r="F127" s="30">
        <v>9122133.2754650004</v>
      </c>
      <c r="G127" t="s">
        <v>348</v>
      </c>
      <c r="H127">
        <v>1989</v>
      </c>
      <c r="I127" t="s">
        <v>364</v>
      </c>
    </row>
    <row r="128" spans="2:9" x14ac:dyDescent="0.2">
      <c r="B128" s="149" t="s">
        <v>438</v>
      </c>
      <c r="C128" s="37">
        <v>2009</v>
      </c>
      <c r="D128" s="30" t="s">
        <v>98</v>
      </c>
      <c r="E128" s="30" t="s">
        <v>380</v>
      </c>
      <c r="F128" s="30">
        <v>9543449.3614729997</v>
      </c>
      <c r="G128" t="s">
        <v>348</v>
      </c>
      <c r="H128">
        <v>1989</v>
      </c>
      <c r="I128" t="s">
        <v>364</v>
      </c>
    </row>
    <row r="129" spans="2:9" x14ac:dyDescent="0.2">
      <c r="B129" s="149" t="s">
        <v>438</v>
      </c>
      <c r="C129" s="37">
        <v>2008</v>
      </c>
      <c r="D129" s="30" t="s">
        <v>98</v>
      </c>
      <c r="E129" s="30" t="s">
        <v>380</v>
      </c>
      <c r="F129" s="30">
        <v>8363883.056814</v>
      </c>
      <c r="G129" t="s">
        <v>348</v>
      </c>
      <c r="H129">
        <v>1989</v>
      </c>
      <c r="I129" t="s">
        <v>364</v>
      </c>
    </row>
    <row r="130" spans="2:9" x14ac:dyDescent="0.2">
      <c r="B130" s="149" t="s">
        <v>438</v>
      </c>
      <c r="C130" s="37">
        <v>2007</v>
      </c>
      <c r="D130" s="30" t="s">
        <v>98</v>
      </c>
      <c r="E130" s="30" t="s">
        <v>380</v>
      </c>
      <c r="F130" s="30">
        <v>9480475.0367329996</v>
      </c>
      <c r="G130" t="s">
        <v>348</v>
      </c>
      <c r="H130">
        <v>1989</v>
      </c>
      <c r="I130" t="s">
        <v>364</v>
      </c>
    </row>
    <row r="131" spans="2:9" x14ac:dyDescent="0.2">
      <c r="B131" s="149" t="s">
        <v>438</v>
      </c>
      <c r="C131" s="37">
        <v>2006</v>
      </c>
      <c r="D131" s="30" t="s">
        <v>98</v>
      </c>
      <c r="E131" s="30" t="s">
        <v>380</v>
      </c>
      <c r="F131" s="30">
        <v>9740499.0438080002</v>
      </c>
      <c r="G131" t="s">
        <v>348</v>
      </c>
      <c r="H131">
        <v>1989</v>
      </c>
      <c r="I131" t="s">
        <v>364</v>
      </c>
    </row>
    <row r="132" spans="2:9" x14ac:dyDescent="0.2">
      <c r="B132" s="149" t="s">
        <v>438</v>
      </c>
      <c r="C132" s="37">
        <v>2005</v>
      </c>
      <c r="D132" s="30" t="s">
        <v>98</v>
      </c>
      <c r="E132" s="30" t="s">
        <v>380</v>
      </c>
      <c r="F132" s="30">
        <v>8946884.4312919993</v>
      </c>
      <c r="G132" t="s">
        <v>348</v>
      </c>
      <c r="H132">
        <v>1989</v>
      </c>
      <c r="I132" t="s">
        <v>364</v>
      </c>
    </row>
    <row r="133" spans="2:9" x14ac:dyDescent="0.2">
      <c r="B133" s="149" t="s">
        <v>438</v>
      </c>
      <c r="C133" s="37">
        <v>2004</v>
      </c>
      <c r="D133" s="30" t="s">
        <v>98</v>
      </c>
      <c r="E133" s="30" t="s">
        <v>380</v>
      </c>
      <c r="F133" s="30">
        <v>6790429.5302980002</v>
      </c>
      <c r="G133" t="s">
        <v>348</v>
      </c>
      <c r="H133">
        <v>1989</v>
      </c>
      <c r="I133" t="s">
        <v>364</v>
      </c>
    </row>
    <row r="134" spans="2:9" x14ac:dyDescent="0.2">
      <c r="B134" s="149" t="s">
        <v>439</v>
      </c>
      <c r="C134" s="37">
        <v>2019</v>
      </c>
      <c r="D134" s="30" t="s">
        <v>243</v>
      </c>
      <c r="E134" s="30" t="s">
        <v>385</v>
      </c>
      <c r="F134" s="30">
        <v>5071564.9382549999</v>
      </c>
      <c r="G134" t="s">
        <v>355</v>
      </c>
      <c r="H134">
        <v>1959</v>
      </c>
      <c r="I134" t="s">
        <v>364</v>
      </c>
    </row>
    <row r="135" spans="2:9" x14ac:dyDescent="0.2">
      <c r="B135" s="149" t="s">
        <v>439</v>
      </c>
      <c r="C135" s="37">
        <v>2018</v>
      </c>
      <c r="D135" s="30" t="s">
        <v>243</v>
      </c>
      <c r="E135" s="30" t="s">
        <v>385</v>
      </c>
      <c r="F135" s="30">
        <v>4925617.5690000001</v>
      </c>
      <c r="G135" t="s">
        <v>355</v>
      </c>
      <c r="H135">
        <v>1959</v>
      </c>
      <c r="I135" t="s">
        <v>364</v>
      </c>
    </row>
    <row r="136" spans="2:9" x14ac:dyDescent="0.2">
      <c r="B136" s="149" t="s">
        <v>439</v>
      </c>
      <c r="C136" s="37">
        <v>2017</v>
      </c>
      <c r="D136" s="30" t="s">
        <v>243</v>
      </c>
      <c r="E136" s="30" t="s">
        <v>385</v>
      </c>
      <c r="F136" s="30">
        <v>5501399.4400000004</v>
      </c>
      <c r="G136" t="s">
        <v>355</v>
      </c>
      <c r="H136">
        <v>1959</v>
      </c>
      <c r="I136" t="s">
        <v>364</v>
      </c>
    </row>
    <row r="137" spans="2:9" x14ac:dyDescent="0.2">
      <c r="B137" s="149" t="s">
        <v>439</v>
      </c>
      <c r="C137" s="37">
        <v>2016</v>
      </c>
      <c r="D137" s="30" t="s">
        <v>243</v>
      </c>
      <c r="E137" s="30" t="s">
        <v>385</v>
      </c>
      <c r="F137" s="30">
        <v>4854787.4009440001</v>
      </c>
      <c r="G137" t="s">
        <v>355</v>
      </c>
      <c r="H137">
        <v>1959</v>
      </c>
      <c r="I137" t="s">
        <v>364</v>
      </c>
    </row>
    <row r="138" spans="2:9" x14ac:dyDescent="0.2">
      <c r="B138" s="149" t="s">
        <v>439</v>
      </c>
      <c r="C138" s="37">
        <v>2015</v>
      </c>
      <c r="D138" s="30" t="s">
        <v>243</v>
      </c>
      <c r="E138" s="30" t="s">
        <v>385</v>
      </c>
      <c r="F138" s="30">
        <v>5660859.1982620005</v>
      </c>
      <c r="G138" t="s">
        <v>355</v>
      </c>
      <c r="H138">
        <v>1959</v>
      </c>
      <c r="I138" t="s">
        <v>364</v>
      </c>
    </row>
    <row r="139" spans="2:9" x14ac:dyDescent="0.2">
      <c r="B139" s="149" t="s">
        <v>439</v>
      </c>
      <c r="C139" s="37">
        <v>2014</v>
      </c>
      <c r="D139" s="30" t="s">
        <v>243</v>
      </c>
      <c r="E139" s="30" t="s">
        <v>385</v>
      </c>
      <c r="F139" s="30">
        <v>4994430.2994539998</v>
      </c>
      <c r="G139" t="s">
        <v>355</v>
      </c>
      <c r="H139">
        <v>1959</v>
      </c>
      <c r="I139" t="s">
        <v>364</v>
      </c>
    </row>
    <row r="140" spans="2:9" x14ac:dyDescent="0.2">
      <c r="B140" s="149" t="s">
        <v>439</v>
      </c>
      <c r="C140" s="37">
        <v>2013</v>
      </c>
      <c r="D140" s="30" t="s">
        <v>243</v>
      </c>
      <c r="E140" s="30" t="s">
        <v>385</v>
      </c>
      <c r="F140" s="30">
        <v>5604979</v>
      </c>
      <c r="G140" t="s">
        <v>355</v>
      </c>
      <c r="H140">
        <v>1959</v>
      </c>
      <c r="I140" t="s">
        <v>364</v>
      </c>
    </row>
    <row r="141" spans="2:9" x14ac:dyDescent="0.2">
      <c r="B141" s="149" t="s">
        <v>439</v>
      </c>
      <c r="C141" s="37">
        <v>2012</v>
      </c>
      <c r="D141" s="30" t="s">
        <v>243</v>
      </c>
      <c r="E141" s="30" t="s">
        <v>385</v>
      </c>
      <c r="F141" s="30">
        <v>6934313.8017880004</v>
      </c>
      <c r="G141" t="s">
        <v>355</v>
      </c>
      <c r="H141">
        <v>1959</v>
      </c>
      <c r="I141" t="s">
        <v>364</v>
      </c>
    </row>
    <row r="142" spans="2:9" x14ac:dyDescent="0.2">
      <c r="B142" s="149" t="s">
        <v>439</v>
      </c>
      <c r="C142" s="37">
        <v>2011</v>
      </c>
      <c r="D142" s="30" t="s">
        <v>243</v>
      </c>
      <c r="E142" s="30" t="s">
        <v>385</v>
      </c>
      <c r="F142" s="30">
        <v>6108917</v>
      </c>
      <c r="G142" t="s">
        <v>355</v>
      </c>
      <c r="H142">
        <v>1959</v>
      </c>
      <c r="I142" t="s">
        <v>364</v>
      </c>
    </row>
    <row r="143" spans="2:9" x14ac:dyDescent="0.2">
      <c r="B143" s="149" t="s">
        <v>439</v>
      </c>
      <c r="C143" s="37">
        <v>2010</v>
      </c>
      <c r="D143" s="30" t="s">
        <v>243</v>
      </c>
      <c r="E143" s="30" t="s">
        <v>385</v>
      </c>
      <c r="F143" s="30">
        <v>6748294.4010439999</v>
      </c>
      <c r="G143" t="s">
        <v>355</v>
      </c>
      <c r="H143">
        <v>1959</v>
      </c>
      <c r="I143" t="s">
        <v>364</v>
      </c>
    </row>
    <row r="144" spans="2:9" x14ac:dyDescent="0.2">
      <c r="B144" s="149" t="s">
        <v>439</v>
      </c>
      <c r="C144" s="37">
        <v>2009</v>
      </c>
      <c r="D144" s="30" t="s">
        <v>243</v>
      </c>
      <c r="E144" s="30" t="s">
        <v>385</v>
      </c>
      <c r="F144" s="30">
        <v>7319919.5000499999</v>
      </c>
      <c r="G144" t="s">
        <v>355</v>
      </c>
      <c r="H144">
        <v>1959</v>
      </c>
      <c r="I144" t="s">
        <v>364</v>
      </c>
    </row>
    <row r="145" spans="2:9" x14ac:dyDescent="0.2">
      <c r="B145" s="149" t="s">
        <v>439</v>
      </c>
      <c r="C145" s="37">
        <v>2008</v>
      </c>
      <c r="D145" s="30" t="s">
        <v>243</v>
      </c>
      <c r="E145" s="30" t="s">
        <v>385</v>
      </c>
      <c r="F145" s="30">
        <v>6898222.5</v>
      </c>
      <c r="G145" t="s">
        <v>355</v>
      </c>
      <c r="H145">
        <v>1959</v>
      </c>
      <c r="I145" t="s">
        <v>364</v>
      </c>
    </row>
    <row r="146" spans="2:9" x14ac:dyDescent="0.2">
      <c r="B146" s="149" t="s">
        <v>439</v>
      </c>
      <c r="C146" s="37">
        <v>2007</v>
      </c>
      <c r="D146" s="30" t="s">
        <v>243</v>
      </c>
      <c r="E146" s="30" t="s">
        <v>385</v>
      </c>
      <c r="F146" s="30">
        <v>6487232.8017130001</v>
      </c>
      <c r="G146" t="s">
        <v>355</v>
      </c>
      <c r="H146">
        <v>1959</v>
      </c>
      <c r="I146" t="s">
        <v>364</v>
      </c>
    </row>
    <row r="147" spans="2:9" x14ac:dyDescent="0.2">
      <c r="B147" s="149" t="s">
        <v>439</v>
      </c>
      <c r="C147" s="37">
        <v>2006</v>
      </c>
      <c r="D147" s="30" t="s">
        <v>243</v>
      </c>
      <c r="E147" s="30" t="s">
        <v>385</v>
      </c>
      <c r="F147" s="30">
        <v>6870875.0000750003</v>
      </c>
      <c r="G147" t="s">
        <v>355</v>
      </c>
      <c r="H147">
        <v>1959</v>
      </c>
      <c r="I147" t="s">
        <v>364</v>
      </c>
    </row>
    <row r="148" spans="2:9" x14ac:dyDescent="0.2">
      <c r="B148" s="149" t="s">
        <v>439</v>
      </c>
      <c r="C148" s="37">
        <v>2005</v>
      </c>
      <c r="D148" s="30" t="s">
        <v>243</v>
      </c>
      <c r="E148" s="30" t="s">
        <v>385</v>
      </c>
      <c r="F148" s="30">
        <v>6749524.1981370002</v>
      </c>
      <c r="G148" t="s">
        <v>355</v>
      </c>
      <c r="H148">
        <v>1959</v>
      </c>
      <c r="I148" t="s">
        <v>364</v>
      </c>
    </row>
    <row r="149" spans="2:9" x14ac:dyDescent="0.2">
      <c r="B149" s="149" t="s">
        <v>439</v>
      </c>
      <c r="C149" s="37">
        <v>2004</v>
      </c>
      <c r="D149" s="30" t="s">
        <v>243</v>
      </c>
      <c r="E149" s="30" t="s">
        <v>385</v>
      </c>
      <c r="F149" s="30">
        <v>6570850</v>
      </c>
      <c r="G149" t="s">
        <v>355</v>
      </c>
      <c r="H149">
        <v>1959</v>
      </c>
      <c r="I149" t="s">
        <v>364</v>
      </c>
    </row>
    <row r="150" spans="2:9" x14ac:dyDescent="0.2">
      <c r="B150" s="149" t="s">
        <v>440</v>
      </c>
      <c r="C150" s="37">
        <v>2019</v>
      </c>
      <c r="D150" s="30" t="s">
        <v>245</v>
      </c>
      <c r="E150" s="30" t="s">
        <v>385</v>
      </c>
      <c r="F150" s="30">
        <v>3575289.3897330002</v>
      </c>
      <c r="G150" t="s">
        <v>355</v>
      </c>
      <c r="H150">
        <v>1981</v>
      </c>
      <c r="I150" t="s">
        <v>364</v>
      </c>
    </row>
    <row r="151" spans="2:9" x14ac:dyDescent="0.2">
      <c r="B151" s="149" t="s">
        <v>440</v>
      </c>
      <c r="C151" s="37">
        <v>2018</v>
      </c>
      <c r="D151" s="30" t="s">
        <v>245</v>
      </c>
      <c r="E151" s="30" t="s">
        <v>385</v>
      </c>
      <c r="F151" s="30">
        <v>3949958.5980000002</v>
      </c>
      <c r="G151" t="s">
        <v>355</v>
      </c>
      <c r="H151">
        <v>1981</v>
      </c>
      <c r="I151" t="s">
        <v>364</v>
      </c>
    </row>
    <row r="152" spans="2:9" x14ac:dyDescent="0.2">
      <c r="B152" s="149" t="s">
        <v>440</v>
      </c>
      <c r="C152" s="37">
        <v>2017</v>
      </c>
      <c r="D152" s="30" t="s">
        <v>245</v>
      </c>
      <c r="E152" s="30" t="s">
        <v>385</v>
      </c>
      <c r="F152" s="30">
        <v>3936647.94</v>
      </c>
      <c r="G152" t="s">
        <v>355</v>
      </c>
      <c r="H152">
        <v>1981</v>
      </c>
      <c r="I152" t="s">
        <v>364</v>
      </c>
    </row>
    <row r="153" spans="2:9" x14ac:dyDescent="0.2">
      <c r="B153" s="149" t="s">
        <v>440</v>
      </c>
      <c r="C153" s="37">
        <v>2016</v>
      </c>
      <c r="D153" s="30" t="s">
        <v>245</v>
      </c>
      <c r="E153" s="30" t="s">
        <v>385</v>
      </c>
      <c r="F153" s="30">
        <v>4429771.4008440003</v>
      </c>
      <c r="G153" t="s">
        <v>355</v>
      </c>
      <c r="H153">
        <v>1981</v>
      </c>
      <c r="I153" t="s">
        <v>364</v>
      </c>
    </row>
    <row r="154" spans="2:9" x14ac:dyDescent="0.2">
      <c r="B154" s="149" t="s">
        <v>440</v>
      </c>
      <c r="C154" s="37">
        <v>2015</v>
      </c>
      <c r="D154" s="30" t="s">
        <v>245</v>
      </c>
      <c r="E154" s="30" t="s">
        <v>385</v>
      </c>
      <c r="F154" s="30">
        <v>3996361.4008940002</v>
      </c>
      <c r="G154" t="s">
        <v>355</v>
      </c>
      <c r="H154">
        <v>1981</v>
      </c>
      <c r="I154" t="s">
        <v>364</v>
      </c>
    </row>
    <row r="155" spans="2:9" x14ac:dyDescent="0.2">
      <c r="B155" s="149" t="s">
        <v>440</v>
      </c>
      <c r="C155" s="37">
        <v>2014</v>
      </c>
      <c r="D155" s="30" t="s">
        <v>245</v>
      </c>
      <c r="E155" s="30" t="s">
        <v>385</v>
      </c>
      <c r="F155" s="30">
        <v>4641652.200646</v>
      </c>
      <c r="G155" t="s">
        <v>355</v>
      </c>
      <c r="H155">
        <v>1981</v>
      </c>
      <c r="I155" t="s">
        <v>364</v>
      </c>
    </row>
    <row r="156" spans="2:9" x14ac:dyDescent="0.2">
      <c r="B156" s="149" t="s">
        <v>440</v>
      </c>
      <c r="C156" s="37">
        <v>2013</v>
      </c>
      <c r="D156" s="30" t="s">
        <v>245</v>
      </c>
      <c r="E156" s="30" t="s">
        <v>385</v>
      </c>
      <c r="F156" s="30">
        <v>3970463</v>
      </c>
      <c r="G156" t="s">
        <v>355</v>
      </c>
      <c r="H156">
        <v>1981</v>
      </c>
      <c r="I156" t="s">
        <v>364</v>
      </c>
    </row>
    <row r="157" spans="2:9" x14ac:dyDescent="0.2">
      <c r="B157" s="149" t="s">
        <v>440</v>
      </c>
      <c r="C157" s="37">
        <v>2012</v>
      </c>
      <c r="D157" s="30" t="s">
        <v>245</v>
      </c>
      <c r="E157" s="30" t="s">
        <v>385</v>
      </c>
      <c r="F157" s="30">
        <v>4377429.0000750003</v>
      </c>
      <c r="G157" t="s">
        <v>355</v>
      </c>
      <c r="H157">
        <v>1981</v>
      </c>
      <c r="I157" t="s">
        <v>364</v>
      </c>
    </row>
    <row r="158" spans="2:9" x14ac:dyDescent="0.2">
      <c r="B158" s="149" t="s">
        <v>440</v>
      </c>
      <c r="C158" s="37">
        <v>2011</v>
      </c>
      <c r="D158" s="30" t="s">
        <v>245</v>
      </c>
      <c r="E158" s="30" t="s">
        <v>385</v>
      </c>
      <c r="F158" s="30">
        <v>4375908</v>
      </c>
      <c r="G158" t="s">
        <v>355</v>
      </c>
      <c r="H158">
        <v>1981</v>
      </c>
      <c r="I158" t="s">
        <v>364</v>
      </c>
    </row>
    <row r="159" spans="2:9" x14ac:dyDescent="0.2">
      <c r="B159" s="149" t="s">
        <v>440</v>
      </c>
      <c r="C159" s="37">
        <v>2010</v>
      </c>
      <c r="D159" s="30" t="s">
        <v>245</v>
      </c>
      <c r="E159" s="30" t="s">
        <v>385</v>
      </c>
      <c r="F159" s="30">
        <v>4333592.4999500001</v>
      </c>
      <c r="G159" t="s">
        <v>355</v>
      </c>
      <c r="H159">
        <v>1981</v>
      </c>
      <c r="I159" t="s">
        <v>364</v>
      </c>
    </row>
    <row r="160" spans="2:9" x14ac:dyDescent="0.2">
      <c r="B160" s="149" t="s">
        <v>440</v>
      </c>
      <c r="C160" s="37">
        <v>2009</v>
      </c>
      <c r="D160" s="30" t="s">
        <v>245</v>
      </c>
      <c r="E160" s="30" t="s">
        <v>385</v>
      </c>
      <c r="F160" s="30">
        <v>4247002.5000499999</v>
      </c>
      <c r="G160" t="s">
        <v>355</v>
      </c>
      <c r="H160">
        <v>1981</v>
      </c>
      <c r="I160" t="s">
        <v>364</v>
      </c>
    </row>
    <row r="161" spans="2:9" x14ac:dyDescent="0.2">
      <c r="B161" s="149" t="s">
        <v>440</v>
      </c>
      <c r="C161" s="37">
        <v>2008</v>
      </c>
      <c r="D161" s="30" t="s">
        <v>245</v>
      </c>
      <c r="E161" s="30" t="s">
        <v>385</v>
      </c>
      <c r="F161" s="30">
        <v>3835028.5990809998</v>
      </c>
      <c r="G161" t="s">
        <v>355</v>
      </c>
      <c r="H161">
        <v>1981</v>
      </c>
      <c r="I161" t="s">
        <v>364</v>
      </c>
    </row>
    <row r="162" spans="2:9" x14ac:dyDescent="0.2">
      <c r="B162" s="149" t="s">
        <v>440</v>
      </c>
      <c r="C162" s="37">
        <v>2007</v>
      </c>
      <c r="D162" s="30" t="s">
        <v>245</v>
      </c>
      <c r="E162" s="30" t="s">
        <v>385</v>
      </c>
      <c r="F162" s="30">
        <v>4308976.2994790003</v>
      </c>
      <c r="G162" t="s">
        <v>355</v>
      </c>
      <c r="H162">
        <v>1981</v>
      </c>
      <c r="I162" t="s">
        <v>364</v>
      </c>
    </row>
    <row r="163" spans="2:9" x14ac:dyDescent="0.2">
      <c r="B163" s="149" t="s">
        <v>440</v>
      </c>
      <c r="C163" s="37">
        <v>2006</v>
      </c>
      <c r="D163" s="30" t="s">
        <v>245</v>
      </c>
      <c r="E163" s="30" t="s">
        <v>385</v>
      </c>
      <c r="F163" s="30">
        <v>3247451.2994289999</v>
      </c>
      <c r="G163" t="s">
        <v>355</v>
      </c>
      <c r="H163">
        <v>1981</v>
      </c>
      <c r="I163" t="s">
        <v>364</v>
      </c>
    </row>
    <row r="164" spans="2:9" x14ac:dyDescent="0.2">
      <c r="B164" s="149" t="s">
        <v>440</v>
      </c>
      <c r="C164" s="37">
        <v>2005</v>
      </c>
      <c r="D164" s="30" t="s">
        <v>245</v>
      </c>
      <c r="E164" s="30" t="s">
        <v>385</v>
      </c>
      <c r="F164" s="30">
        <v>4114704.2005460002</v>
      </c>
      <c r="G164" t="s">
        <v>355</v>
      </c>
      <c r="H164">
        <v>1981</v>
      </c>
      <c r="I164" t="s">
        <v>364</v>
      </c>
    </row>
    <row r="165" spans="2:9" x14ac:dyDescent="0.2">
      <c r="B165" s="149" t="s">
        <v>440</v>
      </c>
      <c r="C165" s="37">
        <v>2004</v>
      </c>
      <c r="D165" s="30" t="s">
        <v>245</v>
      </c>
      <c r="E165" s="30" t="s">
        <v>385</v>
      </c>
      <c r="F165" s="30">
        <v>4401400</v>
      </c>
      <c r="G165" t="s">
        <v>355</v>
      </c>
      <c r="H165">
        <v>1981</v>
      </c>
      <c r="I165" t="s">
        <v>364</v>
      </c>
    </row>
    <row r="166" spans="2:9" x14ac:dyDescent="0.2">
      <c r="B166" s="149" t="s">
        <v>441</v>
      </c>
      <c r="C166" s="37">
        <v>2019</v>
      </c>
      <c r="D166" s="30" t="s">
        <v>234</v>
      </c>
      <c r="E166" s="30" t="s">
        <v>385</v>
      </c>
      <c r="F166" s="30">
        <v>2342776.2570699998</v>
      </c>
      <c r="G166" t="s">
        <v>355</v>
      </c>
      <c r="H166">
        <v>1992</v>
      </c>
      <c r="I166" t="s">
        <v>364</v>
      </c>
    </row>
    <row r="167" spans="2:9" x14ac:dyDescent="0.2">
      <c r="B167" s="149" t="s">
        <v>441</v>
      </c>
      <c r="C167" s="37">
        <v>2018</v>
      </c>
      <c r="D167" s="30" t="s">
        <v>234</v>
      </c>
      <c r="E167" s="30" t="s">
        <v>385</v>
      </c>
      <c r="F167" s="30">
        <v>2119107.3489999999</v>
      </c>
      <c r="G167" t="s">
        <v>355</v>
      </c>
      <c r="H167">
        <v>1992</v>
      </c>
      <c r="I167" t="s">
        <v>364</v>
      </c>
    </row>
    <row r="168" spans="2:9" x14ac:dyDescent="0.2">
      <c r="B168" s="149" t="s">
        <v>441</v>
      </c>
      <c r="C168" s="37">
        <v>2017</v>
      </c>
      <c r="D168" s="30" t="s">
        <v>234</v>
      </c>
      <c r="E168" s="30" t="s">
        <v>385</v>
      </c>
      <c r="F168" s="30">
        <v>2362353.3199999998</v>
      </c>
      <c r="G168" t="s">
        <v>355</v>
      </c>
      <c r="H168">
        <v>1992</v>
      </c>
      <c r="I168" t="s">
        <v>364</v>
      </c>
    </row>
    <row r="169" spans="2:9" x14ac:dyDescent="0.2">
      <c r="B169" s="149" t="s">
        <v>441</v>
      </c>
      <c r="C169" s="37">
        <v>2016</v>
      </c>
      <c r="D169" s="30" t="s">
        <v>234</v>
      </c>
      <c r="E169" s="30" t="s">
        <v>385</v>
      </c>
      <c r="F169" s="30">
        <v>1965777.75</v>
      </c>
      <c r="G169" t="s">
        <v>355</v>
      </c>
      <c r="H169">
        <v>1992</v>
      </c>
      <c r="I169" t="s">
        <v>364</v>
      </c>
    </row>
    <row r="170" spans="2:9" x14ac:dyDescent="0.2">
      <c r="B170" s="149" t="s">
        <v>441</v>
      </c>
      <c r="C170" s="37">
        <v>2015</v>
      </c>
      <c r="D170" s="30" t="s">
        <v>234</v>
      </c>
      <c r="E170" s="30" t="s">
        <v>385</v>
      </c>
      <c r="F170" s="30">
        <v>2147594.3996520001</v>
      </c>
      <c r="G170" t="s">
        <v>355</v>
      </c>
      <c r="H170">
        <v>1992</v>
      </c>
      <c r="I170" t="s">
        <v>364</v>
      </c>
    </row>
    <row r="171" spans="2:9" x14ac:dyDescent="0.2">
      <c r="B171" s="149" t="s">
        <v>441</v>
      </c>
      <c r="C171" s="37">
        <v>2014</v>
      </c>
      <c r="D171" s="30" t="s">
        <v>234</v>
      </c>
      <c r="E171" s="30" t="s">
        <v>385</v>
      </c>
      <c r="F171" s="30">
        <v>2080807.700646</v>
      </c>
      <c r="G171" t="s">
        <v>355</v>
      </c>
      <c r="H171">
        <v>1992</v>
      </c>
      <c r="I171" t="s">
        <v>364</v>
      </c>
    </row>
    <row r="172" spans="2:9" x14ac:dyDescent="0.2">
      <c r="B172" s="149" t="s">
        <v>441</v>
      </c>
      <c r="C172" s="37">
        <v>2013</v>
      </c>
      <c r="D172" s="30" t="s">
        <v>234</v>
      </c>
      <c r="E172" s="30" t="s">
        <v>385</v>
      </c>
      <c r="F172" s="30">
        <v>2333196</v>
      </c>
      <c r="G172" t="s">
        <v>355</v>
      </c>
      <c r="H172">
        <v>1992</v>
      </c>
      <c r="I172" t="s">
        <v>364</v>
      </c>
    </row>
    <row r="173" spans="2:9" x14ac:dyDescent="0.2">
      <c r="B173" s="149" t="s">
        <v>441</v>
      </c>
      <c r="C173" s="37">
        <v>2012</v>
      </c>
      <c r="D173" s="30" t="s">
        <v>234</v>
      </c>
      <c r="E173" s="30" t="s">
        <v>385</v>
      </c>
      <c r="F173" s="30">
        <v>1660221.899677</v>
      </c>
      <c r="G173" t="s">
        <v>355</v>
      </c>
      <c r="H173">
        <v>1992</v>
      </c>
      <c r="I173" t="s">
        <v>364</v>
      </c>
    </row>
    <row r="174" spans="2:9" x14ac:dyDescent="0.2">
      <c r="B174" s="149" t="s">
        <v>441</v>
      </c>
      <c r="C174" s="37">
        <v>2011</v>
      </c>
      <c r="D174" s="30" t="s">
        <v>234</v>
      </c>
      <c r="E174" s="30" t="s">
        <v>385</v>
      </c>
      <c r="F174" s="30">
        <v>2307930.3002050002</v>
      </c>
      <c r="G174" t="s">
        <v>355</v>
      </c>
      <c r="H174">
        <v>1992</v>
      </c>
      <c r="I174" t="s">
        <v>364</v>
      </c>
    </row>
    <row r="175" spans="2:9" x14ac:dyDescent="0.2">
      <c r="B175" s="149" t="s">
        <v>441</v>
      </c>
      <c r="C175" s="37">
        <v>2010</v>
      </c>
      <c r="D175" s="30" t="s">
        <v>234</v>
      </c>
      <c r="E175" s="30" t="s">
        <v>385</v>
      </c>
      <c r="F175" s="30">
        <v>2317108.700646</v>
      </c>
      <c r="G175" t="s">
        <v>355</v>
      </c>
      <c r="H175">
        <v>1992</v>
      </c>
      <c r="I175" t="s">
        <v>364</v>
      </c>
    </row>
    <row r="176" spans="2:9" x14ac:dyDescent="0.2">
      <c r="B176" s="149" t="s">
        <v>441</v>
      </c>
      <c r="C176" s="37">
        <v>2009</v>
      </c>
      <c r="D176" s="30" t="s">
        <v>234</v>
      </c>
      <c r="E176" s="30" t="s">
        <v>385</v>
      </c>
      <c r="F176" s="30">
        <v>2151603.100298</v>
      </c>
      <c r="G176" t="s">
        <v>355</v>
      </c>
      <c r="H176">
        <v>1992</v>
      </c>
      <c r="I176" t="s">
        <v>364</v>
      </c>
    </row>
    <row r="177" spans="2:9" x14ac:dyDescent="0.2">
      <c r="B177" s="149" t="s">
        <v>441</v>
      </c>
      <c r="C177" s="37">
        <v>2008</v>
      </c>
      <c r="D177" s="30" t="s">
        <v>234</v>
      </c>
      <c r="E177" s="30" t="s">
        <v>385</v>
      </c>
      <c r="F177" s="30">
        <v>2157264.600298</v>
      </c>
      <c r="G177" t="s">
        <v>355</v>
      </c>
      <c r="H177">
        <v>1992</v>
      </c>
      <c r="I177" t="s">
        <v>364</v>
      </c>
    </row>
    <row r="178" spans="2:9" x14ac:dyDescent="0.2">
      <c r="B178" s="149" t="s">
        <v>441</v>
      </c>
      <c r="C178" s="37">
        <v>2007</v>
      </c>
      <c r="D178" s="30" t="s">
        <v>234</v>
      </c>
      <c r="E178" s="30" t="s">
        <v>385</v>
      </c>
      <c r="F178" s="30">
        <v>2228317.7994289999</v>
      </c>
      <c r="G178" t="s">
        <v>355</v>
      </c>
      <c r="H178">
        <v>1992</v>
      </c>
      <c r="I178" t="s">
        <v>364</v>
      </c>
    </row>
    <row r="179" spans="2:9" x14ac:dyDescent="0.2">
      <c r="B179" s="149" t="s">
        <v>441</v>
      </c>
      <c r="C179" s="37">
        <v>2006</v>
      </c>
      <c r="D179" s="30" t="s">
        <v>234</v>
      </c>
      <c r="E179" s="30" t="s">
        <v>385</v>
      </c>
      <c r="F179" s="30">
        <v>2232454.100323</v>
      </c>
      <c r="G179" t="s">
        <v>355</v>
      </c>
      <c r="H179">
        <v>1992</v>
      </c>
      <c r="I179" t="s">
        <v>364</v>
      </c>
    </row>
    <row r="180" spans="2:9" x14ac:dyDescent="0.2">
      <c r="B180" s="149" t="s">
        <v>441</v>
      </c>
      <c r="C180" s="37">
        <v>2005</v>
      </c>
      <c r="D180" s="30" t="s">
        <v>234</v>
      </c>
      <c r="E180" s="30" t="s">
        <v>385</v>
      </c>
      <c r="F180" s="30">
        <v>1851060.5</v>
      </c>
      <c r="G180" t="s">
        <v>355</v>
      </c>
      <c r="H180">
        <v>1992</v>
      </c>
      <c r="I180" t="s">
        <v>364</v>
      </c>
    </row>
    <row r="181" spans="2:9" x14ac:dyDescent="0.2">
      <c r="B181" s="149" t="s">
        <v>441</v>
      </c>
      <c r="C181" s="37">
        <v>2004</v>
      </c>
      <c r="D181" s="30" t="s">
        <v>234</v>
      </c>
      <c r="E181" s="30" t="s">
        <v>385</v>
      </c>
      <c r="F181" s="30">
        <v>2226250</v>
      </c>
      <c r="G181" t="s">
        <v>355</v>
      </c>
      <c r="H181">
        <v>1992</v>
      </c>
      <c r="I181" t="s">
        <v>364</v>
      </c>
    </row>
    <row r="182" spans="2:9" x14ac:dyDescent="0.2">
      <c r="B182" s="149" t="s">
        <v>442</v>
      </c>
      <c r="C182" s="37">
        <v>2019</v>
      </c>
      <c r="D182" s="30" t="s">
        <v>352</v>
      </c>
      <c r="E182" s="30" t="s">
        <v>298</v>
      </c>
      <c r="F182" s="30">
        <v>2550879.9900000002</v>
      </c>
      <c r="G182" t="s">
        <v>353</v>
      </c>
      <c r="H182">
        <v>1993</v>
      </c>
      <c r="I182" t="s">
        <v>364</v>
      </c>
    </row>
    <row r="183" spans="2:9" x14ac:dyDescent="0.2">
      <c r="B183" s="149" t="s">
        <v>442</v>
      </c>
      <c r="C183" s="37">
        <v>2018</v>
      </c>
      <c r="D183" s="30" t="s">
        <v>352</v>
      </c>
      <c r="E183" s="30" t="s">
        <v>298</v>
      </c>
      <c r="F183" s="30">
        <v>2931920.62</v>
      </c>
      <c r="G183" t="s">
        <v>353</v>
      </c>
      <c r="H183">
        <v>1993</v>
      </c>
      <c r="I183" t="s">
        <v>364</v>
      </c>
    </row>
    <row r="184" spans="2:9" x14ac:dyDescent="0.2">
      <c r="B184" s="149" t="s">
        <v>442</v>
      </c>
      <c r="C184" s="37">
        <v>2017</v>
      </c>
      <c r="D184" s="30" t="s">
        <v>352</v>
      </c>
      <c r="E184" s="30" t="s">
        <v>298</v>
      </c>
      <c r="F184" s="30">
        <v>2435029.52</v>
      </c>
      <c r="G184" t="s">
        <v>353</v>
      </c>
      <c r="H184">
        <v>1993</v>
      </c>
      <c r="I184" t="s">
        <v>364</v>
      </c>
    </row>
    <row r="185" spans="2:9" x14ac:dyDescent="0.2">
      <c r="B185" s="149" t="s">
        <v>442</v>
      </c>
      <c r="C185" s="37">
        <v>2016</v>
      </c>
      <c r="D185" s="30" t="s">
        <v>352</v>
      </c>
      <c r="E185" s="30" t="s">
        <v>298</v>
      </c>
      <c r="F185" s="30">
        <v>2767227.151054</v>
      </c>
      <c r="G185" t="s">
        <v>353</v>
      </c>
      <c r="H185">
        <v>1993</v>
      </c>
      <c r="I185" t="s">
        <v>364</v>
      </c>
    </row>
    <row r="186" spans="2:9" x14ac:dyDescent="0.2">
      <c r="B186" s="149" t="s">
        <v>442</v>
      </c>
      <c r="C186" s="37">
        <v>2015</v>
      </c>
      <c r="D186" s="30" t="s">
        <v>352</v>
      </c>
      <c r="E186" s="30" t="s">
        <v>298</v>
      </c>
      <c r="F186" s="30">
        <v>2123832.185416</v>
      </c>
      <c r="G186" t="s">
        <v>353</v>
      </c>
      <c r="H186">
        <v>1993</v>
      </c>
      <c r="I186" t="s">
        <v>364</v>
      </c>
    </row>
    <row r="187" spans="2:9" x14ac:dyDescent="0.2">
      <c r="B187" s="149" t="s">
        <v>442</v>
      </c>
      <c r="C187" s="37">
        <v>2014</v>
      </c>
      <c r="D187" s="30" t="s">
        <v>352</v>
      </c>
      <c r="E187" s="30" t="s">
        <v>298</v>
      </c>
      <c r="F187" s="30">
        <v>2847071.500025</v>
      </c>
      <c r="G187" t="s">
        <v>353</v>
      </c>
      <c r="H187">
        <v>1993</v>
      </c>
      <c r="I187" t="s">
        <v>364</v>
      </c>
    </row>
    <row r="188" spans="2:9" x14ac:dyDescent="0.2">
      <c r="B188" s="149" t="s">
        <v>442</v>
      </c>
      <c r="C188" s="37">
        <v>2013</v>
      </c>
      <c r="D188" s="30" t="s">
        <v>352</v>
      </c>
      <c r="E188" s="30" t="s">
        <v>298</v>
      </c>
      <c r="F188" s="30">
        <v>2811828.499975</v>
      </c>
      <c r="G188" t="s">
        <v>353</v>
      </c>
      <c r="H188">
        <v>1993</v>
      </c>
      <c r="I188" t="s">
        <v>364</v>
      </c>
    </row>
    <row r="189" spans="2:9" x14ac:dyDescent="0.2">
      <c r="B189" s="149" t="s">
        <v>442</v>
      </c>
      <c r="C189" s="37">
        <v>2012</v>
      </c>
      <c r="D189" s="30" t="s">
        <v>352</v>
      </c>
      <c r="E189" s="30" t="s">
        <v>298</v>
      </c>
      <c r="F189" s="30">
        <v>2319254</v>
      </c>
      <c r="G189" t="s">
        <v>353</v>
      </c>
      <c r="H189">
        <v>1993</v>
      </c>
      <c r="I189" t="s">
        <v>364</v>
      </c>
    </row>
    <row r="190" spans="2:9" x14ac:dyDescent="0.2">
      <c r="B190" s="149" t="s">
        <v>442</v>
      </c>
      <c r="C190" s="37">
        <v>2011</v>
      </c>
      <c r="D190" s="30" t="s">
        <v>352</v>
      </c>
      <c r="E190" s="30" t="s">
        <v>298</v>
      </c>
      <c r="F190" s="30">
        <v>2722917</v>
      </c>
      <c r="G190" t="s">
        <v>353</v>
      </c>
      <c r="H190">
        <v>1993</v>
      </c>
      <c r="I190" t="s">
        <v>364</v>
      </c>
    </row>
    <row r="191" spans="2:9" x14ac:dyDescent="0.2">
      <c r="B191" s="149" t="s">
        <v>442</v>
      </c>
      <c r="C191" s="37">
        <v>2010</v>
      </c>
      <c r="D191" s="30" t="s">
        <v>352</v>
      </c>
      <c r="E191" s="30" t="s">
        <v>298</v>
      </c>
      <c r="F191" s="30">
        <v>2600000</v>
      </c>
      <c r="G191" t="s">
        <v>353</v>
      </c>
      <c r="H191">
        <v>1993</v>
      </c>
      <c r="I191" t="s">
        <v>364</v>
      </c>
    </row>
    <row r="192" spans="2:9" x14ac:dyDescent="0.2">
      <c r="B192" s="149" t="s">
        <v>442</v>
      </c>
      <c r="C192" s="37">
        <v>2009</v>
      </c>
      <c r="D192" s="30" t="s">
        <v>352</v>
      </c>
      <c r="E192" s="30" t="s">
        <v>298</v>
      </c>
      <c r="F192" s="30">
        <v>3030268</v>
      </c>
      <c r="G192" t="s">
        <v>353</v>
      </c>
      <c r="H192">
        <v>1993</v>
      </c>
      <c r="I192" t="s">
        <v>364</v>
      </c>
    </row>
    <row r="193" spans="2:9" x14ac:dyDescent="0.2">
      <c r="B193" s="149" t="s">
        <v>442</v>
      </c>
      <c r="C193" s="37">
        <v>2008</v>
      </c>
      <c r="D193" s="30" t="s">
        <v>352</v>
      </c>
      <c r="E193" s="30" t="s">
        <v>298</v>
      </c>
      <c r="F193" s="30">
        <v>3150000</v>
      </c>
      <c r="G193" t="s">
        <v>353</v>
      </c>
      <c r="H193">
        <v>1993</v>
      </c>
      <c r="I193" t="s">
        <v>364</v>
      </c>
    </row>
    <row r="194" spans="2:9" x14ac:dyDescent="0.2">
      <c r="B194" s="149" t="s">
        <v>442</v>
      </c>
      <c r="C194" s="37">
        <v>2007</v>
      </c>
      <c r="D194" s="30" t="s">
        <v>352</v>
      </c>
      <c r="E194" s="30" t="s">
        <v>298</v>
      </c>
      <c r="F194" s="30">
        <v>2940000</v>
      </c>
      <c r="G194" t="s">
        <v>353</v>
      </c>
      <c r="H194">
        <v>1993</v>
      </c>
      <c r="I194" t="s">
        <v>364</v>
      </c>
    </row>
    <row r="195" spans="2:9" x14ac:dyDescent="0.2">
      <c r="B195" s="149" t="s">
        <v>442</v>
      </c>
      <c r="C195" s="37">
        <v>2006</v>
      </c>
      <c r="D195" s="30" t="s">
        <v>352</v>
      </c>
      <c r="E195" s="30" t="s">
        <v>298</v>
      </c>
      <c r="F195" s="30">
        <v>2893404</v>
      </c>
      <c r="G195" t="s">
        <v>353</v>
      </c>
      <c r="H195">
        <v>1993</v>
      </c>
      <c r="I195" t="s">
        <v>364</v>
      </c>
    </row>
    <row r="196" spans="2:9" x14ac:dyDescent="0.2">
      <c r="B196" s="149" t="s">
        <v>442</v>
      </c>
      <c r="C196" s="37">
        <v>2005</v>
      </c>
      <c r="D196" s="30" t="s">
        <v>352</v>
      </c>
      <c r="E196" s="30" t="s">
        <v>298</v>
      </c>
      <c r="F196" s="30">
        <v>3188245</v>
      </c>
      <c r="G196" t="s">
        <v>353</v>
      </c>
      <c r="H196">
        <v>1993</v>
      </c>
      <c r="I196" t="s">
        <v>364</v>
      </c>
    </row>
    <row r="197" spans="2:9" x14ac:dyDescent="0.2">
      <c r="B197" s="149" t="s">
        <v>442</v>
      </c>
      <c r="C197" s="37">
        <v>2004</v>
      </c>
      <c r="D197" s="30" t="s">
        <v>352</v>
      </c>
      <c r="E197" s="30" t="s">
        <v>298</v>
      </c>
      <c r="F197" s="30">
        <v>3090000</v>
      </c>
      <c r="G197" t="s">
        <v>353</v>
      </c>
      <c r="H197">
        <v>1993</v>
      </c>
      <c r="I197" t="s">
        <v>364</v>
      </c>
    </row>
    <row r="198" spans="2:9" x14ac:dyDescent="0.2">
      <c r="B198" s="149" t="s">
        <v>443</v>
      </c>
      <c r="C198" s="37">
        <v>2019</v>
      </c>
      <c r="D198" s="30" t="s">
        <v>181</v>
      </c>
      <c r="E198" s="30" t="s">
        <v>390</v>
      </c>
      <c r="F198" s="30">
        <v>2495899.7884</v>
      </c>
      <c r="G198" t="s">
        <v>354</v>
      </c>
      <c r="H198">
        <v>1979</v>
      </c>
      <c r="I198" t="s">
        <v>364</v>
      </c>
    </row>
    <row r="199" spans="2:9" x14ac:dyDescent="0.2">
      <c r="B199" s="149" t="s">
        <v>443</v>
      </c>
      <c r="C199" s="37">
        <v>2018</v>
      </c>
      <c r="D199" s="30" t="s">
        <v>181</v>
      </c>
      <c r="E199" s="30" t="s">
        <v>390</v>
      </c>
      <c r="F199" s="30">
        <v>2383334.9900000002</v>
      </c>
      <c r="G199" t="s">
        <v>354</v>
      </c>
      <c r="H199">
        <v>1979</v>
      </c>
      <c r="I199" t="s">
        <v>364</v>
      </c>
    </row>
    <row r="200" spans="2:9" x14ac:dyDescent="0.2">
      <c r="B200" s="149" t="s">
        <v>443</v>
      </c>
      <c r="C200" s="37">
        <v>2017</v>
      </c>
      <c r="D200" s="30" t="s">
        <v>181</v>
      </c>
      <c r="E200" s="30" t="s">
        <v>390</v>
      </c>
      <c r="F200" s="30">
        <v>2192083.389337</v>
      </c>
      <c r="G200" t="s">
        <v>354</v>
      </c>
      <c r="H200">
        <v>1979</v>
      </c>
      <c r="I200" t="s">
        <v>364</v>
      </c>
    </row>
    <row r="201" spans="2:9" x14ac:dyDescent="0.2">
      <c r="B201" s="149" t="s">
        <v>443</v>
      </c>
      <c r="C201" s="37">
        <v>2016</v>
      </c>
      <c r="D201" s="30" t="s">
        <v>181</v>
      </c>
      <c r="E201" s="30" t="s">
        <v>390</v>
      </c>
      <c r="F201" s="30">
        <v>2269681.6398</v>
      </c>
      <c r="G201" t="s">
        <v>354</v>
      </c>
      <c r="H201">
        <v>1979</v>
      </c>
      <c r="I201" t="s">
        <v>364</v>
      </c>
    </row>
    <row r="202" spans="2:9" x14ac:dyDescent="0.2">
      <c r="B202" s="149" t="s">
        <v>443</v>
      </c>
      <c r="C202" s="37">
        <v>2015</v>
      </c>
      <c r="D202" s="30" t="s">
        <v>181</v>
      </c>
      <c r="E202" s="30" t="s">
        <v>390</v>
      </c>
      <c r="F202" s="30">
        <v>2217439.8356349999</v>
      </c>
      <c r="G202" t="s">
        <v>354</v>
      </c>
      <c r="H202">
        <v>1979</v>
      </c>
      <c r="I202" t="s">
        <v>364</v>
      </c>
    </row>
    <row r="203" spans="2:9" x14ac:dyDescent="0.2">
      <c r="B203" s="149" t="s">
        <v>443</v>
      </c>
      <c r="C203" s="37">
        <v>2014</v>
      </c>
      <c r="D203" s="30" t="s">
        <v>181</v>
      </c>
      <c r="E203" s="30" t="s">
        <v>390</v>
      </c>
      <c r="F203" s="30">
        <v>2288298.0095560001</v>
      </c>
      <c r="G203" t="s">
        <v>354</v>
      </c>
      <c r="H203">
        <v>1979</v>
      </c>
      <c r="I203" t="s">
        <v>364</v>
      </c>
    </row>
    <row r="204" spans="2:9" x14ac:dyDescent="0.2">
      <c r="B204" s="149" t="s">
        <v>443</v>
      </c>
      <c r="C204" s="37">
        <v>2013</v>
      </c>
      <c r="D204" s="30" t="s">
        <v>181</v>
      </c>
      <c r="E204" s="30" t="s">
        <v>390</v>
      </c>
      <c r="F204" s="30">
        <v>3318553.999729</v>
      </c>
      <c r="G204" t="s">
        <v>354</v>
      </c>
      <c r="H204">
        <v>1979</v>
      </c>
      <c r="I204" t="s">
        <v>364</v>
      </c>
    </row>
    <row r="205" spans="2:9" x14ac:dyDescent="0.2">
      <c r="B205" s="149" t="s">
        <v>443</v>
      </c>
      <c r="C205" s="37">
        <v>2012</v>
      </c>
      <c r="D205" s="30" t="s">
        <v>181</v>
      </c>
      <c r="E205" s="30" t="s">
        <v>390</v>
      </c>
      <c r="F205" s="30">
        <v>2807954.9413120002</v>
      </c>
      <c r="G205" t="s">
        <v>354</v>
      </c>
      <c r="H205">
        <v>1979</v>
      </c>
      <c r="I205" t="s">
        <v>364</v>
      </c>
    </row>
    <row r="206" spans="2:9" x14ac:dyDescent="0.2">
      <c r="B206" s="149" t="s">
        <v>443</v>
      </c>
      <c r="C206" s="37">
        <v>2011</v>
      </c>
      <c r="D206" s="30" t="s">
        <v>181</v>
      </c>
      <c r="E206" s="30" t="s">
        <v>390</v>
      </c>
      <c r="F206" s="30">
        <v>3480888.3149999999</v>
      </c>
      <c r="G206" t="s">
        <v>354</v>
      </c>
      <c r="H206">
        <v>1979</v>
      </c>
      <c r="I206" t="s">
        <v>364</v>
      </c>
    </row>
    <row r="207" spans="2:9" x14ac:dyDescent="0.2">
      <c r="B207" s="149" t="s">
        <v>443</v>
      </c>
      <c r="C207" s="37">
        <v>2010</v>
      </c>
      <c r="D207" s="30" t="s">
        <v>181</v>
      </c>
      <c r="E207" s="30" t="s">
        <v>390</v>
      </c>
      <c r="F207" s="30">
        <v>3689526.92</v>
      </c>
      <c r="G207" t="s">
        <v>354</v>
      </c>
      <c r="H207">
        <v>1979</v>
      </c>
      <c r="I207" t="s">
        <v>364</v>
      </c>
    </row>
    <row r="208" spans="2:9" x14ac:dyDescent="0.2">
      <c r="B208" s="149" t="s">
        <v>443</v>
      </c>
      <c r="C208" s="37">
        <v>2009</v>
      </c>
      <c r="D208" s="30" t="s">
        <v>181</v>
      </c>
      <c r="E208" s="30" t="s">
        <v>390</v>
      </c>
      <c r="F208" s="30">
        <v>3939948.88</v>
      </c>
      <c r="G208" t="s">
        <v>354</v>
      </c>
      <c r="H208">
        <v>1979</v>
      </c>
      <c r="I208" t="s">
        <v>364</v>
      </c>
    </row>
    <row r="209" spans="2:9" x14ac:dyDescent="0.2">
      <c r="B209" s="149" t="s">
        <v>443</v>
      </c>
      <c r="C209" s="37">
        <v>2008</v>
      </c>
      <c r="D209" s="30" t="s">
        <v>181</v>
      </c>
      <c r="E209" s="30" t="s">
        <v>390</v>
      </c>
      <c r="F209" s="30">
        <v>4137063.106989</v>
      </c>
      <c r="G209" t="s">
        <v>354</v>
      </c>
      <c r="H209">
        <v>1979</v>
      </c>
      <c r="I209" t="s">
        <v>364</v>
      </c>
    </row>
    <row r="210" spans="2:9" x14ac:dyDescent="0.2">
      <c r="B210" s="149" t="s">
        <v>443</v>
      </c>
      <c r="C210" s="37">
        <v>2007</v>
      </c>
      <c r="D210" s="30" t="s">
        <v>181</v>
      </c>
      <c r="E210" s="30" t="s">
        <v>390</v>
      </c>
      <c r="F210" s="30">
        <v>4284766.8</v>
      </c>
      <c r="G210" t="s">
        <v>354</v>
      </c>
      <c r="H210">
        <v>1979</v>
      </c>
      <c r="I210" t="s">
        <v>364</v>
      </c>
    </row>
    <row r="211" spans="2:9" x14ac:dyDescent="0.2">
      <c r="B211" s="149" t="s">
        <v>443</v>
      </c>
      <c r="C211" s="37">
        <v>2006</v>
      </c>
      <c r="D211" s="30" t="s">
        <v>181</v>
      </c>
      <c r="E211" s="30" t="s">
        <v>390</v>
      </c>
      <c r="F211" s="30">
        <v>4132046</v>
      </c>
      <c r="G211" t="s">
        <v>354</v>
      </c>
      <c r="H211">
        <v>1979</v>
      </c>
      <c r="I211" t="s">
        <v>364</v>
      </c>
    </row>
    <row r="212" spans="2:9" x14ac:dyDescent="0.2">
      <c r="B212" s="149" t="s">
        <v>443</v>
      </c>
      <c r="C212" s="37">
        <v>2005</v>
      </c>
      <c r="D212" s="30" t="s">
        <v>181</v>
      </c>
      <c r="E212" s="30" t="s">
        <v>390</v>
      </c>
      <c r="F212" s="30">
        <v>4441776.8</v>
      </c>
      <c r="G212" t="s">
        <v>354</v>
      </c>
      <c r="H212">
        <v>1979</v>
      </c>
      <c r="I212" t="s">
        <v>364</v>
      </c>
    </row>
    <row r="213" spans="2:9" x14ac:dyDescent="0.2">
      <c r="B213" s="149" t="s">
        <v>443</v>
      </c>
      <c r="C213" s="37">
        <v>2004</v>
      </c>
      <c r="D213" s="30" t="s">
        <v>181</v>
      </c>
      <c r="E213" s="30" t="s">
        <v>390</v>
      </c>
      <c r="F213" s="30">
        <v>4495494</v>
      </c>
      <c r="G213" t="s">
        <v>354</v>
      </c>
      <c r="H213">
        <v>1979</v>
      </c>
      <c r="I213" t="s">
        <v>364</v>
      </c>
    </row>
    <row r="214" spans="2:9" x14ac:dyDescent="0.2">
      <c r="B214" s="149" t="s">
        <v>444</v>
      </c>
      <c r="C214" s="37">
        <v>2019</v>
      </c>
      <c r="D214" s="30" t="s">
        <v>173</v>
      </c>
      <c r="E214" s="30" t="s">
        <v>390</v>
      </c>
      <c r="F214" s="30">
        <v>809171.1642</v>
      </c>
      <c r="G214" t="s">
        <v>354</v>
      </c>
      <c r="H214">
        <v>1973</v>
      </c>
      <c r="I214" t="s">
        <v>364</v>
      </c>
    </row>
    <row r="215" spans="2:9" x14ac:dyDescent="0.2">
      <c r="B215" s="149" t="s">
        <v>444</v>
      </c>
      <c r="C215" s="37">
        <v>2018</v>
      </c>
      <c r="D215" s="30" t="s">
        <v>173</v>
      </c>
      <c r="E215" s="30" t="s">
        <v>390</v>
      </c>
      <c r="F215" s="30">
        <v>988419.04689999996</v>
      </c>
      <c r="G215" t="s">
        <v>354</v>
      </c>
      <c r="H215">
        <v>1973</v>
      </c>
      <c r="I215" t="s">
        <v>364</v>
      </c>
    </row>
    <row r="216" spans="2:9" x14ac:dyDescent="0.2">
      <c r="B216" s="149" t="s">
        <v>444</v>
      </c>
      <c r="C216" s="37">
        <v>2017</v>
      </c>
      <c r="D216" s="30" t="s">
        <v>173</v>
      </c>
      <c r="E216" s="30" t="s">
        <v>390</v>
      </c>
      <c r="F216" s="30">
        <v>885392.48471300001</v>
      </c>
      <c r="G216" t="s">
        <v>354</v>
      </c>
      <c r="H216">
        <v>1973</v>
      </c>
      <c r="I216" t="s">
        <v>364</v>
      </c>
    </row>
    <row r="217" spans="2:9" x14ac:dyDescent="0.2">
      <c r="B217" s="149" t="s">
        <v>444</v>
      </c>
      <c r="C217" s="37">
        <v>2016</v>
      </c>
      <c r="D217" s="30" t="s">
        <v>173</v>
      </c>
      <c r="E217" s="30" t="s">
        <v>390</v>
      </c>
      <c r="F217" s="30">
        <v>960886.679</v>
      </c>
      <c r="G217" t="s">
        <v>354</v>
      </c>
      <c r="H217">
        <v>1973</v>
      </c>
      <c r="I217" t="s">
        <v>364</v>
      </c>
    </row>
    <row r="218" spans="2:9" x14ac:dyDescent="0.2">
      <c r="B218" s="149" t="s">
        <v>444</v>
      </c>
      <c r="C218" s="37">
        <v>2015</v>
      </c>
      <c r="D218" s="30" t="s">
        <v>173</v>
      </c>
      <c r="E218" s="30" t="s">
        <v>390</v>
      </c>
      <c r="F218" s="30">
        <v>869983.24625500001</v>
      </c>
      <c r="G218" t="s">
        <v>354</v>
      </c>
      <c r="H218">
        <v>1973</v>
      </c>
      <c r="I218" t="s">
        <v>364</v>
      </c>
    </row>
    <row r="219" spans="2:9" x14ac:dyDescent="0.2">
      <c r="B219" s="149" t="s">
        <v>444</v>
      </c>
      <c r="C219" s="37">
        <v>2014</v>
      </c>
      <c r="D219" s="30" t="s">
        <v>173</v>
      </c>
      <c r="E219" s="30" t="s">
        <v>390</v>
      </c>
      <c r="F219" s="30">
        <v>955842.00547400001</v>
      </c>
      <c r="G219" t="s">
        <v>354</v>
      </c>
      <c r="H219">
        <v>1973</v>
      </c>
      <c r="I219" t="s">
        <v>364</v>
      </c>
    </row>
    <row r="220" spans="2:9" x14ac:dyDescent="0.2">
      <c r="B220" s="149" t="s">
        <v>444</v>
      </c>
      <c r="C220" s="37">
        <v>2013</v>
      </c>
      <c r="D220" s="30" t="s">
        <v>173</v>
      </c>
      <c r="E220" s="30" t="s">
        <v>390</v>
      </c>
      <c r="F220" s="30">
        <v>754709.00026400003</v>
      </c>
      <c r="G220" t="s">
        <v>354</v>
      </c>
      <c r="H220">
        <v>1973</v>
      </c>
      <c r="I220" t="s">
        <v>364</v>
      </c>
    </row>
    <row r="221" spans="2:9" x14ac:dyDescent="0.2">
      <c r="B221" s="149" t="s">
        <v>444</v>
      </c>
      <c r="C221" s="37">
        <v>2012</v>
      </c>
      <c r="D221" s="30" t="s">
        <v>173</v>
      </c>
      <c r="E221" s="30" t="s">
        <v>390</v>
      </c>
      <c r="F221" s="30">
        <v>800497.20556599996</v>
      </c>
      <c r="G221" t="s">
        <v>354</v>
      </c>
      <c r="H221">
        <v>1973</v>
      </c>
      <c r="I221" t="s">
        <v>364</v>
      </c>
    </row>
    <row r="222" spans="2:9" x14ac:dyDescent="0.2">
      <c r="B222" s="149" t="s">
        <v>444</v>
      </c>
      <c r="C222" s="37">
        <v>2011</v>
      </c>
      <c r="D222" s="30" t="s">
        <v>173</v>
      </c>
      <c r="E222" s="30" t="s">
        <v>390</v>
      </c>
      <c r="F222" s="30">
        <v>594842.54339999997</v>
      </c>
      <c r="G222" t="s">
        <v>354</v>
      </c>
      <c r="H222">
        <v>1973</v>
      </c>
      <c r="I222" t="s">
        <v>364</v>
      </c>
    </row>
    <row r="223" spans="2:9" x14ac:dyDescent="0.2">
      <c r="B223" s="149" t="s">
        <v>444</v>
      </c>
      <c r="C223" s="37">
        <v>2010</v>
      </c>
      <c r="D223" s="30" t="s">
        <v>173</v>
      </c>
      <c r="E223" s="30" t="s">
        <v>390</v>
      </c>
      <c r="F223" s="30">
        <v>1060467</v>
      </c>
      <c r="G223" t="s">
        <v>354</v>
      </c>
      <c r="H223">
        <v>1973</v>
      </c>
      <c r="I223" t="s">
        <v>364</v>
      </c>
    </row>
    <row r="224" spans="2:9" x14ac:dyDescent="0.2">
      <c r="B224" s="149" t="s">
        <v>444</v>
      </c>
      <c r="C224" s="37">
        <v>2009</v>
      </c>
      <c r="D224" s="30" t="s">
        <v>173</v>
      </c>
      <c r="E224" s="30" t="s">
        <v>390</v>
      </c>
      <c r="F224" s="30">
        <v>1016221</v>
      </c>
      <c r="G224" t="s">
        <v>354</v>
      </c>
      <c r="H224">
        <v>1973</v>
      </c>
      <c r="I224" t="s">
        <v>364</v>
      </c>
    </row>
    <row r="225" spans="2:9" x14ac:dyDescent="0.2">
      <c r="B225" s="149" t="s">
        <v>444</v>
      </c>
      <c r="C225" s="37">
        <v>2008</v>
      </c>
      <c r="D225" s="30" t="s">
        <v>173</v>
      </c>
      <c r="E225" s="30" t="s">
        <v>390</v>
      </c>
      <c r="F225" s="30">
        <v>1047105.625</v>
      </c>
      <c r="G225" t="s">
        <v>354</v>
      </c>
      <c r="H225">
        <v>1973</v>
      </c>
      <c r="I225" t="s">
        <v>364</v>
      </c>
    </row>
    <row r="226" spans="2:9" x14ac:dyDescent="0.2">
      <c r="B226" s="149" t="s">
        <v>444</v>
      </c>
      <c r="C226" s="37">
        <v>2007</v>
      </c>
      <c r="D226" s="30" t="s">
        <v>173</v>
      </c>
      <c r="E226" s="30" t="s">
        <v>390</v>
      </c>
      <c r="F226" s="30">
        <v>1174293</v>
      </c>
      <c r="G226" t="s">
        <v>354</v>
      </c>
      <c r="H226">
        <v>1973</v>
      </c>
      <c r="I226" t="s">
        <v>364</v>
      </c>
    </row>
    <row r="227" spans="2:9" x14ac:dyDescent="0.2">
      <c r="B227" s="149" t="s">
        <v>444</v>
      </c>
      <c r="C227" s="37">
        <v>2006</v>
      </c>
      <c r="D227" s="30" t="s">
        <v>173</v>
      </c>
      <c r="E227" s="30" t="s">
        <v>390</v>
      </c>
      <c r="F227" s="30">
        <v>1086974</v>
      </c>
      <c r="G227" t="s">
        <v>354</v>
      </c>
      <c r="H227">
        <v>1973</v>
      </c>
      <c r="I227" t="s">
        <v>364</v>
      </c>
    </row>
    <row r="228" spans="2:9" x14ac:dyDescent="0.2">
      <c r="B228" s="149" t="s">
        <v>444</v>
      </c>
      <c r="C228" s="37">
        <v>2005</v>
      </c>
      <c r="D228" s="30" t="s">
        <v>173</v>
      </c>
      <c r="E228" s="30" t="s">
        <v>390</v>
      </c>
      <c r="F228" s="30">
        <v>1008099</v>
      </c>
      <c r="G228" t="s">
        <v>354</v>
      </c>
      <c r="H228">
        <v>1973</v>
      </c>
      <c r="I228" t="s">
        <v>364</v>
      </c>
    </row>
    <row r="229" spans="2:9" x14ac:dyDescent="0.2">
      <c r="B229" s="149" t="s">
        <v>444</v>
      </c>
      <c r="C229" s="37">
        <v>2004</v>
      </c>
      <c r="D229" s="30" t="s">
        <v>173</v>
      </c>
      <c r="E229" s="30" t="s">
        <v>390</v>
      </c>
      <c r="F229" s="30">
        <v>1169570</v>
      </c>
      <c r="G229" t="s">
        <v>354</v>
      </c>
      <c r="H229">
        <v>1973</v>
      </c>
      <c r="I229" t="s">
        <v>364</v>
      </c>
    </row>
    <row r="230" spans="2:9" x14ac:dyDescent="0.2">
      <c r="B230" s="149" t="s">
        <v>445</v>
      </c>
      <c r="C230" s="37">
        <v>2019</v>
      </c>
      <c r="D230" s="30" t="s">
        <v>182</v>
      </c>
      <c r="E230" s="30" t="s">
        <v>390</v>
      </c>
      <c r="F230" s="30">
        <v>1482938.3960839999</v>
      </c>
      <c r="G230" t="s">
        <v>354</v>
      </c>
      <c r="H230">
        <v>1969</v>
      </c>
      <c r="I230" t="s">
        <v>364</v>
      </c>
    </row>
    <row r="231" spans="2:9" x14ac:dyDescent="0.2">
      <c r="B231" s="149" t="s">
        <v>445</v>
      </c>
      <c r="C231" s="37">
        <v>2018</v>
      </c>
      <c r="D231" s="30" t="s">
        <v>182</v>
      </c>
      <c r="E231" s="30" t="s">
        <v>390</v>
      </c>
      <c r="F231" s="30">
        <v>1473658.577</v>
      </c>
      <c r="G231" t="s">
        <v>354</v>
      </c>
      <c r="H231">
        <v>1969</v>
      </c>
      <c r="I231" t="s">
        <v>364</v>
      </c>
    </row>
    <row r="232" spans="2:9" x14ac:dyDescent="0.2">
      <c r="B232" s="149" t="s">
        <v>445</v>
      </c>
      <c r="C232" s="37">
        <v>2017</v>
      </c>
      <c r="D232" s="30" t="s">
        <v>182</v>
      </c>
      <c r="E232" s="30" t="s">
        <v>390</v>
      </c>
      <c r="F232" s="30">
        <v>1620799.5082690001</v>
      </c>
      <c r="G232" t="s">
        <v>354</v>
      </c>
      <c r="H232">
        <v>1969</v>
      </c>
      <c r="I232" t="s">
        <v>364</v>
      </c>
    </row>
    <row r="233" spans="2:9" x14ac:dyDescent="0.2">
      <c r="B233" s="149" t="s">
        <v>445</v>
      </c>
      <c r="C233" s="37">
        <v>2016</v>
      </c>
      <c r="D233" s="30" t="s">
        <v>182</v>
      </c>
      <c r="E233" s="30" t="s">
        <v>390</v>
      </c>
      <c r="F233" s="30">
        <v>1693033.2520999999</v>
      </c>
      <c r="G233" t="s">
        <v>354</v>
      </c>
      <c r="H233">
        <v>1969</v>
      </c>
      <c r="I233" t="s">
        <v>364</v>
      </c>
    </row>
    <row r="234" spans="2:9" x14ac:dyDescent="0.2">
      <c r="B234" s="149" t="s">
        <v>445</v>
      </c>
      <c r="C234" s="37">
        <v>2015</v>
      </c>
      <c r="D234" s="30" t="s">
        <v>182</v>
      </c>
      <c r="E234" s="30" t="s">
        <v>390</v>
      </c>
      <c r="F234" s="30">
        <v>1665808.4901769999</v>
      </c>
      <c r="G234" t="s">
        <v>354</v>
      </c>
      <c r="H234">
        <v>1969</v>
      </c>
      <c r="I234" t="s">
        <v>364</v>
      </c>
    </row>
    <row r="235" spans="2:9" x14ac:dyDescent="0.2">
      <c r="B235" s="149" t="s">
        <v>445</v>
      </c>
      <c r="C235" s="37">
        <v>2014</v>
      </c>
      <c r="D235" s="30" t="s">
        <v>182</v>
      </c>
      <c r="E235" s="30" t="s">
        <v>390</v>
      </c>
      <c r="F235" s="30">
        <v>1716867.000148</v>
      </c>
      <c r="G235" t="s">
        <v>354</v>
      </c>
      <c r="H235">
        <v>1969</v>
      </c>
      <c r="I235" t="s">
        <v>364</v>
      </c>
    </row>
    <row r="236" spans="2:9" x14ac:dyDescent="0.2">
      <c r="B236" s="149" t="s">
        <v>445</v>
      </c>
      <c r="C236" s="37">
        <v>2013</v>
      </c>
      <c r="D236" s="30" t="s">
        <v>182</v>
      </c>
      <c r="E236" s="30" t="s">
        <v>390</v>
      </c>
      <c r="F236" s="30">
        <v>1605105.9998699999</v>
      </c>
      <c r="G236" t="s">
        <v>354</v>
      </c>
      <c r="H236">
        <v>1969</v>
      </c>
      <c r="I236" t="s">
        <v>364</v>
      </c>
    </row>
    <row r="237" spans="2:9" x14ac:dyDescent="0.2">
      <c r="B237" s="149" t="s">
        <v>445</v>
      </c>
      <c r="C237" s="37">
        <v>2012</v>
      </c>
      <c r="D237" s="30" t="s">
        <v>182</v>
      </c>
      <c r="E237" s="30" t="s">
        <v>390</v>
      </c>
      <c r="F237" s="30">
        <v>1360911.571026</v>
      </c>
      <c r="G237" t="s">
        <v>354</v>
      </c>
      <c r="H237">
        <v>1969</v>
      </c>
      <c r="I237" t="s">
        <v>364</v>
      </c>
    </row>
    <row r="238" spans="2:9" x14ac:dyDescent="0.2">
      <c r="B238" s="149" t="s">
        <v>445</v>
      </c>
      <c r="C238" s="37">
        <v>2011</v>
      </c>
      <c r="D238" s="30" t="s">
        <v>182</v>
      </c>
      <c r="E238" s="30" t="s">
        <v>390</v>
      </c>
      <c r="F238" s="30">
        <v>1737518.861</v>
      </c>
      <c r="G238" t="s">
        <v>354</v>
      </c>
      <c r="H238">
        <v>1969</v>
      </c>
      <c r="I238" t="s">
        <v>364</v>
      </c>
    </row>
    <row r="239" spans="2:9" x14ac:dyDescent="0.2">
      <c r="B239" s="149" t="s">
        <v>445</v>
      </c>
      <c r="C239" s="37">
        <v>2010</v>
      </c>
      <c r="D239" s="30" t="s">
        <v>182</v>
      </c>
      <c r="E239" s="30" t="s">
        <v>390</v>
      </c>
      <c r="F239" s="30">
        <v>1700548</v>
      </c>
      <c r="G239" t="s">
        <v>354</v>
      </c>
      <c r="H239">
        <v>1969</v>
      </c>
      <c r="I239" t="s">
        <v>364</v>
      </c>
    </row>
    <row r="240" spans="2:9" x14ac:dyDescent="0.2">
      <c r="B240" s="149" t="s">
        <v>445</v>
      </c>
      <c r="C240" s="37">
        <v>2009</v>
      </c>
      <c r="D240" s="30" t="s">
        <v>182</v>
      </c>
      <c r="E240" s="30" t="s">
        <v>390</v>
      </c>
      <c r="F240" s="30">
        <v>1817152</v>
      </c>
      <c r="G240" t="s">
        <v>354</v>
      </c>
      <c r="H240">
        <v>1969</v>
      </c>
      <c r="I240" t="s">
        <v>364</v>
      </c>
    </row>
    <row r="241" spans="2:9" x14ac:dyDescent="0.2">
      <c r="B241" s="149" t="s">
        <v>445</v>
      </c>
      <c r="C241" s="37">
        <v>2008</v>
      </c>
      <c r="D241" s="30" t="s">
        <v>182</v>
      </c>
      <c r="E241" s="30" t="s">
        <v>390</v>
      </c>
      <c r="F241" s="30">
        <v>2171380.5233</v>
      </c>
      <c r="G241" t="s">
        <v>354</v>
      </c>
      <c r="H241">
        <v>1969</v>
      </c>
      <c r="I241" t="s">
        <v>364</v>
      </c>
    </row>
    <row r="242" spans="2:9" x14ac:dyDescent="0.2">
      <c r="B242" s="149" t="s">
        <v>445</v>
      </c>
      <c r="C242" s="37">
        <v>2007</v>
      </c>
      <c r="D242" s="30" t="s">
        <v>182</v>
      </c>
      <c r="E242" s="30" t="s">
        <v>390</v>
      </c>
      <c r="F242" s="30">
        <v>2244495</v>
      </c>
      <c r="G242" t="s">
        <v>354</v>
      </c>
      <c r="H242">
        <v>1969</v>
      </c>
      <c r="I242" t="s">
        <v>364</v>
      </c>
    </row>
    <row r="243" spans="2:9" x14ac:dyDescent="0.2">
      <c r="B243" s="149" t="s">
        <v>445</v>
      </c>
      <c r="C243" s="37">
        <v>2006</v>
      </c>
      <c r="D243" s="30" t="s">
        <v>182</v>
      </c>
      <c r="E243" s="30" t="s">
        <v>390</v>
      </c>
      <c r="F243" s="30">
        <v>2208320</v>
      </c>
      <c r="G243" t="s">
        <v>354</v>
      </c>
      <c r="H243">
        <v>1969</v>
      </c>
      <c r="I243" t="s">
        <v>364</v>
      </c>
    </row>
    <row r="244" spans="2:9" x14ac:dyDescent="0.2">
      <c r="B244" s="149" t="s">
        <v>445</v>
      </c>
      <c r="C244" s="37">
        <v>2005</v>
      </c>
      <c r="D244" s="30" t="s">
        <v>182</v>
      </c>
      <c r="E244" s="30" t="s">
        <v>390</v>
      </c>
      <c r="F244" s="30">
        <v>2028040</v>
      </c>
      <c r="G244" t="s">
        <v>354</v>
      </c>
      <c r="H244">
        <v>1969</v>
      </c>
      <c r="I244" t="s">
        <v>364</v>
      </c>
    </row>
    <row r="245" spans="2:9" x14ac:dyDescent="0.2">
      <c r="B245" s="149" t="s">
        <v>445</v>
      </c>
      <c r="C245" s="37">
        <v>2004</v>
      </c>
      <c r="D245" s="30" t="s">
        <v>182</v>
      </c>
      <c r="E245" s="30" t="s">
        <v>390</v>
      </c>
      <c r="F245" s="30">
        <v>2142006</v>
      </c>
      <c r="G245" t="s">
        <v>354</v>
      </c>
      <c r="H245">
        <v>1969</v>
      </c>
      <c r="I245" t="s">
        <v>364</v>
      </c>
    </row>
    <row r="246" spans="2:9" x14ac:dyDescent="0.2">
      <c r="B246" s="149" t="s">
        <v>446</v>
      </c>
      <c r="C246" s="37">
        <v>2019</v>
      </c>
      <c r="D246" s="30" t="s">
        <v>176</v>
      </c>
      <c r="E246" s="30" t="s">
        <v>390</v>
      </c>
      <c r="F246" s="30">
        <v>1025647.0347</v>
      </c>
      <c r="G246" t="s">
        <v>354</v>
      </c>
      <c r="H246">
        <v>1994</v>
      </c>
      <c r="I246" t="s">
        <v>364</v>
      </c>
    </row>
    <row r="247" spans="2:9" x14ac:dyDescent="0.2">
      <c r="B247" s="149" t="s">
        <v>446</v>
      </c>
      <c r="C247" s="37">
        <v>2018</v>
      </c>
      <c r="D247" s="30" t="s">
        <v>176</v>
      </c>
      <c r="E247" s="30" t="s">
        <v>390</v>
      </c>
      <c r="F247" s="30">
        <v>1111221.3389999999</v>
      </c>
      <c r="G247" t="s">
        <v>354</v>
      </c>
      <c r="H247">
        <v>1994</v>
      </c>
      <c r="I247" t="s">
        <v>364</v>
      </c>
    </row>
    <row r="248" spans="2:9" x14ac:dyDescent="0.2">
      <c r="B248" s="149" t="s">
        <v>446</v>
      </c>
      <c r="C248" s="37">
        <v>2017</v>
      </c>
      <c r="D248" s="30" t="s">
        <v>176</v>
      </c>
      <c r="E248" s="30" t="s">
        <v>390</v>
      </c>
      <c r="F248" s="30">
        <v>1152031.5308419999</v>
      </c>
      <c r="G248" t="s">
        <v>354</v>
      </c>
      <c r="H248">
        <v>1994</v>
      </c>
      <c r="I248" t="s">
        <v>364</v>
      </c>
    </row>
    <row r="249" spans="2:9" x14ac:dyDescent="0.2">
      <c r="B249" s="149" t="s">
        <v>446</v>
      </c>
      <c r="C249" s="37">
        <v>2016</v>
      </c>
      <c r="D249" s="30" t="s">
        <v>176</v>
      </c>
      <c r="E249" s="30" t="s">
        <v>390</v>
      </c>
      <c r="F249" s="30">
        <v>1285107.529628</v>
      </c>
      <c r="G249" t="s">
        <v>354</v>
      </c>
      <c r="H249">
        <v>1994</v>
      </c>
      <c r="I249" t="s">
        <v>364</v>
      </c>
    </row>
    <row r="250" spans="2:9" x14ac:dyDescent="0.2">
      <c r="B250" s="149" t="s">
        <v>446</v>
      </c>
      <c r="C250" s="37">
        <v>2015</v>
      </c>
      <c r="D250" s="30" t="s">
        <v>176</v>
      </c>
      <c r="E250" s="30" t="s">
        <v>390</v>
      </c>
      <c r="F250" s="30">
        <v>1279528.8228170001</v>
      </c>
      <c r="G250" t="s">
        <v>354</v>
      </c>
      <c r="H250">
        <v>1994</v>
      </c>
      <c r="I250" t="s">
        <v>364</v>
      </c>
    </row>
    <row r="251" spans="2:9" x14ac:dyDescent="0.2">
      <c r="B251" s="149" t="s">
        <v>446</v>
      </c>
      <c r="C251" s="37">
        <v>2014</v>
      </c>
      <c r="D251" s="30" t="s">
        <v>176</v>
      </c>
      <c r="E251" s="30" t="s">
        <v>390</v>
      </c>
      <c r="F251" s="30">
        <v>1240297.001746</v>
      </c>
      <c r="G251" t="s">
        <v>354</v>
      </c>
      <c r="H251">
        <v>1994</v>
      </c>
      <c r="I251" t="s">
        <v>364</v>
      </c>
    </row>
    <row r="252" spans="2:9" x14ac:dyDescent="0.2">
      <c r="B252" s="149" t="s">
        <v>446</v>
      </c>
      <c r="C252" s="37">
        <v>2013</v>
      </c>
      <c r="D252" s="30" t="s">
        <v>176</v>
      </c>
      <c r="E252" s="30" t="s">
        <v>390</v>
      </c>
      <c r="F252" s="30">
        <v>1364891.9984559999</v>
      </c>
      <c r="G252" t="s">
        <v>354</v>
      </c>
      <c r="H252">
        <v>1994</v>
      </c>
      <c r="I252" t="s">
        <v>364</v>
      </c>
    </row>
    <row r="253" spans="2:9" x14ac:dyDescent="0.2">
      <c r="B253" s="149" t="s">
        <v>446</v>
      </c>
      <c r="C253" s="37">
        <v>2012</v>
      </c>
      <c r="D253" s="30" t="s">
        <v>176</v>
      </c>
      <c r="E253" s="30" t="s">
        <v>390</v>
      </c>
      <c r="F253" s="30">
        <v>1378365.1283760001</v>
      </c>
      <c r="G253" t="s">
        <v>354</v>
      </c>
      <c r="H253">
        <v>1994</v>
      </c>
      <c r="I253" t="s">
        <v>364</v>
      </c>
    </row>
    <row r="254" spans="2:9" x14ac:dyDescent="0.2">
      <c r="B254" s="149" t="s">
        <v>446</v>
      </c>
      <c r="C254" s="37">
        <v>2011</v>
      </c>
      <c r="D254" s="30" t="s">
        <v>176</v>
      </c>
      <c r="E254" s="30" t="s">
        <v>390</v>
      </c>
      <c r="F254" s="30">
        <v>1353648.2069999999</v>
      </c>
      <c r="G254" t="s">
        <v>354</v>
      </c>
      <c r="H254">
        <v>1994</v>
      </c>
      <c r="I254" t="s">
        <v>364</v>
      </c>
    </row>
    <row r="255" spans="2:9" x14ac:dyDescent="0.2">
      <c r="B255" s="149" t="s">
        <v>446</v>
      </c>
      <c r="C255" s="37">
        <v>2010</v>
      </c>
      <c r="D255" s="30" t="s">
        <v>176</v>
      </c>
      <c r="E255" s="30" t="s">
        <v>390</v>
      </c>
      <c r="F255" s="30">
        <v>1483238.315404</v>
      </c>
      <c r="G255" t="s">
        <v>354</v>
      </c>
      <c r="H255">
        <v>1994</v>
      </c>
      <c r="I255" t="s">
        <v>364</v>
      </c>
    </row>
    <row r="256" spans="2:9" x14ac:dyDescent="0.2">
      <c r="B256" s="149" t="s">
        <v>446</v>
      </c>
      <c r="C256" s="37">
        <v>2009</v>
      </c>
      <c r="D256" s="30" t="s">
        <v>176</v>
      </c>
      <c r="E256" s="30" t="s">
        <v>390</v>
      </c>
      <c r="F256" s="30">
        <v>1444579.8826939999</v>
      </c>
      <c r="G256" t="s">
        <v>354</v>
      </c>
      <c r="H256">
        <v>1994</v>
      </c>
      <c r="I256" t="s">
        <v>364</v>
      </c>
    </row>
    <row r="257" spans="2:9" x14ac:dyDescent="0.2">
      <c r="B257" s="149" t="s">
        <v>446</v>
      </c>
      <c r="C257" s="37">
        <v>2008</v>
      </c>
      <c r="D257" s="30" t="s">
        <v>176</v>
      </c>
      <c r="E257" s="30" t="s">
        <v>390</v>
      </c>
      <c r="F257" s="30">
        <v>1431484.2528200001</v>
      </c>
      <c r="G257" t="s">
        <v>354</v>
      </c>
      <c r="H257">
        <v>1994</v>
      </c>
      <c r="I257" t="s">
        <v>364</v>
      </c>
    </row>
    <row r="258" spans="2:9" x14ac:dyDescent="0.2">
      <c r="B258" s="149" t="s">
        <v>446</v>
      </c>
      <c r="C258" s="37">
        <v>2007</v>
      </c>
      <c r="D258" s="30" t="s">
        <v>176</v>
      </c>
      <c r="E258" s="30" t="s">
        <v>390</v>
      </c>
      <c r="F258" s="30">
        <v>1462991</v>
      </c>
      <c r="G258" t="s">
        <v>354</v>
      </c>
      <c r="H258">
        <v>1994</v>
      </c>
      <c r="I258" t="s">
        <v>364</v>
      </c>
    </row>
    <row r="259" spans="2:9" x14ac:dyDescent="0.2">
      <c r="B259" s="149" t="s">
        <v>446</v>
      </c>
      <c r="C259" s="37">
        <v>2006</v>
      </c>
      <c r="D259" s="30" t="s">
        <v>176</v>
      </c>
      <c r="E259" s="30" t="s">
        <v>390</v>
      </c>
      <c r="F259" s="30">
        <v>1751533</v>
      </c>
      <c r="G259" t="s">
        <v>354</v>
      </c>
      <c r="H259">
        <v>1994</v>
      </c>
      <c r="I259" t="s">
        <v>364</v>
      </c>
    </row>
    <row r="260" spans="2:9" x14ac:dyDescent="0.2">
      <c r="B260" s="149" t="s">
        <v>446</v>
      </c>
      <c r="C260" s="37">
        <v>2005</v>
      </c>
      <c r="D260" s="30" t="s">
        <v>176</v>
      </c>
      <c r="E260" s="30" t="s">
        <v>390</v>
      </c>
      <c r="F260" s="30">
        <v>1866133</v>
      </c>
      <c r="G260" t="s">
        <v>354</v>
      </c>
      <c r="H260">
        <v>1994</v>
      </c>
      <c r="I260" t="s">
        <v>364</v>
      </c>
    </row>
    <row r="261" spans="2:9" x14ac:dyDescent="0.2">
      <c r="B261" s="149" t="s">
        <v>446</v>
      </c>
      <c r="C261" s="37">
        <v>2004</v>
      </c>
      <c r="D261" s="30" t="s">
        <v>176</v>
      </c>
      <c r="E261" s="30" t="s">
        <v>390</v>
      </c>
      <c r="F261" s="30">
        <v>1425739</v>
      </c>
      <c r="G261" t="s">
        <v>354</v>
      </c>
      <c r="H261">
        <v>1994</v>
      </c>
      <c r="I261" t="s">
        <v>364</v>
      </c>
    </row>
    <row r="262" spans="2:9" x14ac:dyDescent="0.2">
      <c r="B262" s="149" t="s">
        <v>447</v>
      </c>
      <c r="C262" s="37">
        <v>2019</v>
      </c>
      <c r="D262" s="30" t="s">
        <v>106</v>
      </c>
      <c r="E262" s="30" t="s">
        <v>380</v>
      </c>
      <c r="F262" s="30">
        <v>2214510.6390450001</v>
      </c>
      <c r="G262" s="4" t="s">
        <v>351</v>
      </c>
      <c r="H262">
        <v>1970</v>
      </c>
      <c r="I262" t="s">
        <v>364</v>
      </c>
    </row>
    <row r="263" spans="2:9" x14ac:dyDescent="0.2">
      <c r="B263" s="149" t="s">
        <v>447</v>
      </c>
      <c r="C263" s="37">
        <v>2018</v>
      </c>
      <c r="D263" s="30" t="s">
        <v>106</v>
      </c>
      <c r="E263" s="30" t="s">
        <v>380</v>
      </c>
      <c r="F263" s="30">
        <v>3399528.7263500001</v>
      </c>
      <c r="G263" s="4" t="s">
        <v>351</v>
      </c>
      <c r="H263">
        <v>1970</v>
      </c>
      <c r="I263" t="s">
        <v>364</v>
      </c>
    </row>
    <row r="264" spans="2:9" x14ac:dyDescent="0.2">
      <c r="B264" s="149" t="s">
        <v>447</v>
      </c>
      <c r="C264" s="37">
        <v>2017</v>
      </c>
      <c r="D264" s="30" t="s">
        <v>106</v>
      </c>
      <c r="E264" s="30" t="s">
        <v>380</v>
      </c>
      <c r="F264" s="30">
        <v>12732997.911</v>
      </c>
      <c r="G264" s="4" t="s">
        <v>351</v>
      </c>
      <c r="H264">
        <v>1970</v>
      </c>
      <c r="I264" t="s">
        <v>364</v>
      </c>
    </row>
    <row r="265" spans="2:9" x14ac:dyDescent="0.2">
      <c r="B265" s="149" t="s">
        <v>447</v>
      </c>
      <c r="C265" s="37">
        <v>2016</v>
      </c>
      <c r="D265" s="30" t="s">
        <v>106</v>
      </c>
      <c r="E265" s="30" t="s">
        <v>380</v>
      </c>
      <c r="F265" s="30">
        <v>13582046.039294001</v>
      </c>
      <c r="G265" s="4" t="s">
        <v>351</v>
      </c>
      <c r="H265">
        <v>1970</v>
      </c>
      <c r="I265" t="s">
        <v>364</v>
      </c>
    </row>
    <row r="266" spans="2:9" x14ac:dyDescent="0.2">
      <c r="B266" s="149" t="s">
        <v>447</v>
      </c>
      <c r="C266" s="37">
        <v>2015</v>
      </c>
      <c r="D266" s="30" t="s">
        <v>106</v>
      </c>
      <c r="E266" s="30" t="s">
        <v>380</v>
      </c>
      <c r="F266" s="30">
        <v>14430985.127420001</v>
      </c>
      <c r="G266" s="4" t="s">
        <v>351</v>
      </c>
      <c r="H266">
        <v>1970</v>
      </c>
      <c r="I266" t="s">
        <v>364</v>
      </c>
    </row>
    <row r="267" spans="2:9" x14ac:dyDescent="0.2">
      <c r="B267" s="149" t="s">
        <v>447</v>
      </c>
      <c r="C267" s="37">
        <v>2014</v>
      </c>
      <c r="D267" s="30" t="s">
        <v>106</v>
      </c>
      <c r="E267" s="30" t="s">
        <v>380</v>
      </c>
      <c r="F267" s="30">
        <v>15096041.850937</v>
      </c>
      <c r="G267" s="4" t="s">
        <v>351</v>
      </c>
      <c r="H267">
        <v>1970</v>
      </c>
      <c r="I267" t="s">
        <v>364</v>
      </c>
    </row>
    <row r="268" spans="2:9" x14ac:dyDescent="0.2">
      <c r="B268" s="149" t="s">
        <v>447</v>
      </c>
      <c r="C268" s="37">
        <v>2013</v>
      </c>
      <c r="D268" s="30" t="s">
        <v>106</v>
      </c>
      <c r="E268" s="30" t="s">
        <v>380</v>
      </c>
      <c r="F268" s="30">
        <v>12181518.211920001</v>
      </c>
      <c r="G268" s="4" t="s">
        <v>351</v>
      </c>
      <c r="H268">
        <v>1970</v>
      </c>
      <c r="I268" t="s">
        <v>364</v>
      </c>
    </row>
    <row r="269" spans="2:9" x14ac:dyDescent="0.2">
      <c r="B269" s="149" t="s">
        <v>447</v>
      </c>
      <c r="C269" s="37">
        <v>2012</v>
      </c>
      <c r="D269" s="30" t="s">
        <v>106</v>
      </c>
      <c r="E269" s="30" t="s">
        <v>380</v>
      </c>
      <c r="F269" s="30">
        <v>10241441.351619</v>
      </c>
      <c r="G269" s="4" t="s">
        <v>351</v>
      </c>
      <c r="H269">
        <v>1970</v>
      </c>
      <c r="I269" t="s">
        <v>364</v>
      </c>
    </row>
    <row r="270" spans="2:9" x14ac:dyDescent="0.2">
      <c r="B270" s="149" t="s">
        <v>447</v>
      </c>
      <c r="C270" s="37">
        <v>2011</v>
      </c>
      <c r="D270" s="30" t="s">
        <v>106</v>
      </c>
      <c r="E270" s="30" t="s">
        <v>380</v>
      </c>
      <c r="F270" s="30">
        <v>11461802.38054</v>
      </c>
      <c r="G270" s="4" t="s">
        <v>351</v>
      </c>
      <c r="H270">
        <v>1970</v>
      </c>
      <c r="I270" t="s">
        <v>364</v>
      </c>
    </row>
    <row r="271" spans="2:9" x14ac:dyDescent="0.2">
      <c r="B271" s="149" t="s">
        <v>447</v>
      </c>
      <c r="C271" s="37">
        <v>2010</v>
      </c>
      <c r="D271" s="30" t="s">
        <v>106</v>
      </c>
      <c r="E271" s="30" t="s">
        <v>380</v>
      </c>
      <c r="F271" s="30">
        <v>15787915.018550999</v>
      </c>
      <c r="G271" s="4" t="s">
        <v>351</v>
      </c>
      <c r="H271">
        <v>1970</v>
      </c>
      <c r="I271" t="s">
        <v>364</v>
      </c>
    </row>
    <row r="272" spans="2:9" x14ac:dyDescent="0.2">
      <c r="B272" s="149" t="s">
        <v>447</v>
      </c>
      <c r="C272" s="37">
        <v>2009</v>
      </c>
      <c r="D272" s="30" t="s">
        <v>106</v>
      </c>
      <c r="E272" s="30" t="s">
        <v>380</v>
      </c>
      <c r="F272" s="30">
        <v>14486721.207595</v>
      </c>
      <c r="G272" s="4" t="s">
        <v>351</v>
      </c>
      <c r="H272">
        <v>1970</v>
      </c>
      <c r="I272" t="s">
        <v>364</v>
      </c>
    </row>
    <row r="273" spans="2:9" x14ac:dyDescent="0.2">
      <c r="B273" s="149" t="s">
        <v>447</v>
      </c>
      <c r="C273" s="37">
        <v>2008</v>
      </c>
      <c r="D273" s="30" t="s">
        <v>106</v>
      </c>
      <c r="E273" s="30" t="s">
        <v>380</v>
      </c>
      <c r="F273" s="30">
        <v>14895395.733212</v>
      </c>
      <c r="G273" s="4" t="s">
        <v>351</v>
      </c>
      <c r="H273">
        <v>1970</v>
      </c>
      <c r="I273" t="s">
        <v>364</v>
      </c>
    </row>
    <row r="274" spans="2:9" x14ac:dyDescent="0.2">
      <c r="B274" s="149" t="s">
        <v>447</v>
      </c>
      <c r="C274" s="37">
        <v>2007</v>
      </c>
      <c r="D274" s="30" t="s">
        <v>106</v>
      </c>
      <c r="E274" s="30" t="s">
        <v>380</v>
      </c>
      <c r="F274" s="30">
        <v>15390539.137728</v>
      </c>
      <c r="G274" s="4" t="s">
        <v>351</v>
      </c>
      <c r="H274">
        <v>1970</v>
      </c>
      <c r="I274" t="s">
        <v>364</v>
      </c>
    </row>
    <row r="275" spans="2:9" x14ac:dyDescent="0.2">
      <c r="B275" s="149" t="s">
        <v>447</v>
      </c>
      <c r="C275" s="37">
        <v>2006</v>
      </c>
      <c r="D275" s="30" t="s">
        <v>106</v>
      </c>
      <c r="E275" s="30" t="s">
        <v>380</v>
      </c>
      <c r="F275" s="30">
        <v>16016480.68526</v>
      </c>
      <c r="G275" s="4" t="s">
        <v>351</v>
      </c>
      <c r="H275">
        <v>1970</v>
      </c>
      <c r="I275" t="s">
        <v>364</v>
      </c>
    </row>
    <row r="276" spans="2:9" x14ac:dyDescent="0.2">
      <c r="B276" s="149" t="s">
        <v>447</v>
      </c>
      <c r="C276" s="37">
        <v>2005</v>
      </c>
      <c r="D276" s="30" t="s">
        <v>106</v>
      </c>
      <c r="E276" s="30" t="s">
        <v>380</v>
      </c>
      <c r="F276" s="30">
        <v>15902401.283931</v>
      </c>
      <c r="G276" s="4" t="s">
        <v>351</v>
      </c>
      <c r="H276">
        <v>1970</v>
      </c>
      <c r="I276" t="s">
        <v>364</v>
      </c>
    </row>
    <row r="277" spans="2:9" x14ac:dyDescent="0.2">
      <c r="B277" s="131" t="s">
        <v>447</v>
      </c>
      <c r="C277" s="132">
        <v>2004</v>
      </c>
      <c r="D277" s="133" t="s">
        <v>106</v>
      </c>
      <c r="E277" s="133" t="s">
        <v>380</v>
      </c>
      <c r="F277" s="133">
        <v>16389316.830452001</v>
      </c>
      <c r="G277" s="4" t="s">
        <v>351</v>
      </c>
      <c r="H277">
        <v>1970</v>
      </c>
      <c r="I277" t="s">
        <v>364</v>
      </c>
    </row>
    <row r="278" spans="2:9" x14ac:dyDescent="0.2">
      <c r="B278" s="121" t="s">
        <v>448</v>
      </c>
      <c r="C278" s="121">
        <v>2010</v>
      </c>
      <c r="D278" s="122" t="s">
        <v>121</v>
      </c>
      <c r="E278" s="122" t="s">
        <v>380</v>
      </c>
      <c r="F278" s="122">
        <v>549644.0932</v>
      </c>
      <c r="G278" s="123"/>
      <c r="H278" s="123"/>
      <c r="I278" s="124" t="s">
        <v>365</v>
      </c>
    </row>
    <row r="279" spans="2:9" x14ac:dyDescent="0.2">
      <c r="B279" s="37" t="s">
        <v>448</v>
      </c>
      <c r="C279" s="37">
        <v>2009</v>
      </c>
      <c r="D279" s="30" t="s">
        <v>121</v>
      </c>
      <c r="E279" s="30" t="s">
        <v>380</v>
      </c>
      <c r="F279" s="30">
        <v>2209770.359375</v>
      </c>
      <c r="G279" s="33"/>
      <c r="H279" s="33"/>
      <c r="I279" s="34" t="s">
        <v>365</v>
      </c>
    </row>
    <row r="280" spans="2:9" x14ac:dyDescent="0.2">
      <c r="B280" s="38" t="s">
        <v>448</v>
      </c>
      <c r="C280" s="38">
        <v>2008</v>
      </c>
      <c r="D280" s="39" t="s">
        <v>121</v>
      </c>
      <c r="E280" s="39" t="s">
        <v>380</v>
      </c>
      <c r="F280" s="39">
        <v>2432703.6584999999</v>
      </c>
      <c r="G280" s="31"/>
      <c r="H280" s="31"/>
      <c r="I280" s="32" t="s">
        <v>365</v>
      </c>
    </row>
    <row r="281" spans="2:9" x14ac:dyDescent="0.2">
      <c r="B281" s="37" t="s">
        <v>448</v>
      </c>
      <c r="C281" s="37">
        <v>2007</v>
      </c>
      <c r="D281" s="30" t="s">
        <v>121</v>
      </c>
      <c r="E281" s="30" t="s">
        <v>380</v>
      </c>
      <c r="F281" s="30">
        <v>1937284.7898029999</v>
      </c>
      <c r="G281" s="33"/>
      <c r="H281" s="33"/>
      <c r="I281" s="34" t="s">
        <v>365</v>
      </c>
    </row>
    <row r="282" spans="2:9" x14ac:dyDescent="0.2">
      <c r="B282" s="38" t="s">
        <v>448</v>
      </c>
      <c r="C282" s="38">
        <v>2006</v>
      </c>
      <c r="D282" s="39" t="s">
        <v>121</v>
      </c>
      <c r="E282" s="39" t="s">
        <v>380</v>
      </c>
      <c r="F282" s="39">
        <v>2307695.425477</v>
      </c>
      <c r="G282" s="31"/>
      <c r="H282" s="31"/>
      <c r="I282" s="32" t="s">
        <v>365</v>
      </c>
    </row>
    <row r="283" spans="2:9" x14ac:dyDescent="0.2">
      <c r="B283" s="37" t="s">
        <v>448</v>
      </c>
      <c r="C283" s="37">
        <v>2005</v>
      </c>
      <c r="D283" s="30" t="s">
        <v>121</v>
      </c>
      <c r="E283" s="30" t="s">
        <v>380</v>
      </c>
      <c r="F283" s="30">
        <v>2191271.9972270001</v>
      </c>
      <c r="G283" s="33"/>
      <c r="H283" s="33"/>
      <c r="I283" s="34" t="s">
        <v>365</v>
      </c>
    </row>
    <row r="284" spans="2:9" x14ac:dyDescent="0.2">
      <c r="B284" s="38" t="s">
        <v>448</v>
      </c>
      <c r="C284" s="38">
        <v>2004</v>
      </c>
      <c r="D284" s="39" t="s">
        <v>121</v>
      </c>
      <c r="E284" s="39" t="s">
        <v>380</v>
      </c>
      <c r="F284" s="39">
        <v>3243824.3676590002</v>
      </c>
      <c r="G284" s="31"/>
      <c r="H284" s="31"/>
      <c r="I284" s="32" t="s">
        <v>365</v>
      </c>
    </row>
    <row r="285" spans="2:9" x14ac:dyDescent="0.2">
      <c r="B285" s="37" t="s">
        <v>449</v>
      </c>
      <c r="C285" s="37">
        <v>2019</v>
      </c>
      <c r="D285" s="30" t="s">
        <v>450</v>
      </c>
      <c r="E285" s="30" t="s">
        <v>451</v>
      </c>
      <c r="F285" s="30">
        <v>25947.782968</v>
      </c>
      <c r="G285" s="33" t="s">
        <v>452</v>
      </c>
      <c r="H285" s="33">
        <v>1958</v>
      </c>
      <c r="I285" s="34" t="s">
        <v>365</v>
      </c>
    </row>
    <row r="286" spans="2:9" x14ac:dyDescent="0.2">
      <c r="B286" s="38" t="s">
        <v>449</v>
      </c>
      <c r="C286" s="38">
        <v>2018</v>
      </c>
      <c r="D286" s="39" t="s">
        <v>450</v>
      </c>
      <c r="E286" s="39" t="s">
        <v>451</v>
      </c>
      <c r="F286" s="39">
        <v>10835.888567</v>
      </c>
      <c r="G286" s="31" t="s">
        <v>452</v>
      </c>
      <c r="H286" s="31">
        <v>1958</v>
      </c>
      <c r="I286" s="32" t="s">
        <v>365</v>
      </c>
    </row>
    <row r="287" spans="2:9" x14ac:dyDescent="0.2">
      <c r="B287" s="37" t="s">
        <v>449</v>
      </c>
      <c r="C287" s="37">
        <v>2017</v>
      </c>
      <c r="D287" s="30" t="s">
        <v>450</v>
      </c>
      <c r="E287" s="30" t="s">
        <v>451</v>
      </c>
      <c r="F287" s="30">
        <v>39567.857900000003</v>
      </c>
      <c r="G287" s="33" t="s">
        <v>452</v>
      </c>
      <c r="H287" s="33">
        <v>1958</v>
      </c>
      <c r="I287" s="34" t="s">
        <v>365</v>
      </c>
    </row>
    <row r="288" spans="2:9" x14ac:dyDescent="0.2">
      <c r="B288" s="38" t="s">
        <v>449</v>
      </c>
      <c r="C288" s="38">
        <v>2015</v>
      </c>
      <c r="D288" s="39" t="s">
        <v>450</v>
      </c>
      <c r="E288" s="39" t="s">
        <v>451</v>
      </c>
      <c r="F288" s="39">
        <v>99718.172795000006</v>
      </c>
      <c r="G288" s="31" t="s">
        <v>452</v>
      </c>
      <c r="H288" s="31">
        <v>1958</v>
      </c>
      <c r="I288" s="32" t="s">
        <v>365</v>
      </c>
    </row>
    <row r="289" spans="2:9" x14ac:dyDescent="0.2">
      <c r="B289" s="37" t="s">
        <v>449</v>
      </c>
      <c r="C289" s="37">
        <v>2014</v>
      </c>
      <c r="D289" s="30" t="s">
        <v>450</v>
      </c>
      <c r="E289" s="30" t="s">
        <v>451</v>
      </c>
      <c r="F289" s="30">
        <v>72404.113001000005</v>
      </c>
      <c r="G289" s="33" t="s">
        <v>452</v>
      </c>
      <c r="H289" s="33">
        <v>1958</v>
      </c>
      <c r="I289" s="34" t="s">
        <v>365</v>
      </c>
    </row>
    <row r="290" spans="2:9" x14ac:dyDescent="0.2">
      <c r="B290" s="38" t="s">
        <v>449</v>
      </c>
      <c r="C290" s="38">
        <v>2013</v>
      </c>
      <c r="D290" s="39" t="s">
        <v>450</v>
      </c>
      <c r="E290" s="39" t="s">
        <v>451</v>
      </c>
      <c r="F290" s="39">
        <v>85678.476999000006</v>
      </c>
      <c r="G290" s="31" t="s">
        <v>452</v>
      </c>
      <c r="H290" s="31">
        <v>1958</v>
      </c>
      <c r="I290" s="32" t="s">
        <v>365</v>
      </c>
    </row>
    <row r="291" spans="2:9" x14ac:dyDescent="0.2">
      <c r="B291" s="37" t="s">
        <v>449</v>
      </c>
      <c r="C291" s="37">
        <v>2012</v>
      </c>
      <c r="D291" s="30" t="s">
        <v>450</v>
      </c>
      <c r="E291" s="30" t="s">
        <v>451</v>
      </c>
      <c r="F291" s="30">
        <v>68053.979000000007</v>
      </c>
      <c r="G291" s="33" t="s">
        <v>452</v>
      </c>
      <c r="H291" s="33">
        <v>1958</v>
      </c>
      <c r="I291" s="34" t="s">
        <v>365</v>
      </c>
    </row>
    <row r="292" spans="2:9" x14ac:dyDescent="0.2">
      <c r="B292" s="38" t="s">
        <v>449</v>
      </c>
      <c r="C292" s="38">
        <v>2011</v>
      </c>
      <c r="D292" s="39" t="s">
        <v>450</v>
      </c>
      <c r="E292" s="39" t="s">
        <v>451</v>
      </c>
      <c r="F292" s="39">
        <v>82139.830002999995</v>
      </c>
      <c r="G292" s="31" t="s">
        <v>452</v>
      </c>
      <c r="H292" s="31">
        <v>1958</v>
      </c>
      <c r="I292" s="32" t="s">
        <v>365</v>
      </c>
    </row>
    <row r="293" spans="2:9" x14ac:dyDescent="0.2">
      <c r="B293" s="37" t="s">
        <v>449</v>
      </c>
      <c r="C293" s="37">
        <v>2010</v>
      </c>
      <c r="D293" s="30" t="s">
        <v>450</v>
      </c>
      <c r="E293" s="30" t="s">
        <v>451</v>
      </c>
      <c r="F293" s="30">
        <v>57954.306001999998</v>
      </c>
      <c r="G293" s="33" t="s">
        <v>452</v>
      </c>
      <c r="H293" s="33">
        <v>1958</v>
      </c>
      <c r="I293" s="34" t="s">
        <v>365</v>
      </c>
    </row>
    <row r="294" spans="2:9" x14ac:dyDescent="0.2">
      <c r="B294" s="38" t="s">
        <v>449</v>
      </c>
      <c r="C294" s="38">
        <v>2009</v>
      </c>
      <c r="D294" s="39" t="s">
        <v>450</v>
      </c>
      <c r="E294" s="39" t="s">
        <v>451</v>
      </c>
      <c r="F294" s="39">
        <v>167952.51300499999</v>
      </c>
      <c r="G294" s="31" t="s">
        <v>452</v>
      </c>
      <c r="H294" s="31">
        <v>1958</v>
      </c>
      <c r="I294" s="32" t="s">
        <v>365</v>
      </c>
    </row>
    <row r="295" spans="2:9" x14ac:dyDescent="0.2">
      <c r="B295" s="37" t="s">
        <v>449</v>
      </c>
      <c r="C295" s="37">
        <v>2008</v>
      </c>
      <c r="D295" s="30" t="s">
        <v>450</v>
      </c>
      <c r="E295" s="30" t="s">
        <v>451</v>
      </c>
      <c r="F295" s="30">
        <v>467660.57900500001</v>
      </c>
      <c r="G295" s="33" t="s">
        <v>452</v>
      </c>
      <c r="H295" s="33">
        <v>1958</v>
      </c>
      <c r="I295" s="34" t="s">
        <v>365</v>
      </c>
    </row>
    <row r="296" spans="2:9" x14ac:dyDescent="0.2">
      <c r="B296" s="38" t="s">
        <v>449</v>
      </c>
      <c r="C296" s="38">
        <v>2007</v>
      </c>
      <c r="D296" s="39" t="s">
        <v>450</v>
      </c>
      <c r="E296" s="39" t="s">
        <v>451</v>
      </c>
      <c r="F296" s="39">
        <v>477575.51300400001</v>
      </c>
      <c r="G296" s="31" t="s">
        <v>452</v>
      </c>
      <c r="H296" s="31">
        <v>1958</v>
      </c>
      <c r="I296" s="32" t="s">
        <v>365</v>
      </c>
    </row>
    <row r="297" spans="2:9" x14ac:dyDescent="0.2">
      <c r="B297" s="37" t="s">
        <v>449</v>
      </c>
      <c r="C297" s="37">
        <v>2006</v>
      </c>
      <c r="D297" s="30" t="s">
        <v>450</v>
      </c>
      <c r="E297" s="30" t="s">
        <v>451</v>
      </c>
      <c r="F297" s="30">
        <v>390003.19801400002</v>
      </c>
      <c r="G297" s="33" t="s">
        <v>452</v>
      </c>
      <c r="H297" s="33">
        <v>1958</v>
      </c>
      <c r="I297" s="34" t="s">
        <v>365</v>
      </c>
    </row>
    <row r="298" spans="2:9" x14ac:dyDescent="0.2">
      <c r="B298" s="38" t="s">
        <v>449</v>
      </c>
      <c r="C298" s="38">
        <v>2005</v>
      </c>
      <c r="D298" s="39" t="s">
        <v>450</v>
      </c>
      <c r="E298" s="39" t="s">
        <v>451</v>
      </c>
      <c r="F298" s="39">
        <v>587936.39100599999</v>
      </c>
      <c r="G298" s="31" t="s">
        <v>452</v>
      </c>
      <c r="H298" s="31">
        <v>1958</v>
      </c>
      <c r="I298" s="32" t="s">
        <v>365</v>
      </c>
    </row>
    <row r="299" spans="2:9" x14ac:dyDescent="0.2">
      <c r="B299" s="37" t="s">
        <v>449</v>
      </c>
      <c r="C299" s="37">
        <v>2004</v>
      </c>
      <c r="D299" s="30" t="s">
        <v>450</v>
      </c>
      <c r="E299" s="30" t="s">
        <v>451</v>
      </c>
      <c r="F299" s="30">
        <v>357595.900998</v>
      </c>
      <c r="G299" s="33" t="s">
        <v>452</v>
      </c>
      <c r="H299" s="33">
        <v>1958</v>
      </c>
      <c r="I299" s="34" t="s">
        <v>365</v>
      </c>
    </row>
    <row r="300" spans="2:9" x14ac:dyDescent="0.2">
      <c r="B300" s="38" t="s">
        <v>453</v>
      </c>
      <c r="C300" s="38">
        <v>2019</v>
      </c>
      <c r="D300" s="39" t="s">
        <v>454</v>
      </c>
      <c r="E300" s="39" t="s">
        <v>298</v>
      </c>
      <c r="F300" s="39">
        <v>290480.59000000003</v>
      </c>
      <c r="G300" s="31" t="s">
        <v>353</v>
      </c>
      <c r="H300" s="31">
        <v>1976</v>
      </c>
      <c r="I300" s="32" t="s">
        <v>365</v>
      </c>
    </row>
    <row r="301" spans="2:9" x14ac:dyDescent="0.2">
      <c r="B301" s="37" t="s">
        <v>453</v>
      </c>
      <c r="C301" s="37">
        <v>2018</v>
      </c>
      <c r="D301" s="30" t="s">
        <v>454</v>
      </c>
      <c r="E301" s="30" t="s">
        <v>298</v>
      </c>
      <c r="F301" s="30">
        <v>493661.83</v>
      </c>
      <c r="G301" s="33" t="s">
        <v>353</v>
      </c>
      <c r="H301" s="33">
        <v>1976</v>
      </c>
      <c r="I301" s="34" t="s">
        <v>365</v>
      </c>
    </row>
    <row r="302" spans="2:9" x14ac:dyDescent="0.2">
      <c r="B302" s="38" t="s">
        <v>453</v>
      </c>
      <c r="C302" s="38">
        <v>2017</v>
      </c>
      <c r="D302" s="39" t="s">
        <v>454</v>
      </c>
      <c r="E302" s="39" t="s">
        <v>298</v>
      </c>
      <c r="F302" s="39">
        <v>352096.26</v>
      </c>
      <c r="G302" s="31" t="s">
        <v>353</v>
      </c>
      <c r="H302" s="31">
        <v>1976</v>
      </c>
      <c r="I302" s="32" t="s">
        <v>365</v>
      </c>
    </row>
    <row r="303" spans="2:9" x14ac:dyDescent="0.2">
      <c r="B303" s="37" t="s">
        <v>453</v>
      </c>
      <c r="C303" s="37">
        <v>2016</v>
      </c>
      <c r="D303" s="30" t="s">
        <v>454</v>
      </c>
      <c r="E303" s="30" t="s">
        <v>298</v>
      </c>
      <c r="F303" s="30">
        <v>539426.93990200001</v>
      </c>
      <c r="G303" s="33" t="s">
        <v>353</v>
      </c>
      <c r="H303" s="33">
        <v>1976</v>
      </c>
      <c r="I303" s="34" t="s">
        <v>365</v>
      </c>
    </row>
    <row r="304" spans="2:9" x14ac:dyDescent="0.2">
      <c r="B304" s="38" t="s">
        <v>453</v>
      </c>
      <c r="C304" s="38">
        <v>2015</v>
      </c>
      <c r="D304" s="39" t="s">
        <v>454</v>
      </c>
      <c r="E304" s="39" t="s">
        <v>298</v>
      </c>
      <c r="F304" s="39">
        <v>798796.819609</v>
      </c>
      <c r="G304" s="31" t="s">
        <v>353</v>
      </c>
      <c r="H304" s="31">
        <v>1976</v>
      </c>
      <c r="I304" s="32" t="s">
        <v>365</v>
      </c>
    </row>
    <row r="305" spans="2:9" x14ac:dyDescent="0.2">
      <c r="B305" s="37" t="s">
        <v>453</v>
      </c>
      <c r="C305" s="37">
        <v>2014</v>
      </c>
      <c r="D305" s="30" t="s">
        <v>454</v>
      </c>
      <c r="E305" s="30" t="s">
        <v>298</v>
      </c>
      <c r="F305" s="30">
        <v>585084.4</v>
      </c>
      <c r="G305" s="33" t="s">
        <v>353</v>
      </c>
      <c r="H305" s="33">
        <v>1976</v>
      </c>
      <c r="I305" s="34" t="s">
        <v>365</v>
      </c>
    </row>
    <row r="306" spans="2:9" x14ac:dyDescent="0.2">
      <c r="B306" s="38" t="s">
        <v>453</v>
      </c>
      <c r="C306" s="38">
        <v>2013</v>
      </c>
      <c r="D306" s="39" t="s">
        <v>454</v>
      </c>
      <c r="E306" s="39" t="s">
        <v>298</v>
      </c>
      <c r="F306" s="39">
        <v>246130.81</v>
      </c>
      <c r="G306" s="31" t="s">
        <v>353</v>
      </c>
      <c r="H306" s="31">
        <v>1976</v>
      </c>
      <c r="I306" s="32" t="s">
        <v>365</v>
      </c>
    </row>
    <row r="307" spans="2:9" x14ac:dyDescent="0.2">
      <c r="B307" s="37" t="s">
        <v>453</v>
      </c>
      <c r="C307" s="37">
        <v>2012</v>
      </c>
      <c r="D307" s="30" t="s">
        <v>454</v>
      </c>
      <c r="E307" s="30" t="s">
        <v>298</v>
      </c>
      <c r="F307" s="30">
        <v>330616</v>
      </c>
      <c r="G307" s="33" t="s">
        <v>353</v>
      </c>
      <c r="H307" s="33">
        <v>1976</v>
      </c>
      <c r="I307" s="34" t="s">
        <v>365</v>
      </c>
    </row>
    <row r="308" spans="2:9" x14ac:dyDescent="0.2">
      <c r="B308" s="38" t="s">
        <v>453</v>
      </c>
      <c r="C308" s="38">
        <v>2011</v>
      </c>
      <c r="D308" s="39" t="s">
        <v>454</v>
      </c>
      <c r="E308" s="39" t="s">
        <v>298</v>
      </c>
      <c r="F308" s="39">
        <v>357910</v>
      </c>
      <c r="G308" s="31" t="s">
        <v>353</v>
      </c>
      <c r="H308" s="31">
        <v>1976</v>
      </c>
      <c r="I308" s="32" t="s">
        <v>365</v>
      </c>
    </row>
    <row r="309" spans="2:9" x14ac:dyDescent="0.2">
      <c r="B309" s="37" t="s">
        <v>453</v>
      </c>
      <c r="C309" s="37">
        <v>2010</v>
      </c>
      <c r="D309" s="30" t="s">
        <v>454</v>
      </c>
      <c r="E309" s="30" t="s">
        <v>298</v>
      </c>
      <c r="F309" s="30">
        <v>239000</v>
      </c>
      <c r="G309" s="33" t="s">
        <v>353</v>
      </c>
      <c r="H309" s="33">
        <v>1976</v>
      </c>
      <c r="I309" s="34" t="s">
        <v>365</v>
      </c>
    </row>
    <row r="310" spans="2:9" x14ac:dyDescent="0.2">
      <c r="B310" s="38" t="s">
        <v>453</v>
      </c>
      <c r="C310" s="38">
        <v>2009</v>
      </c>
      <c r="D310" s="39" t="s">
        <v>454</v>
      </c>
      <c r="E310" s="39" t="s">
        <v>298</v>
      </c>
      <c r="F310" s="39">
        <v>962747</v>
      </c>
      <c r="G310" s="31" t="s">
        <v>353</v>
      </c>
      <c r="H310" s="31">
        <v>1976</v>
      </c>
      <c r="I310" s="32" t="s">
        <v>365</v>
      </c>
    </row>
    <row r="311" spans="2:9" x14ac:dyDescent="0.2">
      <c r="B311" s="37" t="s">
        <v>453</v>
      </c>
      <c r="C311" s="37">
        <v>2008</v>
      </c>
      <c r="D311" s="30" t="s">
        <v>454</v>
      </c>
      <c r="E311" s="30" t="s">
        <v>298</v>
      </c>
      <c r="F311" s="30">
        <v>976000</v>
      </c>
      <c r="G311" s="33" t="s">
        <v>353</v>
      </c>
      <c r="H311" s="33">
        <v>1976</v>
      </c>
      <c r="I311" s="34" t="s">
        <v>365</v>
      </c>
    </row>
    <row r="312" spans="2:9" x14ac:dyDescent="0.2">
      <c r="B312" s="38" t="s">
        <v>453</v>
      </c>
      <c r="C312" s="38">
        <v>2007</v>
      </c>
      <c r="D312" s="39" t="s">
        <v>454</v>
      </c>
      <c r="E312" s="39" t="s">
        <v>298</v>
      </c>
      <c r="F312" s="39">
        <v>1390000</v>
      </c>
      <c r="G312" s="31" t="s">
        <v>353</v>
      </c>
      <c r="H312" s="31">
        <v>1976</v>
      </c>
      <c r="I312" s="32" t="s">
        <v>365</v>
      </c>
    </row>
    <row r="313" spans="2:9" x14ac:dyDescent="0.2">
      <c r="B313" s="37" t="s">
        <v>453</v>
      </c>
      <c r="C313" s="37">
        <v>2006</v>
      </c>
      <c r="D313" s="30" t="s">
        <v>454</v>
      </c>
      <c r="E313" s="30" t="s">
        <v>298</v>
      </c>
      <c r="F313" s="30">
        <v>1037629</v>
      </c>
      <c r="G313" s="33" t="s">
        <v>353</v>
      </c>
      <c r="H313" s="33">
        <v>1976</v>
      </c>
      <c r="I313" s="34" t="s">
        <v>365</v>
      </c>
    </row>
    <row r="314" spans="2:9" x14ac:dyDescent="0.2">
      <c r="B314" s="38" t="s">
        <v>453</v>
      </c>
      <c r="C314" s="38">
        <v>2005</v>
      </c>
      <c r="D314" s="39" t="s">
        <v>454</v>
      </c>
      <c r="E314" s="39" t="s">
        <v>298</v>
      </c>
      <c r="F314" s="39">
        <v>2918154</v>
      </c>
      <c r="G314" s="31" t="s">
        <v>353</v>
      </c>
      <c r="H314" s="31">
        <v>1976</v>
      </c>
      <c r="I314" s="32" t="s">
        <v>365</v>
      </c>
    </row>
    <row r="315" spans="2:9" x14ac:dyDescent="0.2">
      <c r="B315" s="37" t="s">
        <v>453</v>
      </c>
      <c r="C315" s="37">
        <v>2004</v>
      </c>
      <c r="D315" s="30" t="s">
        <v>454</v>
      </c>
      <c r="E315" s="30" t="s">
        <v>298</v>
      </c>
      <c r="F315" s="30">
        <v>3000000</v>
      </c>
      <c r="G315" s="33" t="s">
        <v>353</v>
      </c>
      <c r="H315" s="33">
        <v>1976</v>
      </c>
      <c r="I315" s="34" t="s">
        <v>365</v>
      </c>
    </row>
  </sheetData>
  <pageMargins left="0.7" right="0.7" top="0.75" bottom="0.75" header="0.3" footer="0.3"/>
  <pageSetup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74B1-5BEE-4121-96AE-5EACE3668955}">
  <sheetPr>
    <tabColor theme="7"/>
  </sheetPr>
  <dimension ref="B5:BX33"/>
  <sheetViews>
    <sheetView zoomScale="70" zoomScaleNormal="70" workbookViewId="0">
      <selection activeCell="B6" sqref="B6"/>
    </sheetView>
  </sheetViews>
  <sheetFormatPr baseColWidth="10" defaultColWidth="8.83203125" defaultRowHeight="15" x14ac:dyDescent="0.2"/>
  <cols>
    <col min="1" max="1" width="12" bestFit="1" customWidth="1"/>
    <col min="2" max="2" width="46.33203125" bestFit="1" customWidth="1"/>
    <col min="3" max="3" width="21.6640625" bestFit="1" customWidth="1"/>
    <col min="4" max="19" width="17.6640625" bestFit="1" customWidth="1"/>
    <col min="21" max="21" width="10" bestFit="1" customWidth="1"/>
  </cols>
  <sheetData>
    <row r="5" spans="2:76" x14ac:dyDescent="0.2">
      <c r="BX5" t="s">
        <v>455</v>
      </c>
    </row>
    <row r="9" spans="2:76" x14ac:dyDescent="0.2">
      <c r="B9" s="9" t="s">
        <v>456</v>
      </c>
      <c r="C9" s="9" t="s">
        <v>457</v>
      </c>
    </row>
    <row r="10" spans="2:76" x14ac:dyDescent="0.2">
      <c r="B10" s="9" t="s">
        <v>458</v>
      </c>
      <c r="C10">
        <v>2004</v>
      </c>
      <c r="D10">
        <v>2005</v>
      </c>
      <c r="E10">
        <v>2006</v>
      </c>
      <c r="F10">
        <v>2007</v>
      </c>
      <c r="G10">
        <v>2008</v>
      </c>
      <c r="H10">
        <v>2009</v>
      </c>
      <c r="I10">
        <v>2010</v>
      </c>
      <c r="J10">
        <v>2011</v>
      </c>
      <c r="K10">
        <v>2012</v>
      </c>
      <c r="L10">
        <v>2013</v>
      </c>
      <c r="M10">
        <v>2014</v>
      </c>
      <c r="N10">
        <v>2015</v>
      </c>
      <c r="O10">
        <v>2016</v>
      </c>
      <c r="P10">
        <v>2017</v>
      </c>
      <c r="Q10">
        <v>2018</v>
      </c>
      <c r="R10">
        <v>2019</v>
      </c>
      <c r="S10" t="s">
        <v>93</v>
      </c>
    </row>
    <row r="11" spans="2:76" x14ac:dyDescent="0.2">
      <c r="B11" s="10" t="s">
        <v>380</v>
      </c>
      <c r="C11" s="103">
        <v>44645799.82608901</v>
      </c>
      <c r="D11" s="103">
        <v>45308013.560053997</v>
      </c>
      <c r="E11" s="103">
        <v>46494614.032320999</v>
      </c>
      <c r="F11" s="103">
        <v>45422086.993969999</v>
      </c>
      <c r="G11" s="103">
        <v>43677259.554872997</v>
      </c>
      <c r="H11" s="103">
        <v>43339646.842554003</v>
      </c>
      <c r="I11" s="103">
        <v>43214185.817492001</v>
      </c>
      <c r="J11" s="103">
        <v>40560852.660271004</v>
      </c>
      <c r="K11" s="103">
        <v>37990924.253541</v>
      </c>
      <c r="L11" s="103">
        <v>38744393.860257</v>
      </c>
      <c r="M11" s="103">
        <v>44103415.963236004</v>
      </c>
      <c r="N11" s="103">
        <v>40735934.105914995</v>
      </c>
      <c r="O11" s="103">
        <v>39839108.512681998</v>
      </c>
      <c r="P11" s="103">
        <v>38577796.743076004</v>
      </c>
      <c r="Q11" s="103">
        <v>28193455.384262003</v>
      </c>
      <c r="R11" s="103">
        <v>26059783.647694997</v>
      </c>
      <c r="S11" s="103">
        <v>646907271.75828803</v>
      </c>
    </row>
    <row r="12" spans="2:76" x14ac:dyDescent="0.2">
      <c r="B12" s="11" t="s">
        <v>95</v>
      </c>
      <c r="C12" s="103">
        <v>5044936.0965790004</v>
      </c>
      <c r="D12" s="103">
        <v>5309191.8358749999</v>
      </c>
      <c r="E12" s="103">
        <v>5281651.3986459998</v>
      </c>
      <c r="F12" s="103">
        <v>5127176.7346329996</v>
      </c>
      <c r="G12" s="103">
        <v>5074236.4191979999</v>
      </c>
      <c r="H12" s="103">
        <v>5171746.9343999997</v>
      </c>
      <c r="I12" s="103">
        <v>4979305.2176689999</v>
      </c>
      <c r="J12" s="103">
        <v>5145320.7112410003</v>
      </c>
      <c r="K12" s="103">
        <v>4739542.2388169998</v>
      </c>
      <c r="L12" s="103">
        <v>4426235.2774729999</v>
      </c>
      <c r="M12" s="103">
        <v>4327631.5119559998</v>
      </c>
      <c r="N12" s="103">
        <v>2934925.8950209999</v>
      </c>
      <c r="O12" s="103">
        <v>2155992.1131000002</v>
      </c>
      <c r="P12" s="103">
        <v>2053504.673</v>
      </c>
      <c r="Q12" s="103">
        <v>2189040.2834999999</v>
      </c>
      <c r="R12" s="103">
        <v>2202333.1296999999</v>
      </c>
      <c r="S12" s="103">
        <v>66162770.470807999</v>
      </c>
    </row>
    <row r="13" spans="2:76" x14ac:dyDescent="0.2">
      <c r="B13" s="11" t="s">
        <v>98</v>
      </c>
      <c r="C13" s="103">
        <v>6790429.5302980002</v>
      </c>
      <c r="D13" s="103">
        <v>8946884.4312919993</v>
      </c>
      <c r="E13" s="103">
        <v>9740499.0438080002</v>
      </c>
      <c r="F13" s="103">
        <v>9480475.0367329996</v>
      </c>
      <c r="G13" s="103">
        <v>8363883.056814</v>
      </c>
      <c r="H13" s="103">
        <v>9543449.3614729997</v>
      </c>
      <c r="I13" s="103">
        <v>9122133.2754650004</v>
      </c>
      <c r="J13" s="103">
        <v>9385638.9986000005</v>
      </c>
      <c r="K13" s="103">
        <v>8711981.5308480002</v>
      </c>
      <c r="L13" s="103">
        <v>8998394</v>
      </c>
      <c r="M13" s="103">
        <v>9166664.3695330005</v>
      </c>
      <c r="N13" s="103">
        <v>10044259.099130999</v>
      </c>
      <c r="O13" s="103">
        <v>9590782.5214150008</v>
      </c>
      <c r="P13" s="103">
        <v>9711112.1698649991</v>
      </c>
      <c r="Q13" s="103">
        <v>8844462.3699999992</v>
      </c>
      <c r="R13" s="103">
        <v>8856244.4399999995</v>
      </c>
      <c r="S13" s="103">
        <v>145297293.235275</v>
      </c>
    </row>
    <row r="14" spans="2:76" x14ac:dyDescent="0.2">
      <c r="B14" s="11" t="s">
        <v>100</v>
      </c>
      <c r="C14" s="103">
        <v>5992740.2000320004</v>
      </c>
      <c r="D14" s="103">
        <v>6082940.1332339998</v>
      </c>
      <c r="E14" s="103">
        <v>6308106.0487670004</v>
      </c>
      <c r="F14" s="103">
        <v>6617669.6058240002</v>
      </c>
      <c r="G14" s="103">
        <v>6130535.1612409996</v>
      </c>
      <c r="H14" s="103">
        <v>6064325.997215</v>
      </c>
      <c r="I14" s="103">
        <v>6825596.0757170003</v>
      </c>
      <c r="J14" s="103">
        <v>7955970.1918040002</v>
      </c>
      <c r="K14" s="103">
        <v>8661778.7231140006</v>
      </c>
      <c r="L14" s="103">
        <v>7609322.238539</v>
      </c>
      <c r="M14" s="103">
        <v>9431797.7249539997</v>
      </c>
      <c r="N14" s="103">
        <v>8650147.1204250008</v>
      </c>
      <c r="O14" s="103">
        <v>9090866.1572810002</v>
      </c>
      <c r="P14" s="103">
        <v>8301764.4238</v>
      </c>
      <c r="Q14" s="103">
        <v>8505674.4503119998</v>
      </c>
      <c r="R14" s="103">
        <v>7643634.8780500004</v>
      </c>
      <c r="S14" s="103">
        <v>119872869.130309</v>
      </c>
    </row>
    <row r="15" spans="2:76" x14ac:dyDescent="0.2">
      <c r="B15" s="11" t="s">
        <v>120</v>
      </c>
      <c r="C15" s="103">
        <v>965021.58720199997</v>
      </c>
      <c r="D15" s="103">
        <v>919531.15882300003</v>
      </c>
      <c r="E15" s="103">
        <v>948538.41659299994</v>
      </c>
      <c r="F15" s="103">
        <v>988655.838812</v>
      </c>
      <c r="G15" s="103">
        <v>756567.09369699995</v>
      </c>
      <c r="H15" s="103">
        <v>977185.91902200005</v>
      </c>
      <c r="I15" s="103">
        <v>1039267.994757</v>
      </c>
      <c r="J15" s="103">
        <v>1034870.177667</v>
      </c>
      <c r="K15" s="103">
        <v>709750.057623</v>
      </c>
      <c r="L15" s="103">
        <v>718997.12385199999</v>
      </c>
      <c r="M15" s="103">
        <v>861291.10662800004</v>
      </c>
      <c r="N15" s="103">
        <v>394830.97954799997</v>
      </c>
      <c r="O15" s="103">
        <v>395478.57938000001</v>
      </c>
      <c r="P15" s="103">
        <v>113611.569311</v>
      </c>
      <c r="Q15" s="103">
        <v>278745.96620000002</v>
      </c>
      <c r="R15" s="103">
        <v>375864.72120000003</v>
      </c>
      <c r="S15" s="103">
        <v>11478208.290315002</v>
      </c>
    </row>
    <row r="16" spans="2:76" x14ac:dyDescent="0.2">
      <c r="B16" s="11" t="s">
        <v>104</v>
      </c>
      <c r="C16" s="103">
        <v>6219531.2138670003</v>
      </c>
      <c r="D16" s="103">
        <v>5955792.719672</v>
      </c>
      <c r="E16" s="103">
        <v>5891643.0137700001</v>
      </c>
      <c r="F16" s="103">
        <v>5880285.8504370004</v>
      </c>
      <c r="G16" s="103">
        <v>6023938.4322109995</v>
      </c>
      <c r="H16" s="103">
        <v>4886447.0634740004</v>
      </c>
      <c r="I16" s="103">
        <v>4910324.1421330003</v>
      </c>
      <c r="J16" s="103">
        <v>5577250.2004190003</v>
      </c>
      <c r="K16" s="103">
        <v>4926430.35152</v>
      </c>
      <c r="L16" s="103">
        <v>4809927.0084729996</v>
      </c>
      <c r="M16" s="103">
        <v>5219989.3992280001</v>
      </c>
      <c r="N16" s="103">
        <v>4280785.8843700001</v>
      </c>
      <c r="O16" s="103">
        <v>5023943.1022119997</v>
      </c>
      <c r="P16" s="103">
        <v>5664805.9961000001</v>
      </c>
      <c r="Q16" s="103">
        <v>4976003.5878999997</v>
      </c>
      <c r="R16" s="103">
        <v>4767195.8397000004</v>
      </c>
      <c r="S16" s="103">
        <v>85014293.805485994</v>
      </c>
    </row>
    <row r="17" spans="2:19" x14ac:dyDescent="0.2">
      <c r="B17" s="11" t="s">
        <v>106</v>
      </c>
      <c r="C17" s="103">
        <v>16389316.830452001</v>
      </c>
      <c r="D17" s="103">
        <v>15902401.283931</v>
      </c>
      <c r="E17" s="103">
        <v>16016480.68526</v>
      </c>
      <c r="F17" s="103">
        <v>15390539.137728</v>
      </c>
      <c r="G17" s="103">
        <v>14895395.733212</v>
      </c>
      <c r="H17" s="103">
        <v>14486721.207595</v>
      </c>
      <c r="I17" s="103">
        <v>15787915.018550999</v>
      </c>
      <c r="J17" s="103">
        <v>11461802.38054</v>
      </c>
      <c r="K17" s="103">
        <v>10241441.351619</v>
      </c>
      <c r="L17" s="103">
        <v>12181518.211920001</v>
      </c>
      <c r="M17" s="103">
        <v>15096041.850937</v>
      </c>
      <c r="N17" s="103">
        <v>14430985.127420001</v>
      </c>
      <c r="O17" s="103">
        <v>13582046.039294001</v>
      </c>
      <c r="P17" s="103">
        <v>12732997.911</v>
      </c>
      <c r="Q17" s="103">
        <v>3399528.7263500001</v>
      </c>
      <c r="R17" s="103">
        <v>2214510.6390450001</v>
      </c>
      <c r="S17" s="103">
        <v>204209642.13485405</v>
      </c>
    </row>
    <row r="18" spans="2:19" x14ac:dyDescent="0.2">
      <c r="B18" s="11" t="s">
        <v>121</v>
      </c>
      <c r="C18" s="103">
        <v>3243824.3676590002</v>
      </c>
      <c r="D18" s="103">
        <v>2191271.9972270001</v>
      </c>
      <c r="E18" s="103">
        <v>2307695.425477</v>
      </c>
      <c r="F18" s="103">
        <v>1937284.7898029999</v>
      </c>
      <c r="G18" s="103">
        <v>2432703.6584999999</v>
      </c>
      <c r="H18" s="103">
        <v>2209770.359375</v>
      </c>
      <c r="I18" s="103">
        <v>549644.0932</v>
      </c>
      <c r="J18" s="103"/>
      <c r="K18" s="103"/>
      <c r="L18" s="103"/>
      <c r="M18" s="103"/>
      <c r="N18" s="103"/>
      <c r="O18" s="103"/>
      <c r="P18" s="103"/>
      <c r="Q18" s="103"/>
      <c r="R18" s="103"/>
      <c r="S18" s="103">
        <v>14872194.691241002</v>
      </c>
    </row>
    <row r="19" spans="2:19" x14ac:dyDescent="0.2">
      <c r="B19" s="10" t="s">
        <v>298</v>
      </c>
      <c r="C19" s="103">
        <v>6090000</v>
      </c>
      <c r="D19" s="103">
        <v>6106399</v>
      </c>
      <c r="E19" s="103">
        <v>3931033</v>
      </c>
      <c r="F19" s="103">
        <v>4330000</v>
      </c>
      <c r="G19" s="103">
        <v>4126000</v>
      </c>
      <c r="H19" s="103">
        <v>3993015</v>
      </c>
      <c r="I19" s="103">
        <v>2839000</v>
      </c>
      <c r="J19" s="103">
        <v>3080827</v>
      </c>
      <c r="K19" s="103">
        <v>2649870</v>
      </c>
      <c r="L19" s="103">
        <v>3057959.3099750001</v>
      </c>
      <c r="M19" s="103">
        <v>3432155.9000249999</v>
      </c>
      <c r="N19" s="103">
        <v>2922629.0050249998</v>
      </c>
      <c r="O19" s="103">
        <v>3306654.0909560001</v>
      </c>
      <c r="P19" s="103">
        <v>2787125.7800000003</v>
      </c>
      <c r="Q19" s="103">
        <v>3425582.45</v>
      </c>
      <c r="R19" s="103">
        <v>2841360.58</v>
      </c>
      <c r="S19" s="103">
        <v>58919611.115981005</v>
      </c>
    </row>
    <row r="20" spans="2:19" x14ac:dyDescent="0.2">
      <c r="B20" s="11" t="s">
        <v>352</v>
      </c>
      <c r="C20" s="103">
        <v>3090000</v>
      </c>
      <c r="D20" s="103">
        <v>3188245</v>
      </c>
      <c r="E20" s="103">
        <v>2893404</v>
      </c>
      <c r="F20" s="103">
        <v>2940000</v>
      </c>
      <c r="G20" s="103">
        <v>3150000</v>
      </c>
      <c r="H20" s="103">
        <v>3030268</v>
      </c>
      <c r="I20" s="103">
        <v>2600000</v>
      </c>
      <c r="J20" s="103">
        <v>2722917</v>
      </c>
      <c r="K20" s="103">
        <v>2319254</v>
      </c>
      <c r="L20" s="103">
        <v>2811828.499975</v>
      </c>
      <c r="M20" s="103">
        <v>2847071.500025</v>
      </c>
      <c r="N20" s="103">
        <v>2123832.185416</v>
      </c>
      <c r="O20" s="103">
        <v>2767227.151054</v>
      </c>
      <c r="P20" s="103">
        <v>2435029.52</v>
      </c>
      <c r="Q20" s="103">
        <v>2931920.62</v>
      </c>
      <c r="R20" s="103">
        <v>2550879.9900000002</v>
      </c>
      <c r="S20" s="103">
        <v>44401877.466470003</v>
      </c>
    </row>
    <row r="21" spans="2:19" x14ac:dyDescent="0.2">
      <c r="B21" s="11" t="s">
        <v>454</v>
      </c>
      <c r="C21" s="103">
        <v>3000000</v>
      </c>
      <c r="D21" s="103">
        <v>2918154</v>
      </c>
      <c r="E21" s="103">
        <v>1037629</v>
      </c>
      <c r="F21" s="103">
        <v>1390000</v>
      </c>
      <c r="G21" s="103">
        <v>976000</v>
      </c>
      <c r="H21" s="103">
        <v>962747</v>
      </c>
      <c r="I21" s="103">
        <v>239000</v>
      </c>
      <c r="J21" s="103">
        <v>357910</v>
      </c>
      <c r="K21" s="103">
        <v>330616</v>
      </c>
      <c r="L21" s="103">
        <v>246130.81</v>
      </c>
      <c r="M21" s="103">
        <v>585084.4</v>
      </c>
      <c r="N21" s="103">
        <v>798796.819609</v>
      </c>
      <c r="O21" s="103">
        <v>539426.93990200001</v>
      </c>
      <c r="P21" s="103">
        <v>352096.26</v>
      </c>
      <c r="Q21" s="103">
        <v>493661.83</v>
      </c>
      <c r="R21" s="103">
        <v>290480.59000000003</v>
      </c>
      <c r="S21" s="103">
        <v>14517733.649511</v>
      </c>
    </row>
    <row r="22" spans="2:19" x14ac:dyDescent="0.2">
      <c r="B22" s="10" t="s">
        <v>390</v>
      </c>
      <c r="C22" s="103">
        <v>9232809</v>
      </c>
      <c r="D22" s="103">
        <v>9344048.8000000007</v>
      </c>
      <c r="E22" s="103">
        <v>9178873</v>
      </c>
      <c r="F22" s="103">
        <v>9166545.8000000007</v>
      </c>
      <c r="G22" s="103">
        <v>8787033.5081089996</v>
      </c>
      <c r="H22" s="103">
        <v>8217901.7626939993</v>
      </c>
      <c r="I22" s="103">
        <v>7933780.2354039997</v>
      </c>
      <c r="J22" s="103">
        <v>7166897.9264000002</v>
      </c>
      <c r="K22" s="103">
        <v>6347728.8462800002</v>
      </c>
      <c r="L22" s="103">
        <v>7043260.998319</v>
      </c>
      <c r="M22" s="103">
        <v>6201304.0169240003</v>
      </c>
      <c r="N22" s="103">
        <v>6032760.3948839996</v>
      </c>
      <c r="O22" s="103">
        <v>6208709.1005279999</v>
      </c>
      <c r="P22" s="103">
        <v>5850306.9131610002</v>
      </c>
      <c r="Q22" s="103">
        <v>5956633.9528999999</v>
      </c>
      <c r="R22" s="103">
        <v>5813656.3833839986</v>
      </c>
      <c r="S22" s="103">
        <v>118482250.638987</v>
      </c>
    </row>
    <row r="23" spans="2:19" x14ac:dyDescent="0.2">
      <c r="B23" s="11" t="s">
        <v>181</v>
      </c>
      <c r="C23" s="103">
        <v>4495494</v>
      </c>
      <c r="D23" s="103">
        <v>4441776.8</v>
      </c>
      <c r="E23" s="103">
        <v>4132046</v>
      </c>
      <c r="F23" s="103">
        <v>4284766.8</v>
      </c>
      <c r="G23" s="103">
        <v>4137063.106989</v>
      </c>
      <c r="H23" s="103">
        <v>3939948.88</v>
      </c>
      <c r="I23" s="103">
        <v>3689526.92</v>
      </c>
      <c r="J23" s="103">
        <v>3480888.3149999999</v>
      </c>
      <c r="K23" s="103">
        <v>2807954.9413120002</v>
      </c>
      <c r="L23" s="103">
        <v>3318553.999729</v>
      </c>
      <c r="M23" s="103">
        <v>2288298.0095560001</v>
      </c>
      <c r="N23" s="103">
        <v>2217439.8356349999</v>
      </c>
      <c r="O23" s="103">
        <v>2269681.6398</v>
      </c>
      <c r="P23" s="103">
        <v>2192083.389337</v>
      </c>
      <c r="Q23" s="103">
        <v>2383334.9900000002</v>
      </c>
      <c r="R23" s="103">
        <v>2495899.7884</v>
      </c>
      <c r="S23" s="103">
        <v>52574757.415758006</v>
      </c>
    </row>
    <row r="24" spans="2:19" x14ac:dyDescent="0.2">
      <c r="B24" s="11" t="s">
        <v>176</v>
      </c>
      <c r="C24" s="103">
        <v>1425739</v>
      </c>
      <c r="D24" s="103">
        <v>1866133</v>
      </c>
      <c r="E24" s="103">
        <v>1751533</v>
      </c>
      <c r="F24" s="103">
        <v>1462991</v>
      </c>
      <c r="G24" s="103">
        <v>1431484.2528200001</v>
      </c>
      <c r="H24" s="103">
        <v>1444579.8826939999</v>
      </c>
      <c r="I24" s="103">
        <v>1483238.315404</v>
      </c>
      <c r="J24" s="103">
        <v>1353648.2069999999</v>
      </c>
      <c r="K24" s="103">
        <v>1378365.1283760001</v>
      </c>
      <c r="L24" s="103">
        <v>1364891.9984559999</v>
      </c>
      <c r="M24" s="103">
        <v>1240297.001746</v>
      </c>
      <c r="N24" s="103">
        <v>1279528.8228170001</v>
      </c>
      <c r="O24" s="103">
        <v>1285107.529628</v>
      </c>
      <c r="P24" s="103">
        <v>1152031.5308419999</v>
      </c>
      <c r="Q24" s="103">
        <v>1111221.3389999999</v>
      </c>
      <c r="R24" s="103">
        <v>1025647.0347</v>
      </c>
      <c r="S24" s="103">
        <v>22056437.043483</v>
      </c>
    </row>
    <row r="25" spans="2:19" x14ac:dyDescent="0.2">
      <c r="B25" s="11" t="s">
        <v>173</v>
      </c>
      <c r="C25" s="103">
        <v>1169570</v>
      </c>
      <c r="D25" s="103">
        <v>1008099</v>
      </c>
      <c r="E25" s="103">
        <v>1086974</v>
      </c>
      <c r="F25" s="103">
        <v>1174293</v>
      </c>
      <c r="G25" s="103">
        <v>1047105.625</v>
      </c>
      <c r="H25" s="103">
        <v>1016221</v>
      </c>
      <c r="I25" s="103">
        <v>1060467</v>
      </c>
      <c r="J25" s="103">
        <v>594842.54339999997</v>
      </c>
      <c r="K25" s="103">
        <v>800497.20556599996</v>
      </c>
      <c r="L25" s="103">
        <v>754709.00026400003</v>
      </c>
      <c r="M25" s="103">
        <v>955842.00547400001</v>
      </c>
      <c r="N25" s="103">
        <v>869983.24625500001</v>
      </c>
      <c r="O25" s="103">
        <v>960886.679</v>
      </c>
      <c r="P25" s="103">
        <v>885392.48471300001</v>
      </c>
      <c r="Q25" s="103">
        <v>988419.04689999996</v>
      </c>
      <c r="R25" s="103">
        <v>809171.1642</v>
      </c>
      <c r="S25" s="103">
        <v>15182473.000771997</v>
      </c>
    </row>
    <row r="26" spans="2:19" x14ac:dyDescent="0.2">
      <c r="B26" s="11" t="s">
        <v>182</v>
      </c>
      <c r="C26" s="103">
        <v>2142006</v>
      </c>
      <c r="D26" s="103">
        <v>2028040</v>
      </c>
      <c r="E26" s="103">
        <v>2208320</v>
      </c>
      <c r="F26" s="103">
        <v>2244495</v>
      </c>
      <c r="G26" s="103">
        <v>2171380.5233</v>
      </c>
      <c r="H26" s="103">
        <v>1817152</v>
      </c>
      <c r="I26" s="103">
        <v>1700548</v>
      </c>
      <c r="J26" s="103">
        <v>1737518.861</v>
      </c>
      <c r="K26" s="103">
        <v>1360911.571026</v>
      </c>
      <c r="L26" s="103">
        <v>1605105.9998699999</v>
      </c>
      <c r="M26" s="103">
        <v>1716867.000148</v>
      </c>
      <c r="N26" s="103">
        <v>1665808.4901769999</v>
      </c>
      <c r="O26" s="103">
        <v>1693033.2520999999</v>
      </c>
      <c r="P26" s="103">
        <v>1620799.5082690001</v>
      </c>
      <c r="Q26" s="103">
        <v>1473658.577</v>
      </c>
      <c r="R26" s="103">
        <v>1482938.3960839999</v>
      </c>
      <c r="S26" s="103">
        <v>28668583.178973995</v>
      </c>
    </row>
    <row r="27" spans="2:19" x14ac:dyDescent="0.2">
      <c r="B27" s="10" t="s">
        <v>385</v>
      </c>
      <c r="C27" s="103">
        <v>13198500</v>
      </c>
      <c r="D27" s="103">
        <v>12715288.898683</v>
      </c>
      <c r="E27" s="103">
        <v>12350780.399827</v>
      </c>
      <c r="F27" s="103">
        <v>13024526.900621001</v>
      </c>
      <c r="G27" s="103">
        <v>12890515.699379001</v>
      </c>
      <c r="H27" s="103">
        <v>13718525.100398</v>
      </c>
      <c r="I27" s="103">
        <v>13398995.601639999</v>
      </c>
      <c r="J27" s="103">
        <v>12792755.300205</v>
      </c>
      <c r="K27" s="103">
        <v>12971964.701540001</v>
      </c>
      <c r="L27" s="103">
        <v>11908638</v>
      </c>
      <c r="M27" s="103">
        <v>11716890.200746</v>
      </c>
      <c r="N27" s="103">
        <v>11804814.998808</v>
      </c>
      <c r="O27" s="103">
        <v>11250336.551788</v>
      </c>
      <c r="P27" s="103">
        <v>11800400.700000001</v>
      </c>
      <c r="Q27" s="103">
        <v>10994683.515999999</v>
      </c>
      <c r="R27" s="103">
        <v>10989630.585058</v>
      </c>
      <c r="S27" s="103">
        <v>197527247.15469301</v>
      </c>
    </row>
    <row r="28" spans="2:19" x14ac:dyDescent="0.2">
      <c r="B28" s="11" t="s">
        <v>243</v>
      </c>
      <c r="C28" s="103">
        <v>6570850</v>
      </c>
      <c r="D28" s="103">
        <v>6749524.1981370002</v>
      </c>
      <c r="E28" s="103">
        <v>6870875.0000750003</v>
      </c>
      <c r="F28" s="103">
        <v>6487232.8017130001</v>
      </c>
      <c r="G28" s="103">
        <v>6898222.5</v>
      </c>
      <c r="H28" s="103">
        <v>7319919.5000499999</v>
      </c>
      <c r="I28" s="103">
        <v>6748294.4010439999</v>
      </c>
      <c r="J28" s="103">
        <v>6108917</v>
      </c>
      <c r="K28" s="103">
        <v>6934313.8017880004</v>
      </c>
      <c r="L28" s="103">
        <v>5604979</v>
      </c>
      <c r="M28" s="103">
        <v>4994430.2994539998</v>
      </c>
      <c r="N28" s="103">
        <v>5660859.1982620005</v>
      </c>
      <c r="O28" s="103">
        <v>4854787.4009440001</v>
      </c>
      <c r="P28" s="103">
        <v>5501399.4400000004</v>
      </c>
      <c r="Q28" s="103">
        <v>4925617.5690000001</v>
      </c>
      <c r="R28" s="103">
        <v>5071564.9382549999</v>
      </c>
      <c r="S28" s="103">
        <v>97301787.048722014</v>
      </c>
    </row>
    <row r="29" spans="2:19" x14ac:dyDescent="0.2">
      <c r="B29" s="11" t="s">
        <v>245</v>
      </c>
      <c r="C29" s="103">
        <v>4401400</v>
      </c>
      <c r="D29" s="103">
        <v>4114704.2005460002</v>
      </c>
      <c r="E29" s="103">
        <v>3247451.2994289999</v>
      </c>
      <c r="F29" s="103">
        <v>4308976.2994790003</v>
      </c>
      <c r="G29" s="103">
        <v>3835028.5990809998</v>
      </c>
      <c r="H29" s="103">
        <v>4247002.5000499999</v>
      </c>
      <c r="I29" s="103">
        <v>4333592.4999500001</v>
      </c>
      <c r="J29" s="103">
        <v>4375908</v>
      </c>
      <c r="K29" s="103">
        <v>4377429.0000750003</v>
      </c>
      <c r="L29" s="103">
        <v>3970463</v>
      </c>
      <c r="M29" s="103">
        <v>4641652.200646</v>
      </c>
      <c r="N29" s="103">
        <v>3996361.4008940002</v>
      </c>
      <c r="O29" s="103">
        <v>4429771.4008440003</v>
      </c>
      <c r="P29" s="103">
        <v>3936647.94</v>
      </c>
      <c r="Q29" s="103">
        <v>3949958.5980000002</v>
      </c>
      <c r="R29" s="103">
        <v>3575289.3897330002</v>
      </c>
      <c r="S29" s="103">
        <v>65741636.328726992</v>
      </c>
    </row>
    <row r="30" spans="2:19" x14ac:dyDescent="0.2">
      <c r="B30" s="11" t="s">
        <v>234</v>
      </c>
      <c r="C30" s="103">
        <v>2226250</v>
      </c>
      <c r="D30" s="103">
        <v>1851060.5</v>
      </c>
      <c r="E30" s="103">
        <v>2232454.100323</v>
      </c>
      <c r="F30" s="103">
        <v>2228317.7994289999</v>
      </c>
      <c r="G30" s="103">
        <v>2157264.600298</v>
      </c>
      <c r="H30" s="103">
        <v>2151603.100298</v>
      </c>
      <c r="I30" s="103">
        <v>2317108.700646</v>
      </c>
      <c r="J30" s="103">
        <v>2307930.3002050002</v>
      </c>
      <c r="K30" s="103">
        <v>1660221.899677</v>
      </c>
      <c r="L30" s="103">
        <v>2333196</v>
      </c>
      <c r="M30" s="103">
        <v>2080807.700646</v>
      </c>
      <c r="N30" s="103">
        <v>2147594.3996520001</v>
      </c>
      <c r="O30" s="103">
        <v>1965777.75</v>
      </c>
      <c r="P30" s="103">
        <v>2362353.3199999998</v>
      </c>
      <c r="Q30" s="103">
        <v>2119107.3489999999</v>
      </c>
      <c r="R30" s="103">
        <v>2342776.2570699998</v>
      </c>
      <c r="S30" s="103">
        <v>34483823.777244002</v>
      </c>
    </row>
    <row r="31" spans="2:19" x14ac:dyDescent="0.2">
      <c r="B31" s="10" t="s">
        <v>451</v>
      </c>
      <c r="C31" s="103">
        <v>357595.900998</v>
      </c>
      <c r="D31" s="103">
        <v>587936.39100599999</v>
      </c>
      <c r="E31" s="103">
        <v>390003.19801400002</v>
      </c>
      <c r="F31" s="103">
        <v>477575.51300400001</v>
      </c>
      <c r="G31" s="103">
        <v>467660.57900500001</v>
      </c>
      <c r="H31" s="103">
        <v>167952.51300499999</v>
      </c>
      <c r="I31" s="103">
        <v>57954.306001999998</v>
      </c>
      <c r="J31" s="103">
        <v>82139.830002999995</v>
      </c>
      <c r="K31" s="103">
        <v>68053.979000000007</v>
      </c>
      <c r="L31" s="103">
        <v>85678.476999000006</v>
      </c>
      <c r="M31" s="103">
        <v>72404.113001000005</v>
      </c>
      <c r="N31" s="103">
        <v>99718.172795000006</v>
      </c>
      <c r="O31" s="103"/>
      <c r="P31" s="103">
        <v>39567.857900000003</v>
      </c>
      <c r="Q31" s="103">
        <v>10835.888567</v>
      </c>
      <c r="R31" s="103">
        <v>25947.782968</v>
      </c>
      <c r="S31" s="103">
        <v>2991024.5022670003</v>
      </c>
    </row>
    <row r="32" spans="2:19" x14ac:dyDescent="0.2">
      <c r="B32" s="11" t="s">
        <v>450</v>
      </c>
      <c r="C32" s="103">
        <v>357595.900998</v>
      </c>
      <c r="D32" s="103">
        <v>587936.39100599999</v>
      </c>
      <c r="E32" s="103">
        <v>390003.19801400002</v>
      </c>
      <c r="F32" s="103">
        <v>477575.51300400001</v>
      </c>
      <c r="G32" s="103">
        <v>467660.57900500001</v>
      </c>
      <c r="H32" s="103">
        <v>167952.51300499999</v>
      </c>
      <c r="I32" s="103">
        <v>57954.306001999998</v>
      </c>
      <c r="J32" s="103">
        <v>82139.830002999995</v>
      </c>
      <c r="K32" s="103">
        <v>68053.979000000007</v>
      </c>
      <c r="L32" s="103">
        <v>85678.476999000006</v>
      </c>
      <c r="M32" s="103">
        <v>72404.113001000005</v>
      </c>
      <c r="N32" s="103">
        <v>99718.172795000006</v>
      </c>
      <c r="O32" s="103"/>
      <c r="P32" s="103">
        <v>39567.857900000003</v>
      </c>
      <c r="Q32" s="103">
        <v>10835.888567</v>
      </c>
      <c r="R32" s="103">
        <v>25947.782968</v>
      </c>
      <c r="S32" s="103">
        <v>2991024.5022670003</v>
      </c>
    </row>
    <row r="33" spans="2:19" x14ac:dyDescent="0.2">
      <c r="B33" s="10" t="s">
        <v>93</v>
      </c>
      <c r="C33" s="103">
        <v>73524704.727087006</v>
      </c>
      <c r="D33" s="103">
        <v>74061686.649742991</v>
      </c>
      <c r="E33" s="103">
        <v>72345303.630162016</v>
      </c>
      <c r="F33" s="103">
        <v>72420735.207594991</v>
      </c>
      <c r="G33" s="103">
        <v>69948469.341366008</v>
      </c>
      <c r="H33" s="103">
        <v>69437041.218651012</v>
      </c>
      <c r="I33" s="103">
        <v>67443915.960538015</v>
      </c>
      <c r="J33" s="103">
        <v>63683472.716879003</v>
      </c>
      <c r="K33" s="103">
        <v>60028541.780360997</v>
      </c>
      <c r="L33" s="103">
        <v>60839930.645550005</v>
      </c>
      <c r="M33" s="103">
        <v>65526170.193931989</v>
      </c>
      <c r="N33" s="103">
        <v>61595856.677426986</v>
      </c>
      <c r="O33" s="103">
        <v>60604808.255953997</v>
      </c>
      <c r="P33" s="103">
        <v>59055197.994137004</v>
      </c>
      <c r="Q33" s="103">
        <v>48581191.191728994</v>
      </c>
      <c r="R33" s="103">
        <v>45730378.979104996</v>
      </c>
      <c r="S33" s="103">
        <v>1024827405.1702161</v>
      </c>
    </row>
  </sheetData>
  <pageMargins left="0.7" right="0.7" top="0.75" bottom="0.75" header="0.3" footer="0.3"/>
  <pageSetup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D9F26-11C8-41BB-9D62-4EE6A3AAA6E2}">
  <sheetPr>
    <tabColor theme="7"/>
  </sheetPr>
  <dimension ref="A3:O809"/>
  <sheetViews>
    <sheetView zoomScaleNormal="100" workbookViewId="0">
      <pane xSplit="5" ySplit="10" topLeftCell="F11" activePane="bottomRight" state="frozen"/>
      <selection pane="topRight" activeCell="F1" sqref="F1"/>
      <selection pane="bottomLeft" activeCell="A11" sqref="A11"/>
      <selection pane="bottomRight" activeCell="A5" sqref="A5"/>
    </sheetView>
  </sheetViews>
  <sheetFormatPr baseColWidth="10" defaultColWidth="8.83203125" defaultRowHeight="15" x14ac:dyDescent="0.2"/>
  <cols>
    <col min="1" max="1" width="10.6640625" customWidth="1"/>
    <col min="2" max="2" width="12" bestFit="1" customWidth="1"/>
    <col min="3" max="3" width="27.33203125" bestFit="1" customWidth="1"/>
    <col min="4" max="4" width="20" bestFit="1" customWidth="1"/>
    <col min="5" max="5" width="6.1640625" bestFit="1" customWidth="1"/>
    <col min="6" max="6" width="31.5" bestFit="1" customWidth="1"/>
    <col min="7" max="7" width="22.83203125" bestFit="1" customWidth="1"/>
    <col min="8" max="8" width="33.33203125" bestFit="1" customWidth="1"/>
    <col min="9" max="9" width="29" bestFit="1" customWidth="1"/>
    <col min="10" max="10" width="29.6640625" bestFit="1" customWidth="1"/>
    <col min="11" max="11" width="33.6640625" bestFit="1" customWidth="1"/>
    <col min="12" max="12" width="29.33203125" bestFit="1" customWidth="1"/>
    <col min="13" max="13" width="30" bestFit="1" customWidth="1"/>
    <col min="14" max="14" width="6.83203125" bestFit="1" customWidth="1"/>
  </cols>
  <sheetData>
    <row r="3" spans="1:15" ht="19" x14ac:dyDescent="0.25">
      <c r="A3" s="26" t="s">
        <v>459</v>
      </c>
      <c r="B3" s="26"/>
      <c r="C3" s="27">
        <v>44362</v>
      </c>
    </row>
    <row r="5" spans="1:15" x14ac:dyDescent="0.2">
      <c r="A5" s="14" t="s">
        <v>94</v>
      </c>
    </row>
    <row r="6" spans="1:15" x14ac:dyDescent="0.2">
      <c r="A6" s="14" t="s">
        <v>460</v>
      </c>
      <c r="B6" t="s">
        <v>461</v>
      </c>
    </row>
    <row r="7" spans="1:15" x14ac:dyDescent="0.2">
      <c r="A7" s="14" t="s">
        <v>462</v>
      </c>
      <c r="B7" t="s">
        <v>463</v>
      </c>
    </row>
    <row r="8" spans="1:15" x14ac:dyDescent="0.2">
      <c r="A8" s="14" t="s">
        <v>464</v>
      </c>
      <c r="B8" t="s">
        <v>465</v>
      </c>
    </row>
    <row r="9" spans="1:15" x14ac:dyDescent="0.2">
      <c r="A9" s="14"/>
    </row>
    <row r="10" spans="1:15" x14ac:dyDescent="0.2">
      <c r="A10" s="14" t="s">
        <v>199</v>
      </c>
      <c r="B10" s="14" t="s">
        <v>466</v>
      </c>
      <c r="C10" s="14" t="s">
        <v>467</v>
      </c>
      <c r="D10" s="14" t="s">
        <v>91</v>
      </c>
      <c r="E10" s="14" t="s">
        <v>92</v>
      </c>
      <c r="F10" s="14" t="s">
        <v>468</v>
      </c>
      <c r="G10" s="14" t="s">
        <v>469</v>
      </c>
      <c r="H10" s="14" t="s">
        <v>470</v>
      </c>
      <c r="I10" s="14" t="s">
        <v>471</v>
      </c>
      <c r="J10" s="14" t="s">
        <v>472</v>
      </c>
      <c r="K10" s="14" t="s">
        <v>473</v>
      </c>
      <c r="L10" s="14" t="s">
        <v>474</v>
      </c>
      <c r="M10" s="14" t="s">
        <v>475</v>
      </c>
      <c r="N10" s="28" t="s">
        <v>69</v>
      </c>
      <c r="O10" s="14"/>
    </row>
    <row r="11" spans="1:15" x14ac:dyDescent="0.2">
      <c r="A11">
        <v>2006</v>
      </c>
      <c r="B11">
        <v>123</v>
      </c>
      <c r="C11" t="s">
        <v>476</v>
      </c>
      <c r="D11" t="s">
        <v>104</v>
      </c>
      <c r="E11">
        <v>1</v>
      </c>
      <c r="F11" s="58">
        <v>2823659</v>
      </c>
      <c r="G11" t="s">
        <v>477</v>
      </c>
      <c r="H11" s="29">
        <v>42369</v>
      </c>
      <c r="I11" s="29">
        <v>20606</v>
      </c>
      <c r="J11">
        <v>7.298</v>
      </c>
      <c r="K11" s="29">
        <v>11996</v>
      </c>
      <c r="L11" s="29">
        <v>5834</v>
      </c>
      <c r="M11">
        <v>2.0659999999999998</v>
      </c>
      <c r="N11" s="20">
        <f>COUNTIF(lookup_lists!$B$49:$B$55,AB_Facilities!D11)</f>
        <v>1</v>
      </c>
    </row>
    <row r="12" spans="1:15" x14ac:dyDescent="0.2">
      <c r="A12">
        <v>2006</v>
      </c>
      <c r="B12">
        <v>123</v>
      </c>
      <c r="C12" t="s">
        <v>476</v>
      </c>
      <c r="D12" t="s">
        <v>104</v>
      </c>
      <c r="E12">
        <v>2</v>
      </c>
      <c r="F12" s="29">
        <v>2982282</v>
      </c>
      <c r="G12" t="s">
        <v>477</v>
      </c>
      <c r="H12" s="29">
        <v>42369</v>
      </c>
      <c r="I12" s="29">
        <v>21763</v>
      </c>
      <c r="J12">
        <v>7.2969999999999997</v>
      </c>
      <c r="K12" s="29">
        <v>11996</v>
      </c>
      <c r="L12" s="29">
        <v>6162</v>
      </c>
      <c r="M12">
        <v>2.0659999999999998</v>
      </c>
      <c r="N12" s="20">
        <f>COUNTIF(lookup_lists!$B$49:$B$55,AB_Facilities!D12)</f>
        <v>1</v>
      </c>
    </row>
    <row r="13" spans="1:15" x14ac:dyDescent="0.2">
      <c r="A13">
        <v>2006</v>
      </c>
      <c r="B13">
        <v>773</v>
      </c>
      <c r="C13" t="s">
        <v>348</v>
      </c>
      <c r="D13" t="s">
        <v>98</v>
      </c>
      <c r="E13">
        <v>1</v>
      </c>
      <c r="F13" s="29">
        <v>3217340</v>
      </c>
      <c r="G13" t="s">
        <v>477</v>
      </c>
      <c r="H13" s="29">
        <v>12918</v>
      </c>
      <c r="I13" s="29">
        <v>6651</v>
      </c>
      <c r="J13">
        <v>2.0670000000000002</v>
      </c>
      <c r="K13" s="29">
        <v>12161</v>
      </c>
      <c r="L13" s="29">
        <v>6260</v>
      </c>
      <c r="M13">
        <v>1.946</v>
      </c>
      <c r="N13" s="20">
        <f>COUNTIF(lookup_lists!$B$49:$B$55,AB_Facilities!D13)</f>
        <v>1</v>
      </c>
    </row>
    <row r="14" spans="1:15" x14ac:dyDescent="0.2">
      <c r="A14">
        <v>2006</v>
      </c>
      <c r="B14">
        <v>773</v>
      </c>
      <c r="C14" t="s">
        <v>348</v>
      </c>
      <c r="D14" t="s">
        <v>98</v>
      </c>
      <c r="E14">
        <v>2</v>
      </c>
      <c r="F14" s="29">
        <v>3032188</v>
      </c>
      <c r="G14" t="s">
        <v>477</v>
      </c>
      <c r="H14" s="29">
        <v>12918</v>
      </c>
      <c r="I14" s="29">
        <v>6268</v>
      </c>
      <c r="J14">
        <v>2.0670000000000002</v>
      </c>
      <c r="K14" s="29">
        <v>12161</v>
      </c>
      <c r="L14" s="29">
        <v>5900</v>
      </c>
      <c r="M14">
        <v>1.946</v>
      </c>
      <c r="N14" s="20">
        <f>COUNTIF(lookup_lists!$B$49:$B$55,AB_Facilities!D14)</f>
        <v>1</v>
      </c>
    </row>
    <row r="15" spans="1:15" x14ac:dyDescent="0.2">
      <c r="A15">
        <v>2006</v>
      </c>
      <c r="B15">
        <v>773</v>
      </c>
      <c r="C15" t="s">
        <v>348</v>
      </c>
      <c r="D15" t="s">
        <v>98</v>
      </c>
      <c r="E15">
        <v>3</v>
      </c>
      <c r="F15" s="29">
        <v>3672927</v>
      </c>
      <c r="G15" t="s">
        <v>477</v>
      </c>
      <c r="H15" t="s">
        <v>477</v>
      </c>
      <c r="I15" s="29">
        <v>3633</v>
      </c>
      <c r="J15">
        <v>0.98899999999999999</v>
      </c>
      <c r="K15" t="s">
        <v>477</v>
      </c>
      <c r="L15" s="29">
        <v>2097</v>
      </c>
      <c r="M15">
        <v>0.57099999999999995</v>
      </c>
      <c r="N15" s="20">
        <f>COUNTIF(lookup_lists!$B$49:$B$55,AB_Facilities!D15)</f>
        <v>1</v>
      </c>
    </row>
    <row r="16" spans="1:15" x14ac:dyDescent="0.2">
      <c r="A16">
        <v>2006</v>
      </c>
      <c r="B16">
        <v>1391</v>
      </c>
      <c r="C16" t="s">
        <v>348</v>
      </c>
      <c r="D16" t="s">
        <v>478</v>
      </c>
      <c r="E16">
        <v>1</v>
      </c>
      <c r="F16" t="s">
        <v>477</v>
      </c>
      <c r="G16" t="s">
        <v>477</v>
      </c>
      <c r="H16" t="s">
        <v>477</v>
      </c>
      <c r="I16" t="s">
        <v>477</v>
      </c>
      <c r="J16" t="s">
        <v>477</v>
      </c>
      <c r="K16" t="s">
        <v>477</v>
      </c>
      <c r="L16" t="s">
        <v>477</v>
      </c>
      <c r="M16" t="s">
        <v>477</v>
      </c>
      <c r="N16" s="20">
        <f>COUNTIF(lookup_lists!$B$49:$B$55,AB_Facilities!D16)</f>
        <v>0</v>
      </c>
    </row>
    <row r="17" spans="1:14" x14ac:dyDescent="0.2">
      <c r="A17">
        <v>2006</v>
      </c>
      <c r="B17">
        <v>1391</v>
      </c>
      <c r="C17" t="s">
        <v>348</v>
      </c>
      <c r="D17" t="s">
        <v>478</v>
      </c>
      <c r="E17">
        <v>2</v>
      </c>
      <c r="F17" t="s">
        <v>477</v>
      </c>
      <c r="G17" t="s">
        <v>477</v>
      </c>
      <c r="H17" t="s">
        <v>477</v>
      </c>
      <c r="I17" t="s">
        <v>477</v>
      </c>
      <c r="J17" t="s">
        <v>477</v>
      </c>
      <c r="K17" t="s">
        <v>477</v>
      </c>
      <c r="L17" t="s">
        <v>477</v>
      </c>
      <c r="M17" t="s">
        <v>477</v>
      </c>
      <c r="N17" s="20">
        <f>COUNTIF(lookup_lists!$B$49:$B$55,AB_Facilities!D17)</f>
        <v>0</v>
      </c>
    </row>
    <row r="18" spans="1:14" x14ac:dyDescent="0.2">
      <c r="A18">
        <v>2006</v>
      </c>
      <c r="B18">
        <v>1391</v>
      </c>
      <c r="C18" t="s">
        <v>348</v>
      </c>
      <c r="D18" t="s">
        <v>478</v>
      </c>
      <c r="E18">
        <v>3</v>
      </c>
      <c r="F18" t="s">
        <v>477</v>
      </c>
      <c r="G18" t="s">
        <v>477</v>
      </c>
      <c r="H18" t="s">
        <v>477</v>
      </c>
      <c r="I18" t="s">
        <v>477</v>
      </c>
      <c r="J18" t="s">
        <v>477</v>
      </c>
      <c r="K18" t="s">
        <v>477</v>
      </c>
      <c r="L18" t="s">
        <v>477</v>
      </c>
      <c r="M18" t="s">
        <v>477</v>
      </c>
      <c r="N18" s="20">
        <f>COUNTIF(lookup_lists!$B$49:$B$55,AB_Facilities!D18)</f>
        <v>0</v>
      </c>
    </row>
    <row r="19" spans="1:14" x14ac:dyDescent="0.2">
      <c r="A19">
        <v>2006</v>
      </c>
      <c r="B19">
        <v>1512</v>
      </c>
      <c r="C19" t="s">
        <v>476</v>
      </c>
      <c r="D19" t="s">
        <v>95</v>
      </c>
      <c r="E19">
        <v>3</v>
      </c>
      <c r="F19" s="29">
        <v>1116786</v>
      </c>
      <c r="G19" t="s">
        <v>477</v>
      </c>
      <c r="H19" s="29">
        <v>11165</v>
      </c>
      <c r="I19" s="29">
        <v>5514</v>
      </c>
      <c r="J19">
        <v>4.9370000000000003</v>
      </c>
      <c r="K19" s="29">
        <v>4240</v>
      </c>
      <c r="L19" s="29">
        <v>2094</v>
      </c>
      <c r="M19">
        <v>1.875</v>
      </c>
      <c r="N19" s="20">
        <f>COUNTIF(lookup_lists!$B$49:$B$55,AB_Facilities!D19)</f>
        <v>1</v>
      </c>
    </row>
    <row r="20" spans="1:14" x14ac:dyDescent="0.2">
      <c r="A20">
        <v>2006</v>
      </c>
      <c r="B20">
        <v>1512</v>
      </c>
      <c r="C20" t="s">
        <v>476</v>
      </c>
      <c r="D20" t="s">
        <v>95</v>
      </c>
      <c r="E20">
        <v>4</v>
      </c>
      <c r="F20" s="29">
        <v>1144461</v>
      </c>
      <c r="G20" t="s">
        <v>477</v>
      </c>
      <c r="H20" s="29">
        <v>11165</v>
      </c>
      <c r="I20" s="29">
        <v>5651</v>
      </c>
      <c r="J20">
        <v>4.9379999999999997</v>
      </c>
      <c r="K20" s="29">
        <v>4240</v>
      </c>
      <c r="L20" s="29">
        <v>2146</v>
      </c>
      <c r="M20">
        <v>1.875</v>
      </c>
      <c r="N20" s="20">
        <f>COUNTIF(lookup_lists!$B$49:$B$55,AB_Facilities!D20)</f>
        <v>1</v>
      </c>
    </row>
    <row r="21" spans="1:14" x14ac:dyDescent="0.2">
      <c r="A21">
        <v>2006</v>
      </c>
      <c r="B21">
        <v>1512</v>
      </c>
      <c r="C21" t="s">
        <v>476</v>
      </c>
      <c r="D21" t="s">
        <v>95</v>
      </c>
      <c r="E21">
        <v>5</v>
      </c>
      <c r="F21" s="29">
        <v>2673995</v>
      </c>
      <c r="G21" t="s">
        <v>477</v>
      </c>
      <c r="H21" t="s">
        <v>477</v>
      </c>
      <c r="I21" s="29">
        <v>12489</v>
      </c>
      <c r="J21">
        <v>4.6710000000000003</v>
      </c>
      <c r="K21" t="s">
        <v>477</v>
      </c>
      <c r="L21" s="29">
        <v>5367</v>
      </c>
      <c r="M21">
        <v>2.0070000000000001</v>
      </c>
      <c r="N21" s="20">
        <f>COUNTIF(lookup_lists!$B$49:$B$55,AB_Facilities!D21)</f>
        <v>1</v>
      </c>
    </row>
    <row r="22" spans="1:14" x14ac:dyDescent="0.2">
      <c r="A22">
        <v>2006</v>
      </c>
      <c r="B22">
        <v>9814</v>
      </c>
      <c r="C22" t="s">
        <v>102</v>
      </c>
      <c r="D22" t="s">
        <v>102</v>
      </c>
      <c r="E22">
        <v>1</v>
      </c>
      <c r="F22" s="29">
        <v>886514</v>
      </c>
      <c r="G22" t="s">
        <v>477</v>
      </c>
      <c r="H22" t="s">
        <v>477</v>
      </c>
      <c r="I22" s="29">
        <v>2299</v>
      </c>
      <c r="J22">
        <v>2.593</v>
      </c>
      <c r="K22" t="s">
        <v>477</v>
      </c>
      <c r="L22" s="29">
        <v>2156</v>
      </c>
      <c r="M22">
        <v>2.4319999999999999</v>
      </c>
      <c r="N22" s="20">
        <f>COUNTIF(lookup_lists!$B$49:$B$55,AB_Facilities!D22)</f>
        <v>1</v>
      </c>
    </row>
    <row r="23" spans="1:14" x14ac:dyDescent="0.2">
      <c r="A23">
        <v>2006</v>
      </c>
      <c r="B23">
        <v>9830</v>
      </c>
      <c r="C23" t="s">
        <v>351</v>
      </c>
      <c r="D23" t="s">
        <v>106</v>
      </c>
      <c r="E23">
        <v>1</v>
      </c>
      <c r="F23" s="29">
        <v>2102287</v>
      </c>
      <c r="G23" t="s">
        <v>477</v>
      </c>
      <c r="H23" t="s">
        <v>479</v>
      </c>
      <c r="I23" s="29">
        <v>2982</v>
      </c>
      <c r="J23">
        <v>1.4179999999999999</v>
      </c>
      <c r="K23" t="s">
        <v>479</v>
      </c>
      <c r="L23" s="29">
        <v>3238</v>
      </c>
      <c r="M23">
        <v>1.54</v>
      </c>
      <c r="N23" s="20">
        <f>COUNTIF(lookup_lists!$B$49:$B$55,AB_Facilities!D23)</f>
        <v>1</v>
      </c>
    </row>
    <row r="24" spans="1:14" x14ac:dyDescent="0.2">
      <c r="A24">
        <v>2006</v>
      </c>
      <c r="B24">
        <v>9830</v>
      </c>
      <c r="C24" t="s">
        <v>351</v>
      </c>
      <c r="D24" t="s">
        <v>106</v>
      </c>
      <c r="E24">
        <v>2</v>
      </c>
      <c r="F24" s="29">
        <v>2250852</v>
      </c>
      <c r="G24" t="s">
        <v>477</v>
      </c>
      <c r="H24" t="s">
        <v>479</v>
      </c>
      <c r="I24" s="29">
        <v>3170</v>
      </c>
      <c r="J24">
        <v>1.4079999999999999</v>
      </c>
      <c r="K24" t="s">
        <v>479</v>
      </c>
      <c r="L24" s="29">
        <v>3455</v>
      </c>
      <c r="M24">
        <v>1.5349999999999999</v>
      </c>
      <c r="N24" s="20">
        <f>COUNTIF(lookup_lists!$B$49:$B$55,AB_Facilities!D24)</f>
        <v>1</v>
      </c>
    </row>
    <row r="25" spans="1:14" x14ac:dyDescent="0.2">
      <c r="A25">
        <v>2006</v>
      </c>
      <c r="B25">
        <v>9830</v>
      </c>
      <c r="C25" t="s">
        <v>351</v>
      </c>
      <c r="D25" t="s">
        <v>106</v>
      </c>
      <c r="E25">
        <v>3</v>
      </c>
      <c r="F25" s="29">
        <v>2335909</v>
      </c>
      <c r="G25" t="s">
        <v>477</v>
      </c>
      <c r="H25" t="s">
        <v>479</v>
      </c>
      <c r="I25" s="29">
        <v>4629</v>
      </c>
      <c r="J25">
        <v>1.982</v>
      </c>
      <c r="K25" t="s">
        <v>479</v>
      </c>
      <c r="L25" s="29">
        <v>3820</v>
      </c>
      <c r="M25">
        <v>1.635</v>
      </c>
      <c r="N25" s="20">
        <f>COUNTIF(lookup_lists!$B$49:$B$55,AB_Facilities!D25)</f>
        <v>1</v>
      </c>
    </row>
    <row r="26" spans="1:14" x14ac:dyDescent="0.2">
      <c r="A26">
        <v>2006</v>
      </c>
      <c r="B26">
        <v>9830</v>
      </c>
      <c r="C26" t="s">
        <v>351</v>
      </c>
      <c r="D26" t="s">
        <v>106</v>
      </c>
      <c r="E26">
        <v>4</v>
      </c>
      <c r="F26" s="29">
        <v>2767617</v>
      </c>
      <c r="G26" t="s">
        <v>477</v>
      </c>
      <c r="H26" t="s">
        <v>479</v>
      </c>
      <c r="I26" s="29">
        <v>5504</v>
      </c>
      <c r="J26">
        <v>1.9890000000000001</v>
      </c>
      <c r="K26" t="s">
        <v>479</v>
      </c>
      <c r="L26" s="29">
        <v>4592</v>
      </c>
      <c r="M26">
        <v>1.659</v>
      </c>
      <c r="N26" s="20">
        <f>COUNTIF(lookup_lists!$B$49:$B$55,AB_Facilities!D26)</f>
        <v>1</v>
      </c>
    </row>
    <row r="27" spans="1:14" x14ac:dyDescent="0.2">
      <c r="A27">
        <v>2006</v>
      </c>
      <c r="B27">
        <v>9830</v>
      </c>
      <c r="C27" t="s">
        <v>351</v>
      </c>
      <c r="D27" t="s">
        <v>106</v>
      </c>
      <c r="E27">
        <v>5</v>
      </c>
      <c r="F27" s="29">
        <v>2594125</v>
      </c>
      <c r="G27" t="s">
        <v>477</v>
      </c>
      <c r="H27" t="s">
        <v>479</v>
      </c>
      <c r="I27" s="29">
        <v>4787</v>
      </c>
      <c r="J27">
        <v>1.845</v>
      </c>
      <c r="K27" t="s">
        <v>479</v>
      </c>
      <c r="L27" s="29">
        <v>3702</v>
      </c>
      <c r="M27">
        <v>1.427</v>
      </c>
      <c r="N27" s="20">
        <f>COUNTIF(lookup_lists!$B$49:$B$55,AB_Facilities!D27)</f>
        <v>1</v>
      </c>
    </row>
    <row r="28" spans="1:14" x14ac:dyDescent="0.2">
      <c r="A28">
        <v>2006</v>
      </c>
      <c r="B28">
        <v>9830</v>
      </c>
      <c r="C28" t="s">
        <v>351</v>
      </c>
      <c r="D28" t="s">
        <v>106</v>
      </c>
      <c r="E28">
        <v>6</v>
      </c>
      <c r="F28" s="29">
        <v>3046226</v>
      </c>
      <c r="G28" t="s">
        <v>477</v>
      </c>
      <c r="H28" t="s">
        <v>479</v>
      </c>
      <c r="I28" s="29">
        <v>5627</v>
      </c>
      <c r="J28">
        <v>1.847</v>
      </c>
      <c r="K28" t="s">
        <v>479</v>
      </c>
      <c r="L28" s="29">
        <v>4245</v>
      </c>
      <c r="M28">
        <v>1.3939999999999999</v>
      </c>
      <c r="N28" s="20">
        <f>COUNTIF(lookup_lists!$B$49:$B$55,AB_Facilities!D28)</f>
        <v>1</v>
      </c>
    </row>
    <row r="29" spans="1:14" x14ac:dyDescent="0.2">
      <c r="A29">
        <v>2006</v>
      </c>
      <c r="B29">
        <v>10323</v>
      </c>
      <c r="C29" t="s">
        <v>351</v>
      </c>
      <c r="D29" t="s">
        <v>357</v>
      </c>
      <c r="E29">
        <v>4</v>
      </c>
      <c r="F29" s="29">
        <v>1963834</v>
      </c>
      <c r="G29" t="s">
        <v>477</v>
      </c>
      <c r="H29" t="s">
        <v>477</v>
      </c>
      <c r="I29" s="29">
        <v>6649</v>
      </c>
      <c r="J29">
        <v>3.3860000000000001</v>
      </c>
      <c r="K29" t="s">
        <v>477</v>
      </c>
      <c r="L29" s="29">
        <v>4151</v>
      </c>
      <c r="M29">
        <v>2.1139999999999999</v>
      </c>
      <c r="N29" s="20">
        <f>COUNTIF(lookup_lists!$B$49:$B$55,AB_Facilities!D29)</f>
        <v>1</v>
      </c>
    </row>
    <row r="30" spans="1:14" x14ac:dyDescent="0.2">
      <c r="A30">
        <v>2006</v>
      </c>
      <c r="B30">
        <v>10324</v>
      </c>
      <c r="C30" t="s">
        <v>351</v>
      </c>
      <c r="D30" t="s">
        <v>100</v>
      </c>
      <c r="E30">
        <v>1</v>
      </c>
      <c r="F30" s="29">
        <v>3183651</v>
      </c>
      <c r="G30" t="s">
        <v>477</v>
      </c>
      <c r="H30" t="s">
        <v>479</v>
      </c>
      <c r="I30" s="29">
        <v>6743</v>
      </c>
      <c r="J30">
        <v>2.1179999999999999</v>
      </c>
      <c r="K30" t="s">
        <v>479</v>
      </c>
      <c r="L30" s="29">
        <v>6200</v>
      </c>
      <c r="M30">
        <v>1.9470000000000001</v>
      </c>
      <c r="N30" s="20">
        <f>COUNTIF(lookup_lists!$B$49:$B$55,AB_Facilities!D30)</f>
        <v>1</v>
      </c>
    </row>
    <row r="31" spans="1:14" x14ac:dyDescent="0.2">
      <c r="A31">
        <v>2006</v>
      </c>
      <c r="B31">
        <v>10324</v>
      </c>
      <c r="C31" t="s">
        <v>351</v>
      </c>
      <c r="D31" t="s">
        <v>100</v>
      </c>
      <c r="E31">
        <v>2</v>
      </c>
      <c r="F31" s="29">
        <v>2778497</v>
      </c>
      <c r="G31" t="s">
        <v>477</v>
      </c>
      <c r="H31" t="s">
        <v>479</v>
      </c>
      <c r="I31" s="29">
        <v>5839</v>
      </c>
      <c r="J31">
        <v>2.101</v>
      </c>
      <c r="K31" t="s">
        <v>479</v>
      </c>
      <c r="L31" s="29">
        <v>5539</v>
      </c>
      <c r="M31">
        <v>1.994</v>
      </c>
      <c r="N31" s="20">
        <f>COUNTIF(lookup_lists!$B$49:$B$55,AB_Facilities!D31)</f>
        <v>1</v>
      </c>
    </row>
    <row r="32" spans="1:14" x14ac:dyDescent="0.2">
      <c r="A32">
        <v>2006</v>
      </c>
      <c r="B32">
        <v>11610</v>
      </c>
      <c r="C32" t="s">
        <v>480</v>
      </c>
      <c r="D32" t="s">
        <v>481</v>
      </c>
      <c r="E32">
        <v>8</v>
      </c>
      <c r="F32">
        <v>55497</v>
      </c>
      <c r="G32" t="s">
        <v>477</v>
      </c>
      <c r="H32" t="s">
        <v>477</v>
      </c>
      <c r="I32" t="s">
        <v>477</v>
      </c>
      <c r="J32" t="s">
        <v>477</v>
      </c>
      <c r="K32" t="s">
        <v>477</v>
      </c>
      <c r="L32">
        <v>210.15899999999999</v>
      </c>
      <c r="M32">
        <v>3.7869999999999999</v>
      </c>
      <c r="N32" s="20">
        <f>COUNTIF(lookup_lists!$B$49:$B$55,AB_Facilities!D32)</f>
        <v>0</v>
      </c>
    </row>
    <row r="33" spans="1:14" x14ac:dyDescent="0.2">
      <c r="A33">
        <v>2006</v>
      </c>
      <c r="B33">
        <v>11610</v>
      </c>
      <c r="C33" t="s">
        <v>480</v>
      </c>
      <c r="D33" t="s">
        <v>481</v>
      </c>
      <c r="E33">
        <v>10</v>
      </c>
      <c r="F33">
        <v>129997</v>
      </c>
      <c r="G33" t="s">
        <v>477</v>
      </c>
      <c r="H33" t="s">
        <v>477</v>
      </c>
      <c r="I33" t="s">
        <v>477</v>
      </c>
      <c r="J33" t="s">
        <v>477</v>
      </c>
      <c r="K33" t="s">
        <v>477</v>
      </c>
      <c r="L33">
        <v>248.39</v>
      </c>
      <c r="M33">
        <v>1.911</v>
      </c>
      <c r="N33" s="20">
        <f>COUNTIF(lookup_lists!$B$49:$B$55,AB_Facilities!D33)</f>
        <v>0</v>
      </c>
    </row>
    <row r="34" spans="1:14" x14ac:dyDescent="0.2">
      <c r="A34">
        <v>2006</v>
      </c>
      <c r="B34">
        <v>11610</v>
      </c>
      <c r="C34" t="s">
        <v>480</v>
      </c>
      <c r="D34" t="s">
        <v>481</v>
      </c>
      <c r="E34">
        <v>11</v>
      </c>
      <c r="F34">
        <v>72991</v>
      </c>
      <c r="G34" t="s">
        <v>477</v>
      </c>
      <c r="H34" t="s">
        <v>477</v>
      </c>
      <c r="I34" t="s">
        <v>477</v>
      </c>
      <c r="J34" t="s">
        <v>477</v>
      </c>
      <c r="K34" t="s">
        <v>477</v>
      </c>
      <c r="L34">
        <v>172.691</v>
      </c>
      <c r="M34">
        <v>2.3660000000000001</v>
      </c>
      <c r="N34" s="20">
        <f>COUNTIF(lookup_lists!$B$49:$B$55,AB_Facilities!D34)</f>
        <v>0</v>
      </c>
    </row>
    <row r="35" spans="1:14" x14ac:dyDescent="0.2">
      <c r="A35">
        <v>2006</v>
      </c>
      <c r="B35">
        <v>11610</v>
      </c>
      <c r="C35" t="s">
        <v>480</v>
      </c>
      <c r="D35" t="s">
        <v>481</v>
      </c>
      <c r="E35" t="s">
        <v>482</v>
      </c>
      <c r="F35">
        <v>8374</v>
      </c>
      <c r="G35" t="s">
        <v>477</v>
      </c>
      <c r="H35" t="s">
        <v>477</v>
      </c>
      <c r="I35" t="s">
        <v>477</v>
      </c>
      <c r="J35" t="s">
        <v>477</v>
      </c>
      <c r="K35" t="s">
        <v>477</v>
      </c>
      <c r="L35">
        <v>2.4710000000000001</v>
      </c>
      <c r="M35">
        <v>0.29499999999999998</v>
      </c>
      <c r="N35" s="20">
        <f>COUNTIF(lookup_lists!$B$49:$B$55,AB_Facilities!D35)</f>
        <v>0</v>
      </c>
    </row>
    <row r="36" spans="1:14" x14ac:dyDescent="0.2">
      <c r="A36">
        <v>2006</v>
      </c>
      <c r="B36">
        <v>11610</v>
      </c>
      <c r="C36" t="s">
        <v>480</v>
      </c>
      <c r="D36" t="s">
        <v>481</v>
      </c>
      <c r="E36" t="s">
        <v>483</v>
      </c>
      <c r="F36">
        <v>38345</v>
      </c>
      <c r="G36" t="s">
        <v>477</v>
      </c>
      <c r="H36" t="s">
        <v>477</v>
      </c>
      <c r="I36" t="s">
        <v>477</v>
      </c>
      <c r="J36" t="s">
        <v>477</v>
      </c>
      <c r="K36" t="s">
        <v>477</v>
      </c>
      <c r="L36">
        <v>7.4740000000000002</v>
      </c>
      <c r="M36">
        <v>0.19500000000000001</v>
      </c>
      <c r="N36" s="20">
        <f>COUNTIF(lookup_lists!$B$49:$B$55,AB_Facilities!D36)</f>
        <v>0</v>
      </c>
    </row>
    <row r="37" spans="1:14" x14ac:dyDescent="0.2">
      <c r="A37">
        <v>2006</v>
      </c>
      <c r="B37">
        <v>11610</v>
      </c>
      <c r="C37" t="s">
        <v>480</v>
      </c>
      <c r="D37" t="s">
        <v>481</v>
      </c>
      <c r="E37">
        <v>14</v>
      </c>
      <c r="F37">
        <v>307346</v>
      </c>
      <c r="G37" t="s">
        <v>477</v>
      </c>
      <c r="H37" t="s">
        <v>477</v>
      </c>
      <c r="I37" t="s">
        <v>477</v>
      </c>
      <c r="J37" t="s">
        <v>477</v>
      </c>
      <c r="K37" t="s">
        <v>477</v>
      </c>
      <c r="L37">
        <v>67.489999999999995</v>
      </c>
      <c r="M37">
        <v>0.22</v>
      </c>
      <c r="N37" s="20">
        <f>COUNTIF(lookup_lists!$B$49:$B$55,AB_Facilities!D37)</f>
        <v>0</v>
      </c>
    </row>
    <row r="38" spans="1:14" x14ac:dyDescent="0.2">
      <c r="A38">
        <v>2006</v>
      </c>
      <c r="B38">
        <v>11718</v>
      </c>
      <c r="C38" t="s">
        <v>476</v>
      </c>
      <c r="D38" t="s">
        <v>484</v>
      </c>
      <c r="E38">
        <v>1</v>
      </c>
      <c r="F38" s="29">
        <v>2717</v>
      </c>
      <c r="G38">
        <v>0</v>
      </c>
      <c r="H38" t="s">
        <v>477</v>
      </c>
      <c r="I38" t="s">
        <v>477</v>
      </c>
      <c r="J38" t="s">
        <v>477</v>
      </c>
      <c r="K38" t="s">
        <v>477</v>
      </c>
      <c r="L38">
        <v>20</v>
      </c>
      <c r="M38">
        <v>7.3979999999999997</v>
      </c>
      <c r="N38" s="20">
        <f>COUNTIF(lookup_lists!$B$49:$B$55,AB_Facilities!D38)</f>
        <v>0</v>
      </c>
    </row>
    <row r="39" spans="1:14" x14ac:dyDescent="0.2">
      <c r="A39">
        <v>2006</v>
      </c>
      <c r="B39">
        <v>11718</v>
      </c>
      <c r="C39" t="s">
        <v>476</v>
      </c>
      <c r="D39" t="s">
        <v>484</v>
      </c>
      <c r="E39">
        <v>2</v>
      </c>
      <c r="F39" s="29">
        <v>29499</v>
      </c>
      <c r="G39">
        <v>0</v>
      </c>
      <c r="H39" t="s">
        <v>477</v>
      </c>
      <c r="I39" t="s">
        <v>477</v>
      </c>
      <c r="J39" t="s">
        <v>477</v>
      </c>
      <c r="K39" t="s">
        <v>477</v>
      </c>
      <c r="L39">
        <v>240</v>
      </c>
      <c r="M39">
        <v>8.1289999999999996</v>
      </c>
      <c r="N39" s="20">
        <f>COUNTIF(lookup_lists!$B$49:$B$55,AB_Facilities!D39)</f>
        <v>0</v>
      </c>
    </row>
    <row r="40" spans="1:14" x14ac:dyDescent="0.2">
      <c r="A40">
        <v>2006</v>
      </c>
      <c r="B40">
        <v>11718</v>
      </c>
      <c r="C40" t="s">
        <v>476</v>
      </c>
      <c r="D40" t="s">
        <v>484</v>
      </c>
      <c r="E40">
        <v>3</v>
      </c>
      <c r="F40">
        <v>0</v>
      </c>
      <c r="G40">
        <v>0</v>
      </c>
      <c r="H40" t="s">
        <v>477</v>
      </c>
      <c r="I40" t="s">
        <v>477</v>
      </c>
      <c r="J40" t="s">
        <v>477</v>
      </c>
      <c r="K40" t="s">
        <v>477</v>
      </c>
      <c r="L40">
        <v>0</v>
      </c>
      <c r="M40">
        <v>0</v>
      </c>
      <c r="N40" s="20">
        <f>COUNTIF(lookup_lists!$B$49:$B$55,AB_Facilities!D40)</f>
        <v>0</v>
      </c>
    </row>
    <row r="41" spans="1:14" x14ac:dyDescent="0.2">
      <c r="A41">
        <v>2006</v>
      </c>
      <c r="B41">
        <v>67774</v>
      </c>
      <c r="C41" t="s">
        <v>476</v>
      </c>
      <c r="D41" t="s">
        <v>485</v>
      </c>
      <c r="E41">
        <v>1</v>
      </c>
      <c r="F41" s="29">
        <v>27118</v>
      </c>
      <c r="G41">
        <v>0</v>
      </c>
      <c r="H41" t="s">
        <v>477</v>
      </c>
      <c r="I41" t="s">
        <v>477</v>
      </c>
      <c r="J41" t="s">
        <v>477</v>
      </c>
      <c r="K41" t="s">
        <v>477</v>
      </c>
      <c r="L41">
        <v>16</v>
      </c>
      <c r="M41">
        <v>0.59699999999999998</v>
      </c>
      <c r="N41" s="20">
        <f>COUNTIF(lookup_lists!$B$49:$B$55,AB_Facilities!D41)</f>
        <v>0</v>
      </c>
    </row>
    <row r="42" spans="1:14" x14ac:dyDescent="0.2">
      <c r="A42">
        <v>2006</v>
      </c>
      <c r="B42">
        <v>68179</v>
      </c>
      <c r="C42" t="s">
        <v>486</v>
      </c>
      <c r="D42" t="s">
        <v>487</v>
      </c>
      <c r="E42">
        <v>1</v>
      </c>
      <c r="F42" s="29">
        <v>524245</v>
      </c>
      <c r="G42" s="29">
        <v>914157</v>
      </c>
      <c r="H42" t="s">
        <v>477</v>
      </c>
      <c r="I42" t="s">
        <v>477</v>
      </c>
      <c r="J42" t="s">
        <v>477</v>
      </c>
      <c r="K42" t="s">
        <v>477</v>
      </c>
      <c r="L42">
        <v>151</v>
      </c>
      <c r="M42">
        <v>0.105</v>
      </c>
      <c r="N42" s="20">
        <f>COUNTIF(lookup_lists!$B$49:$B$55,AB_Facilities!D42)</f>
        <v>0</v>
      </c>
    </row>
    <row r="43" spans="1:14" x14ac:dyDescent="0.2">
      <c r="A43">
        <v>2006</v>
      </c>
      <c r="B43">
        <v>69209</v>
      </c>
      <c r="C43" t="s">
        <v>476</v>
      </c>
      <c r="D43" t="s">
        <v>484</v>
      </c>
      <c r="E43">
        <v>4</v>
      </c>
      <c r="F43" s="29">
        <v>311860</v>
      </c>
      <c r="G43" s="29">
        <v>184868</v>
      </c>
      <c r="H43" t="s">
        <v>477</v>
      </c>
      <c r="I43" t="s">
        <v>477</v>
      </c>
      <c r="J43" t="s">
        <v>477</v>
      </c>
      <c r="K43" t="s">
        <v>477</v>
      </c>
      <c r="L43">
        <v>164</v>
      </c>
      <c r="M43">
        <v>0.52600000000000002</v>
      </c>
      <c r="N43" s="20">
        <f>COUNTIF(lookup_lists!$B$49:$B$55,AB_Facilities!D43)</f>
        <v>0</v>
      </c>
    </row>
    <row r="44" spans="1:14" x14ac:dyDescent="0.2">
      <c r="A44">
        <v>2006</v>
      </c>
      <c r="B44">
        <v>69209</v>
      </c>
      <c r="C44" t="s">
        <v>476</v>
      </c>
      <c r="D44" t="s">
        <v>484</v>
      </c>
      <c r="E44">
        <v>5</v>
      </c>
      <c r="F44" s="29">
        <v>197321</v>
      </c>
      <c r="G44">
        <v>0</v>
      </c>
      <c r="H44" t="s">
        <v>477</v>
      </c>
      <c r="I44" t="s">
        <v>477</v>
      </c>
      <c r="J44" t="s">
        <v>477</v>
      </c>
      <c r="K44" t="s">
        <v>477</v>
      </c>
      <c r="L44">
        <v>134</v>
      </c>
      <c r="M44">
        <v>0.67900000000000005</v>
      </c>
      <c r="N44" s="20">
        <f>COUNTIF(lookup_lists!$B$49:$B$55,AB_Facilities!D44)</f>
        <v>0</v>
      </c>
    </row>
    <row r="45" spans="1:14" x14ac:dyDescent="0.2">
      <c r="A45">
        <v>2006</v>
      </c>
      <c r="B45">
        <v>73899</v>
      </c>
      <c r="C45" t="s">
        <v>476</v>
      </c>
      <c r="D45" t="s">
        <v>488</v>
      </c>
      <c r="E45">
        <v>1</v>
      </c>
      <c r="F45" s="29">
        <v>2315811</v>
      </c>
      <c r="G45" s="29">
        <v>1769911</v>
      </c>
      <c r="H45" t="s">
        <v>477</v>
      </c>
      <c r="I45" t="s">
        <v>477</v>
      </c>
      <c r="J45" t="s">
        <v>477</v>
      </c>
      <c r="K45" t="s">
        <v>477</v>
      </c>
      <c r="L45">
        <v>159</v>
      </c>
      <c r="M45">
        <v>6.9000000000000006E-2</v>
      </c>
      <c r="N45" s="20">
        <f>COUNTIF(lookup_lists!$B$49:$B$55,AB_Facilities!D45)</f>
        <v>0</v>
      </c>
    </row>
    <row r="46" spans="1:14" x14ac:dyDescent="0.2">
      <c r="A46">
        <v>2006</v>
      </c>
      <c r="B46">
        <v>73899</v>
      </c>
      <c r="C46" t="s">
        <v>476</v>
      </c>
      <c r="D46" t="s">
        <v>488</v>
      </c>
      <c r="E46">
        <v>2</v>
      </c>
      <c r="F46" s="29">
        <v>2340781</v>
      </c>
      <c r="G46" s="29">
        <v>1785871</v>
      </c>
      <c r="H46" t="s">
        <v>477</v>
      </c>
      <c r="I46" t="s">
        <v>477</v>
      </c>
      <c r="J46" t="s">
        <v>477</v>
      </c>
      <c r="K46" t="s">
        <v>477</v>
      </c>
      <c r="L46">
        <v>170</v>
      </c>
      <c r="M46">
        <v>7.1999999999999995E-2</v>
      </c>
      <c r="N46" s="20">
        <f>COUNTIF(lookup_lists!$B$49:$B$55,AB_Facilities!D46)</f>
        <v>0</v>
      </c>
    </row>
    <row r="47" spans="1:14" x14ac:dyDescent="0.2">
      <c r="A47">
        <v>2006</v>
      </c>
      <c r="B47">
        <v>77375</v>
      </c>
      <c r="C47" t="s">
        <v>489</v>
      </c>
      <c r="D47" t="s">
        <v>490</v>
      </c>
      <c r="E47">
        <v>1</v>
      </c>
      <c r="F47" s="29">
        <v>1103602</v>
      </c>
      <c r="G47" t="s">
        <v>491</v>
      </c>
      <c r="H47" t="s">
        <v>477</v>
      </c>
      <c r="I47" t="s">
        <v>477</v>
      </c>
      <c r="J47" t="s">
        <v>477</v>
      </c>
      <c r="K47" t="s">
        <v>477</v>
      </c>
      <c r="L47">
        <v>96</v>
      </c>
      <c r="M47">
        <v>8.6999999999999994E-2</v>
      </c>
      <c r="N47" s="20">
        <f>COUNTIF(lookup_lists!$B$49:$B$55,AB_Facilities!D47)</f>
        <v>0</v>
      </c>
    </row>
    <row r="48" spans="1:14" x14ac:dyDescent="0.2">
      <c r="A48">
        <v>2006</v>
      </c>
      <c r="B48">
        <v>136385</v>
      </c>
      <c r="C48" t="s">
        <v>492</v>
      </c>
      <c r="D48" t="s">
        <v>493</v>
      </c>
      <c r="E48">
        <v>1</v>
      </c>
      <c r="F48" s="29">
        <v>432577</v>
      </c>
      <c r="G48">
        <v>0</v>
      </c>
      <c r="H48" t="s">
        <v>477</v>
      </c>
      <c r="I48" t="s">
        <v>477</v>
      </c>
      <c r="J48" t="s">
        <v>477</v>
      </c>
      <c r="K48" t="s">
        <v>477</v>
      </c>
      <c r="L48">
        <v>189</v>
      </c>
      <c r="M48">
        <v>0.438</v>
      </c>
      <c r="N48" s="20">
        <f>COUNTIF(lookup_lists!$B$49:$B$55,AB_Facilities!D48)</f>
        <v>0</v>
      </c>
    </row>
    <row r="49" spans="1:14" x14ac:dyDescent="0.2">
      <c r="A49">
        <v>2006</v>
      </c>
      <c r="B49">
        <v>136681</v>
      </c>
      <c r="C49" t="s">
        <v>494</v>
      </c>
      <c r="D49" t="s">
        <v>495</v>
      </c>
      <c r="E49">
        <v>1</v>
      </c>
      <c r="F49" s="29">
        <v>562171</v>
      </c>
      <c r="G49" s="29">
        <v>281069</v>
      </c>
      <c r="H49" t="s">
        <v>477</v>
      </c>
      <c r="I49" t="s">
        <v>477</v>
      </c>
      <c r="J49" t="s">
        <v>477</v>
      </c>
      <c r="K49" t="s">
        <v>477</v>
      </c>
      <c r="L49">
        <v>91</v>
      </c>
      <c r="M49">
        <v>0.161</v>
      </c>
      <c r="N49" s="20">
        <f>COUNTIF(lookup_lists!$B$49:$B$55,AB_Facilities!D49)</f>
        <v>0</v>
      </c>
    </row>
    <row r="50" spans="1:14" x14ac:dyDescent="0.2">
      <c r="A50">
        <v>2006</v>
      </c>
      <c r="B50">
        <v>136681</v>
      </c>
      <c r="C50" t="s">
        <v>494</v>
      </c>
      <c r="D50" t="s">
        <v>495</v>
      </c>
      <c r="E50">
        <v>2</v>
      </c>
      <c r="F50" s="29">
        <v>562459</v>
      </c>
      <c r="G50" s="29">
        <v>283497</v>
      </c>
      <c r="H50" t="s">
        <v>477</v>
      </c>
      <c r="I50" t="s">
        <v>477</v>
      </c>
      <c r="J50" t="s">
        <v>477</v>
      </c>
      <c r="K50" t="s">
        <v>477</v>
      </c>
      <c r="L50">
        <v>82</v>
      </c>
      <c r="M50">
        <v>0.14699999999999999</v>
      </c>
      <c r="N50" s="20">
        <f>COUNTIF(lookup_lists!$B$49:$B$55,AB_Facilities!D50)</f>
        <v>0</v>
      </c>
    </row>
    <row r="51" spans="1:14" x14ac:dyDescent="0.2">
      <c r="A51">
        <v>2006</v>
      </c>
      <c r="B51">
        <v>136858</v>
      </c>
      <c r="C51" t="s">
        <v>496</v>
      </c>
      <c r="D51" t="s">
        <v>497</v>
      </c>
      <c r="E51">
        <v>1</v>
      </c>
      <c r="F51" s="29">
        <v>219412</v>
      </c>
      <c r="G51" t="s">
        <v>477</v>
      </c>
      <c r="H51" t="s">
        <v>477</v>
      </c>
      <c r="I51" t="s">
        <v>477</v>
      </c>
      <c r="J51" t="s">
        <v>477</v>
      </c>
      <c r="K51" t="s">
        <v>477</v>
      </c>
      <c r="L51">
        <v>137</v>
      </c>
      <c r="M51">
        <v>0.625</v>
      </c>
      <c r="N51" s="20">
        <f>COUNTIF(lookup_lists!$B$49:$B$55,AB_Facilities!D51)</f>
        <v>0</v>
      </c>
    </row>
    <row r="52" spans="1:14" x14ac:dyDescent="0.2">
      <c r="A52">
        <v>2006</v>
      </c>
      <c r="B52">
        <v>136951</v>
      </c>
      <c r="C52" t="s">
        <v>494</v>
      </c>
      <c r="D52" t="s">
        <v>498</v>
      </c>
      <c r="E52">
        <v>1</v>
      </c>
      <c r="F52" s="29">
        <v>672402</v>
      </c>
      <c r="G52" t="s">
        <v>491</v>
      </c>
      <c r="H52" t="s">
        <v>477</v>
      </c>
      <c r="I52" t="s">
        <v>477</v>
      </c>
      <c r="J52" t="s">
        <v>477</v>
      </c>
      <c r="K52" t="s">
        <v>477</v>
      </c>
      <c r="L52">
        <v>93</v>
      </c>
      <c r="M52">
        <v>0.13900000000000001</v>
      </c>
      <c r="N52" s="20">
        <f>COUNTIF(lookup_lists!$B$49:$B$55,AB_Facilities!D52)</f>
        <v>0</v>
      </c>
    </row>
    <row r="53" spans="1:14" x14ac:dyDescent="0.2">
      <c r="A53">
        <v>2006</v>
      </c>
      <c r="B53">
        <v>138365</v>
      </c>
      <c r="C53" t="s">
        <v>499</v>
      </c>
      <c r="D53" t="s">
        <v>500</v>
      </c>
      <c r="E53">
        <v>1</v>
      </c>
      <c r="F53" s="29">
        <v>990847</v>
      </c>
      <c r="G53">
        <v>0</v>
      </c>
      <c r="H53" t="s">
        <v>477</v>
      </c>
      <c r="I53" t="s">
        <v>477</v>
      </c>
      <c r="J53" t="s">
        <v>477</v>
      </c>
      <c r="K53" t="s">
        <v>477</v>
      </c>
      <c r="L53">
        <v>146</v>
      </c>
      <c r="M53">
        <v>0.14799999999999999</v>
      </c>
      <c r="N53" s="20">
        <f>COUNTIF(lookup_lists!$B$49:$B$55,AB_Facilities!D53)</f>
        <v>0</v>
      </c>
    </row>
    <row r="54" spans="1:14" x14ac:dyDescent="0.2">
      <c r="A54">
        <v>2006</v>
      </c>
      <c r="B54">
        <v>147709</v>
      </c>
      <c r="C54" t="s">
        <v>476</v>
      </c>
      <c r="D54" t="s">
        <v>501</v>
      </c>
      <c r="E54">
        <v>1</v>
      </c>
      <c r="F54" s="29">
        <v>6916</v>
      </c>
      <c r="G54">
        <v>0</v>
      </c>
      <c r="H54" t="s">
        <v>477</v>
      </c>
      <c r="I54" t="s">
        <v>477</v>
      </c>
      <c r="J54" t="s">
        <v>477</v>
      </c>
      <c r="K54" t="s">
        <v>477</v>
      </c>
      <c r="L54">
        <v>6</v>
      </c>
      <c r="M54">
        <v>0.91100000000000003</v>
      </c>
      <c r="N54" s="20">
        <f>COUNTIF(lookup_lists!$B$49:$B$55,AB_Facilities!D54)</f>
        <v>0</v>
      </c>
    </row>
    <row r="55" spans="1:14" x14ac:dyDescent="0.2">
      <c r="A55">
        <v>2006</v>
      </c>
      <c r="B55">
        <v>147709</v>
      </c>
      <c r="C55" t="s">
        <v>476</v>
      </c>
      <c r="D55" t="s">
        <v>501</v>
      </c>
      <c r="E55">
        <v>2</v>
      </c>
      <c r="F55" t="s">
        <v>477</v>
      </c>
      <c r="G55" t="s">
        <v>477</v>
      </c>
      <c r="H55" t="s">
        <v>477</v>
      </c>
      <c r="I55" t="s">
        <v>477</v>
      </c>
      <c r="J55" t="s">
        <v>477</v>
      </c>
      <c r="K55" t="s">
        <v>477</v>
      </c>
      <c r="L55" t="s">
        <v>477</v>
      </c>
      <c r="M55" t="s">
        <v>477</v>
      </c>
      <c r="N55" s="20">
        <f>COUNTIF(lookup_lists!$B$49:$B$55,AB_Facilities!D55)</f>
        <v>0</v>
      </c>
    </row>
    <row r="56" spans="1:14" x14ac:dyDescent="0.2">
      <c r="A56">
        <v>2006</v>
      </c>
      <c r="B56">
        <v>151812</v>
      </c>
      <c r="C56" t="s">
        <v>494</v>
      </c>
      <c r="D56" t="s">
        <v>502</v>
      </c>
      <c r="E56">
        <v>1</v>
      </c>
      <c r="F56" s="29">
        <v>91685</v>
      </c>
      <c r="G56" s="29">
        <v>37869</v>
      </c>
      <c r="H56" t="s">
        <v>477</v>
      </c>
      <c r="I56" t="s">
        <v>477</v>
      </c>
      <c r="J56" t="s">
        <v>477</v>
      </c>
      <c r="K56" t="s">
        <v>477</v>
      </c>
      <c r="L56">
        <v>40</v>
      </c>
      <c r="M56">
        <v>0.312</v>
      </c>
      <c r="N56" s="20">
        <f>COUNTIF(lookup_lists!$B$49:$B$55,AB_Facilities!D56)</f>
        <v>0</v>
      </c>
    </row>
    <row r="57" spans="1:14" x14ac:dyDescent="0.2">
      <c r="A57">
        <v>2006</v>
      </c>
      <c r="B57">
        <v>155746</v>
      </c>
      <c r="C57" t="s">
        <v>494</v>
      </c>
      <c r="D57" t="s">
        <v>503</v>
      </c>
      <c r="E57">
        <v>1</v>
      </c>
      <c r="F57" s="29">
        <v>2913204</v>
      </c>
      <c r="G57" t="s">
        <v>491</v>
      </c>
      <c r="H57" t="s">
        <v>477</v>
      </c>
      <c r="I57" t="s">
        <v>477</v>
      </c>
      <c r="J57" t="s">
        <v>477</v>
      </c>
      <c r="K57" t="s">
        <v>477</v>
      </c>
      <c r="L57">
        <v>337</v>
      </c>
      <c r="M57">
        <v>0.11600000000000001</v>
      </c>
      <c r="N57" s="20">
        <f>COUNTIF(lookup_lists!$B$49:$B$55,AB_Facilities!D57)</f>
        <v>0</v>
      </c>
    </row>
    <row r="58" spans="1:14" x14ac:dyDescent="0.2">
      <c r="A58">
        <v>2006</v>
      </c>
      <c r="B58">
        <v>238762</v>
      </c>
      <c r="C58" t="s">
        <v>504</v>
      </c>
      <c r="D58" t="s">
        <v>505</v>
      </c>
      <c r="E58">
        <v>1</v>
      </c>
      <c r="F58" t="s">
        <v>477</v>
      </c>
      <c r="G58" t="s">
        <v>477</v>
      </c>
      <c r="H58" t="s">
        <v>477</v>
      </c>
      <c r="I58" t="s">
        <v>477</v>
      </c>
      <c r="J58" t="s">
        <v>477</v>
      </c>
      <c r="K58" t="s">
        <v>477</v>
      </c>
      <c r="L58" t="s">
        <v>477</v>
      </c>
      <c r="M58" t="s">
        <v>477</v>
      </c>
      <c r="N58" s="20">
        <f>COUNTIF(lookup_lists!$B$49:$B$55,AB_Facilities!D58)</f>
        <v>0</v>
      </c>
    </row>
    <row r="59" spans="1:14" x14ac:dyDescent="0.2">
      <c r="A59">
        <v>2006</v>
      </c>
      <c r="B59">
        <v>246216</v>
      </c>
      <c r="C59" t="s">
        <v>499</v>
      </c>
      <c r="D59" t="s">
        <v>506</v>
      </c>
      <c r="E59">
        <v>1</v>
      </c>
      <c r="F59" t="s">
        <v>477</v>
      </c>
      <c r="G59" t="s">
        <v>477</v>
      </c>
      <c r="H59" t="s">
        <v>477</v>
      </c>
      <c r="I59" t="s">
        <v>477</v>
      </c>
      <c r="J59" t="s">
        <v>477</v>
      </c>
      <c r="K59" t="s">
        <v>477</v>
      </c>
      <c r="L59" t="s">
        <v>477</v>
      </c>
      <c r="M59" t="s">
        <v>477</v>
      </c>
      <c r="N59" s="20">
        <f>COUNTIF(lookup_lists!$B$49:$B$55,AB_Facilities!D59)</f>
        <v>0</v>
      </c>
    </row>
    <row r="60" spans="1:14" x14ac:dyDescent="0.2">
      <c r="A60">
        <v>2006</v>
      </c>
      <c r="B60">
        <v>246216</v>
      </c>
      <c r="C60" t="s">
        <v>499</v>
      </c>
      <c r="D60" t="s">
        <v>506</v>
      </c>
      <c r="E60">
        <v>2</v>
      </c>
      <c r="F60" t="s">
        <v>477</v>
      </c>
      <c r="G60" t="s">
        <v>477</v>
      </c>
      <c r="H60" t="s">
        <v>477</v>
      </c>
      <c r="I60" t="s">
        <v>477</v>
      </c>
      <c r="J60" t="s">
        <v>477</v>
      </c>
      <c r="K60" t="s">
        <v>477</v>
      </c>
      <c r="L60" t="s">
        <v>477</v>
      </c>
      <c r="M60" t="s">
        <v>477</v>
      </c>
      <c r="N60" s="20">
        <f>COUNTIF(lookup_lists!$B$49:$B$55,AB_Facilities!D60)</f>
        <v>0</v>
      </c>
    </row>
    <row r="61" spans="1:14" x14ac:dyDescent="0.2">
      <c r="A61">
        <v>2006</v>
      </c>
      <c r="B61">
        <v>246216</v>
      </c>
      <c r="C61" t="s">
        <v>499</v>
      </c>
      <c r="D61" t="s">
        <v>506</v>
      </c>
      <c r="E61">
        <v>3</v>
      </c>
      <c r="F61" t="s">
        <v>477</v>
      </c>
      <c r="G61" t="s">
        <v>477</v>
      </c>
      <c r="H61" t="s">
        <v>477</v>
      </c>
      <c r="I61" t="s">
        <v>477</v>
      </c>
      <c r="J61" t="s">
        <v>477</v>
      </c>
      <c r="K61" t="s">
        <v>477</v>
      </c>
      <c r="L61" t="s">
        <v>477</v>
      </c>
      <c r="M61" t="s">
        <v>477</v>
      </c>
      <c r="N61" s="20">
        <f>COUNTIF(lookup_lists!$B$49:$B$55,AB_Facilities!D61)</f>
        <v>0</v>
      </c>
    </row>
    <row r="62" spans="1:14" x14ac:dyDescent="0.2">
      <c r="A62">
        <v>2007</v>
      </c>
      <c r="B62">
        <v>123</v>
      </c>
      <c r="C62" t="s">
        <v>476</v>
      </c>
      <c r="D62" t="s">
        <v>104</v>
      </c>
      <c r="E62">
        <v>1</v>
      </c>
      <c r="F62" s="29">
        <v>2953951</v>
      </c>
      <c r="G62">
        <v>0</v>
      </c>
      <c r="H62" s="29">
        <v>43667</v>
      </c>
      <c r="I62" s="29">
        <v>22276</v>
      </c>
      <c r="J62">
        <v>7.5410000000000004</v>
      </c>
      <c r="K62" s="29">
        <v>13127</v>
      </c>
      <c r="L62" s="29">
        <v>6670</v>
      </c>
      <c r="M62">
        <v>2.258</v>
      </c>
      <c r="N62" s="20">
        <f>COUNTIF(lookup_lists!$B$49:$B$55,AB_Facilities!D62)</f>
        <v>1</v>
      </c>
    </row>
    <row r="63" spans="1:14" x14ac:dyDescent="0.2">
      <c r="A63">
        <v>2007</v>
      </c>
      <c r="B63">
        <v>123</v>
      </c>
      <c r="C63" t="s">
        <v>476</v>
      </c>
      <c r="D63" t="s">
        <v>104</v>
      </c>
      <c r="E63">
        <v>2</v>
      </c>
      <c r="F63" s="29">
        <v>2867608</v>
      </c>
      <c r="G63">
        <v>0</v>
      </c>
      <c r="H63" s="29">
        <v>43667</v>
      </c>
      <c r="I63" s="29">
        <v>21391</v>
      </c>
      <c r="J63">
        <v>7.46</v>
      </c>
      <c r="K63" s="29">
        <v>13127</v>
      </c>
      <c r="L63" s="29">
        <v>6457</v>
      </c>
      <c r="M63">
        <v>2.2519999999999998</v>
      </c>
      <c r="N63" s="20">
        <f>COUNTIF(lookup_lists!$B$49:$B$55,AB_Facilities!D63)</f>
        <v>1</v>
      </c>
    </row>
    <row r="64" spans="1:14" x14ac:dyDescent="0.2">
      <c r="A64">
        <v>2007</v>
      </c>
      <c r="B64">
        <v>773</v>
      </c>
      <c r="C64" t="s">
        <v>348</v>
      </c>
      <c r="D64" t="s">
        <v>98</v>
      </c>
      <c r="E64">
        <v>1</v>
      </c>
      <c r="F64" s="29">
        <v>3125247</v>
      </c>
      <c r="G64">
        <v>0</v>
      </c>
      <c r="H64" s="29">
        <v>13188</v>
      </c>
      <c r="I64" s="29">
        <v>6490</v>
      </c>
      <c r="J64">
        <v>2.077</v>
      </c>
      <c r="K64" s="29">
        <v>11209</v>
      </c>
      <c r="L64" s="29">
        <v>5516</v>
      </c>
      <c r="M64">
        <v>1.7649999999999999</v>
      </c>
      <c r="N64" s="20">
        <f>COUNTIF(lookup_lists!$B$49:$B$55,AB_Facilities!D64)</f>
        <v>1</v>
      </c>
    </row>
    <row r="65" spans="1:14" x14ac:dyDescent="0.2">
      <c r="A65">
        <v>2007</v>
      </c>
      <c r="B65">
        <v>773</v>
      </c>
      <c r="C65" t="s">
        <v>348</v>
      </c>
      <c r="D65" t="s">
        <v>98</v>
      </c>
      <c r="E65">
        <v>2</v>
      </c>
      <c r="F65" s="29">
        <v>3224960</v>
      </c>
      <c r="G65">
        <v>0</v>
      </c>
      <c r="H65" s="29">
        <v>13188</v>
      </c>
      <c r="I65" s="29">
        <v>6697</v>
      </c>
      <c r="J65">
        <v>2.077</v>
      </c>
      <c r="K65" s="29">
        <v>11209</v>
      </c>
      <c r="L65" s="29">
        <v>5692</v>
      </c>
      <c r="M65">
        <v>1.7649999999999999</v>
      </c>
      <c r="N65" s="20">
        <f>COUNTIF(lookup_lists!$B$49:$B$55,AB_Facilities!D65)</f>
        <v>1</v>
      </c>
    </row>
    <row r="66" spans="1:14" x14ac:dyDescent="0.2">
      <c r="A66">
        <v>2007</v>
      </c>
      <c r="B66">
        <v>773</v>
      </c>
      <c r="C66" t="s">
        <v>348</v>
      </c>
      <c r="D66" t="s">
        <v>98</v>
      </c>
      <c r="E66">
        <v>3</v>
      </c>
      <c r="F66" s="29">
        <v>3549649</v>
      </c>
      <c r="G66">
        <v>0</v>
      </c>
      <c r="H66" t="s">
        <v>477</v>
      </c>
      <c r="I66" s="29">
        <v>3722</v>
      </c>
      <c r="J66">
        <v>1.0489999999999999</v>
      </c>
      <c r="K66" t="s">
        <v>477</v>
      </c>
      <c r="L66" s="29">
        <v>1932</v>
      </c>
      <c r="M66">
        <v>0.54400000000000004</v>
      </c>
      <c r="N66" s="20">
        <f>COUNTIF(lookup_lists!$B$49:$B$55,AB_Facilities!D66)</f>
        <v>1</v>
      </c>
    </row>
    <row r="67" spans="1:14" x14ac:dyDescent="0.2">
      <c r="A67">
        <v>2007</v>
      </c>
      <c r="B67">
        <v>1391</v>
      </c>
      <c r="C67" t="s">
        <v>348</v>
      </c>
      <c r="D67" t="s">
        <v>478</v>
      </c>
      <c r="E67">
        <v>1</v>
      </c>
      <c r="F67" t="s">
        <v>477</v>
      </c>
      <c r="G67" t="s">
        <v>477</v>
      </c>
      <c r="H67" t="s">
        <v>477</v>
      </c>
      <c r="I67" t="s">
        <v>477</v>
      </c>
      <c r="J67" t="s">
        <v>477</v>
      </c>
      <c r="K67" t="s">
        <v>477</v>
      </c>
      <c r="L67" t="s">
        <v>477</v>
      </c>
      <c r="M67" t="s">
        <v>477</v>
      </c>
      <c r="N67" s="20">
        <f>COUNTIF(lookup_lists!$B$49:$B$55,AB_Facilities!D67)</f>
        <v>0</v>
      </c>
    </row>
    <row r="68" spans="1:14" x14ac:dyDescent="0.2">
      <c r="A68">
        <v>2007</v>
      </c>
      <c r="B68">
        <v>1391</v>
      </c>
      <c r="C68" t="s">
        <v>348</v>
      </c>
      <c r="D68" t="s">
        <v>478</v>
      </c>
      <c r="E68">
        <v>2</v>
      </c>
      <c r="F68" t="s">
        <v>477</v>
      </c>
      <c r="G68" t="s">
        <v>477</v>
      </c>
      <c r="H68" t="s">
        <v>477</v>
      </c>
      <c r="I68" t="s">
        <v>477</v>
      </c>
      <c r="J68" t="s">
        <v>477</v>
      </c>
      <c r="K68" t="s">
        <v>477</v>
      </c>
      <c r="L68" t="s">
        <v>477</v>
      </c>
      <c r="M68" t="s">
        <v>477</v>
      </c>
      <c r="N68" s="20">
        <f>COUNTIF(lookup_lists!$B$49:$B$55,AB_Facilities!D68)</f>
        <v>0</v>
      </c>
    </row>
    <row r="69" spans="1:14" x14ac:dyDescent="0.2">
      <c r="A69">
        <v>2007</v>
      </c>
      <c r="B69">
        <v>1391</v>
      </c>
      <c r="C69" t="s">
        <v>348</v>
      </c>
      <c r="D69" t="s">
        <v>478</v>
      </c>
      <c r="E69">
        <v>3</v>
      </c>
      <c r="F69" t="s">
        <v>477</v>
      </c>
      <c r="G69" t="s">
        <v>477</v>
      </c>
      <c r="H69" t="s">
        <v>477</v>
      </c>
      <c r="I69" t="s">
        <v>477</v>
      </c>
      <c r="J69" t="s">
        <v>477</v>
      </c>
      <c r="K69" t="s">
        <v>477</v>
      </c>
      <c r="L69" t="s">
        <v>477</v>
      </c>
      <c r="M69" t="s">
        <v>477</v>
      </c>
      <c r="N69" s="20">
        <f>COUNTIF(lookup_lists!$B$49:$B$55,AB_Facilities!D69)</f>
        <v>0</v>
      </c>
    </row>
    <row r="70" spans="1:14" x14ac:dyDescent="0.2">
      <c r="A70">
        <v>2007</v>
      </c>
      <c r="B70">
        <v>1512</v>
      </c>
      <c r="C70" t="s">
        <v>476</v>
      </c>
      <c r="D70" t="s">
        <v>95</v>
      </c>
      <c r="E70">
        <v>3</v>
      </c>
      <c r="F70" s="29">
        <v>971133</v>
      </c>
      <c r="G70">
        <v>0</v>
      </c>
      <c r="H70" s="29">
        <v>10442</v>
      </c>
      <c r="I70" s="29">
        <v>4881</v>
      </c>
      <c r="J70">
        <v>5.0259999999999998</v>
      </c>
      <c r="K70" s="29">
        <v>3815</v>
      </c>
      <c r="L70" s="29">
        <v>1788</v>
      </c>
      <c r="M70">
        <v>1.841</v>
      </c>
      <c r="N70" s="20">
        <f>COUNTIF(lookup_lists!$B$49:$B$55,AB_Facilities!D70)</f>
        <v>1</v>
      </c>
    </row>
    <row r="71" spans="1:14" x14ac:dyDescent="0.2">
      <c r="A71">
        <v>2007</v>
      </c>
      <c r="B71">
        <v>1512</v>
      </c>
      <c r="C71" t="s">
        <v>476</v>
      </c>
      <c r="D71" t="s">
        <v>95</v>
      </c>
      <c r="E71">
        <v>4</v>
      </c>
      <c r="F71" s="29">
        <v>1136733</v>
      </c>
      <c r="G71">
        <v>0</v>
      </c>
      <c r="H71" s="29">
        <v>10442</v>
      </c>
      <c r="I71" s="29">
        <v>5560</v>
      </c>
      <c r="J71">
        <v>4.891</v>
      </c>
      <c r="K71" s="29">
        <v>3815</v>
      </c>
      <c r="L71" s="29">
        <v>2027</v>
      </c>
      <c r="M71">
        <v>1.7829999999999999</v>
      </c>
      <c r="N71" s="20">
        <f>COUNTIF(lookup_lists!$B$49:$B$55,AB_Facilities!D71)</f>
        <v>1</v>
      </c>
    </row>
    <row r="72" spans="1:14" x14ac:dyDescent="0.2">
      <c r="A72">
        <v>2007</v>
      </c>
      <c r="B72">
        <v>1512</v>
      </c>
      <c r="C72" t="s">
        <v>476</v>
      </c>
      <c r="D72" t="s">
        <v>95</v>
      </c>
      <c r="E72">
        <v>5</v>
      </c>
      <c r="F72" s="29">
        <v>2801188</v>
      </c>
      <c r="G72">
        <v>0</v>
      </c>
      <c r="H72" t="s">
        <v>477</v>
      </c>
      <c r="I72" s="29">
        <v>12292</v>
      </c>
      <c r="J72">
        <v>4.3879999999999999</v>
      </c>
      <c r="K72" t="s">
        <v>477</v>
      </c>
      <c r="L72" s="29">
        <v>5440</v>
      </c>
      <c r="M72">
        <v>1.9419999999999999</v>
      </c>
      <c r="N72" s="20">
        <f>COUNTIF(lookup_lists!$B$49:$B$55,AB_Facilities!D72)</f>
        <v>1</v>
      </c>
    </row>
    <row r="73" spans="1:14" x14ac:dyDescent="0.2">
      <c r="A73">
        <v>2007</v>
      </c>
      <c r="B73">
        <v>9814</v>
      </c>
      <c r="C73" t="s">
        <v>102</v>
      </c>
      <c r="D73" t="s">
        <v>102</v>
      </c>
      <c r="E73">
        <v>1</v>
      </c>
      <c r="F73" s="29">
        <v>932793</v>
      </c>
      <c r="G73">
        <v>0</v>
      </c>
      <c r="H73" t="s">
        <v>507</v>
      </c>
      <c r="I73" s="29">
        <v>2831</v>
      </c>
      <c r="J73">
        <v>3.0350000000000001</v>
      </c>
      <c r="K73" t="s">
        <v>477</v>
      </c>
      <c r="L73" s="29">
        <v>2548</v>
      </c>
      <c r="M73">
        <v>2.7320000000000002</v>
      </c>
      <c r="N73" s="20">
        <f>COUNTIF(lookup_lists!$B$49:$B$55,AB_Facilities!D73)</f>
        <v>1</v>
      </c>
    </row>
    <row r="74" spans="1:14" x14ac:dyDescent="0.2">
      <c r="A74">
        <v>2007</v>
      </c>
      <c r="B74">
        <v>9830</v>
      </c>
      <c r="C74" t="s">
        <v>351</v>
      </c>
      <c r="D74" t="s">
        <v>106</v>
      </c>
      <c r="E74">
        <v>1</v>
      </c>
      <c r="F74" s="29">
        <v>1913678</v>
      </c>
      <c r="G74">
        <v>0</v>
      </c>
      <c r="H74" t="s">
        <v>479</v>
      </c>
      <c r="I74" s="29">
        <v>3100</v>
      </c>
      <c r="J74">
        <v>1.62</v>
      </c>
      <c r="K74" t="s">
        <v>479</v>
      </c>
      <c r="L74" s="29">
        <v>3787</v>
      </c>
      <c r="M74">
        <v>1.9790000000000001</v>
      </c>
      <c r="N74" s="20">
        <f>COUNTIF(lookup_lists!$B$49:$B$55,AB_Facilities!D74)</f>
        <v>1</v>
      </c>
    </row>
    <row r="75" spans="1:14" x14ac:dyDescent="0.2">
      <c r="A75">
        <v>2007</v>
      </c>
      <c r="B75">
        <v>9830</v>
      </c>
      <c r="C75" t="s">
        <v>351</v>
      </c>
      <c r="D75" t="s">
        <v>106</v>
      </c>
      <c r="E75">
        <v>2</v>
      </c>
      <c r="F75" s="29">
        <v>1962904</v>
      </c>
      <c r="G75">
        <v>0</v>
      </c>
      <c r="H75" t="s">
        <v>479</v>
      </c>
      <c r="I75" s="29">
        <v>3214</v>
      </c>
      <c r="J75">
        <v>1.637</v>
      </c>
      <c r="K75" t="s">
        <v>479</v>
      </c>
      <c r="L75" s="29">
        <v>3884</v>
      </c>
      <c r="M75">
        <v>1.9790000000000001</v>
      </c>
      <c r="N75" s="20">
        <f>COUNTIF(lookup_lists!$B$49:$B$55,AB_Facilities!D75)</f>
        <v>1</v>
      </c>
    </row>
    <row r="76" spans="1:14" x14ac:dyDescent="0.2">
      <c r="A76">
        <v>2007</v>
      </c>
      <c r="B76">
        <v>9830</v>
      </c>
      <c r="C76" t="s">
        <v>351</v>
      </c>
      <c r="D76" t="s">
        <v>106</v>
      </c>
      <c r="E76">
        <v>3</v>
      </c>
      <c r="F76" s="29">
        <v>2654107</v>
      </c>
      <c r="G76">
        <v>0</v>
      </c>
      <c r="H76" t="s">
        <v>479</v>
      </c>
      <c r="I76" s="29">
        <v>5435</v>
      </c>
      <c r="J76">
        <v>2.048</v>
      </c>
      <c r="K76" t="s">
        <v>479</v>
      </c>
      <c r="L76" s="29">
        <v>4780</v>
      </c>
      <c r="M76">
        <v>1.8009999999999999</v>
      </c>
      <c r="N76" s="20">
        <f>COUNTIF(lookup_lists!$B$49:$B$55,AB_Facilities!D76)</f>
        <v>1</v>
      </c>
    </row>
    <row r="77" spans="1:14" x14ac:dyDescent="0.2">
      <c r="A77">
        <v>2007</v>
      </c>
      <c r="B77">
        <v>9830</v>
      </c>
      <c r="C77" t="s">
        <v>351</v>
      </c>
      <c r="D77" t="s">
        <v>106</v>
      </c>
      <c r="E77">
        <v>4</v>
      </c>
      <c r="F77" s="29">
        <v>2378255</v>
      </c>
      <c r="G77">
        <v>0</v>
      </c>
      <c r="H77" t="s">
        <v>479</v>
      </c>
      <c r="I77" s="29">
        <v>4654</v>
      </c>
      <c r="J77">
        <v>1.9570000000000001</v>
      </c>
      <c r="K77" t="s">
        <v>479</v>
      </c>
      <c r="L77" s="29">
        <v>4212</v>
      </c>
      <c r="M77">
        <v>1.7709999999999999</v>
      </c>
      <c r="N77" s="20">
        <f>COUNTIF(lookup_lists!$B$49:$B$55,AB_Facilities!D77)</f>
        <v>1</v>
      </c>
    </row>
    <row r="78" spans="1:14" x14ac:dyDescent="0.2">
      <c r="A78">
        <v>2007</v>
      </c>
      <c r="B78">
        <v>9830</v>
      </c>
      <c r="C78" t="s">
        <v>351</v>
      </c>
      <c r="D78" t="s">
        <v>106</v>
      </c>
      <c r="E78">
        <v>5</v>
      </c>
      <c r="F78" s="29">
        <v>2610760</v>
      </c>
      <c r="G78">
        <v>0</v>
      </c>
      <c r="H78" t="s">
        <v>479</v>
      </c>
      <c r="I78" s="29">
        <v>4605</v>
      </c>
      <c r="J78">
        <v>1.764</v>
      </c>
      <c r="K78" t="s">
        <v>479</v>
      </c>
      <c r="L78" s="29">
        <v>4042</v>
      </c>
      <c r="M78">
        <v>1.548</v>
      </c>
      <c r="N78" s="20">
        <f>COUNTIF(lookup_lists!$B$49:$B$55,AB_Facilities!D78)</f>
        <v>1</v>
      </c>
    </row>
    <row r="79" spans="1:14" x14ac:dyDescent="0.2">
      <c r="A79">
        <v>2007</v>
      </c>
      <c r="B79">
        <v>9830</v>
      </c>
      <c r="C79" t="s">
        <v>351</v>
      </c>
      <c r="D79" t="s">
        <v>106</v>
      </c>
      <c r="E79">
        <v>6</v>
      </c>
      <c r="F79" s="29">
        <v>3138535</v>
      </c>
      <c r="G79">
        <v>0</v>
      </c>
      <c r="H79" t="s">
        <v>479</v>
      </c>
      <c r="I79" s="29">
        <v>5654</v>
      </c>
      <c r="J79">
        <v>1.8009999999999999</v>
      </c>
      <c r="K79" t="s">
        <v>479</v>
      </c>
      <c r="L79" s="29">
        <v>4819</v>
      </c>
      <c r="M79">
        <v>1.5349999999999999</v>
      </c>
      <c r="N79" s="20">
        <f>COUNTIF(lookup_lists!$B$49:$B$55,AB_Facilities!D79)</f>
        <v>1</v>
      </c>
    </row>
    <row r="80" spans="1:14" x14ac:dyDescent="0.2">
      <c r="A80">
        <v>2007</v>
      </c>
      <c r="B80">
        <v>10323</v>
      </c>
      <c r="C80" t="s">
        <v>351</v>
      </c>
      <c r="D80" t="s">
        <v>357</v>
      </c>
      <c r="E80">
        <v>4</v>
      </c>
      <c r="F80" s="29">
        <v>1691906</v>
      </c>
      <c r="G80">
        <v>0</v>
      </c>
      <c r="H80" t="s">
        <v>477</v>
      </c>
      <c r="I80" s="29">
        <v>5470</v>
      </c>
      <c r="J80">
        <v>3.2330000000000001</v>
      </c>
      <c r="K80" t="s">
        <v>477</v>
      </c>
      <c r="L80" s="29">
        <v>3379</v>
      </c>
      <c r="M80">
        <v>1.9970000000000001</v>
      </c>
      <c r="N80" s="20">
        <f>COUNTIF(lookup_lists!$B$49:$B$55,AB_Facilities!D80)</f>
        <v>1</v>
      </c>
    </row>
    <row r="81" spans="1:14" x14ac:dyDescent="0.2">
      <c r="A81">
        <v>2007</v>
      </c>
      <c r="B81">
        <v>10324</v>
      </c>
      <c r="C81" t="s">
        <v>351</v>
      </c>
      <c r="D81" t="s">
        <v>100</v>
      </c>
      <c r="E81">
        <v>1</v>
      </c>
      <c r="F81" s="29">
        <v>3145483</v>
      </c>
      <c r="G81">
        <v>0</v>
      </c>
      <c r="H81" t="s">
        <v>479</v>
      </c>
      <c r="I81" s="29">
        <v>6543</v>
      </c>
      <c r="J81">
        <v>2.08</v>
      </c>
      <c r="K81" t="s">
        <v>479</v>
      </c>
      <c r="L81" s="29">
        <v>5772</v>
      </c>
      <c r="M81">
        <v>1.835</v>
      </c>
      <c r="N81" s="20">
        <f>COUNTIF(lookup_lists!$B$49:$B$55,AB_Facilities!D81)</f>
        <v>1</v>
      </c>
    </row>
    <row r="82" spans="1:14" x14ac:dyDescent="0.2">
      <c r="A82">
        <v>2007</v>
      </c>
      <c r="B82">
        <v>10324</v>
      </c>
      <c r="C82" t="s">
        <v>351</v>
      </c>
      <c r="D82" t="s">
        <v>100</v>
      </c>
      <c r="E82">
        <v>2</v>
      </c>
      <c r="F82" s="29">
        <v>3108276</v>
      </c>
      <c r="G82">
        <v>0</v>
      </c>
      <c r="H82" t="s">
        <v>479</v>
      </c>
      <c r="I82" s="29">
        <v>6478</v>
      </c>
      <c r="J82">
        <v>2.0840000000000001</v>
      </c>
      <c r="K82" t="s">
        <v>479</v>
      </c>
      <c r="L82" s="29">
        <v>5726</v>
      </c>
      <c r="M82">
        <v>1.8420000000000001</v>
      </c>
      <c r="N82" s="20">
        <f>COUNTIF(lookup_lists!$B$49:$B$55,AB_Facilities!D82)</f>
        <v>1</v>
      </c>
    </row>
    <row r="83" spans="1:14" x14ac:dyDescent="0.2">
      <c r="A83">
        <v>2007</v>
      </c>
      <c r="B83">
        <v>11610</v>
      </c>
      <c r="C83" t="s">
        <v>480</v>
      </c>
      <c r="D83" t="s">
        <v>481</v>
      </c>
      <c r="E83">
        <v>8</v>
      </c>
      <c r="F83" s="29">
        <v>55665</v>
      </c>
      <c r="G83" t="s">
        <v>477</v>
      </c>
      <c r="H83" t="s">
        <v>477</v>
      </c>
      <c r="I83" t="s">
        <v>477</v>
      </c>
      <c r="J83" t="s">
        <v>477</v>
      </c>
      <c r="K83" t="s">
        <v>477</v>
      </c>
      <c r="L83">
        <v>203</v>
      </c>
      <c r="M83">
        <v>3.65</v>
      </c>
      <c r="N83" s="20">
        <f>COUNTIF(lookup_lists!$B$49:$B$55,AB_Facilities!D83)</f>
        <v>0</v>
      </c>
    </row>
    <row r="84" spans="1:14" x14ac:dyDescent="0.2">
      <c r="A84">
        <v>2007</v>
      </c>
      <c r="B84">
        <v>11610</v>
      </c>
      <c r="C84" t="s">
        <v>480</v>
      </c>
      <c r="D84" t="s">
        <v>481</v>
      </c>
      <c r="E84">
        <v>10</v>
      </c>
      <c r="F84" t="s">
        <v>477</v>
      </c>
      <c r="G84" t="s">
        <v>477</v>
      </c>
      <c r="H84" t="s">
        <v>477</v>
      </c>
      <c r="I84" t="s">
        <v>477</v>
      </c>
      <c r="J84" t="s">
        <v>477</v>
      </c>
      <c r="K84" t="s">
        <v>477</v>
      </c>
      <c r="L84" t="s">
        <v>477</v>
      </c>
      <c r="M84" t="s">
        <v>477</v>
      </c>
      <c r="N84" s="20">
        <f>COUNTIF(lookup_lists!$B$49:$B$55,AB_Facilities!D84)</f>
        <v>0</v>
      </c>
    </row>
    <row r="85" spans="1:14" x14ac:dyDescent="0.2">
      <c r="A85">
        <v>2007</v>
      </c>
      <c r="B85">
        <v>11610</v>
      </c>
      <c r="C85" t="s">
        <v>480</v>
      </c>
      <c r="D85" t="s">
        <v>481</v>
      </c>
      <c r="E85">
        <v>11</v>
      </c>
      <c r="F85" t="s">
        <v>477</v>
      </c>
      <c r="G85" t="s">
        <v>477</v>
      </c>
      <c r="H85" t="s">
        <v>477</v>
      </c>
      <c r="I85" t="s">
        <v>477</v>
      </c>
      <c r="J85" t="s">
        <v>477</v>
      </c>
      <c r="K85" t="s">
        <v>477</v>
      </c>
      <c r="L85" t="s">
        <v>477</v>
      </c>
      <c r="M85" t="s">
        <v>477</v>
      </c>
      <c r="N85" s="20">
        <f>COUNTIF(lookup_lists!$B$49:$B$55,AB_Facilities!D85)</f>
        <v>0</v>
      </c>
    </row>
    <row r="86" spans="1:14" x14ac:dyDescent="0.2">
      <c r="A86">
        <v>2007</v>
      </c>
      <c r="B86">
        <v>11610</v>
      </c>
      <c r="C86" t="s">
        <v>480</v>
      </c>
      <c r="D86" t="s">
        <v>481</v>
      </c>
      <c r="E86" t="s">
        <v>482</v>
      </c>
      <c r="F86" s="29">
        <v>160453</v>
      </c>
      <c r="G86" t="s">
        <v>477</v>
      </c>
      <c r="H86" t="s">
        <v>477</v>
      </c>
      <c r="I86" t="s">
        <v>477</v>
      </c>
      <c r="J86" t="s">
        <v>477</v>
      </c>
      <c r="K86" t="s">
        <v>477</v>
      </c>
      <c r="L86">
        <v>39</v>
      </c>
      <c r="M86">
        <v>0.24199999999999999</v>
      </c>
      <c r="N86" s="20">
        <f>COUNTIF(lookup_lists!$B$49:$B$55,AB_Facilities!D86)</f>
        <v>0</v>
      </c>
    </row>
    <row r="87" spans="1:14" x14ac:dyDescent="0.2">
      <c r="A87">
        <v>2007</v>
      </c>
      <c r="B87">
        <v>11610</v>
      </c>
      <c r="C87" t="s">
        <v>480</v>
      </c>
      <c r="D87" t="s">
        <v>481</v>
      </c>
      <c r="E87" t="s">
        <v>483</v>
      </c>
      <c r="F87" s="29">
        <v>149145</v>
      </c>
      <c r="G87" t="s">
        <v>477</v>
      </c>
      <c r="H87" t="s">
        <v>477</v>
      </c>
      <c r="I87" t="s">
        <v>477</v>
      </c>
      <c r="J87" t="s">
        <v>477</v>
      </c>
      <c r="K87" t="s">
        <v>477</v>
      </c>
      <c r="L87">
        <v>38</v>
      </c>
      <c r="M87">
        <v>0.25700000000000001</v>
      </c>
      <c r="N87" s="20">
        <f>COUNTIF(lookup_lists!$B$49:$B$55,AB_Facilities!D87)</f>
        <v>0</v>
      </c>
    </row>
    <row r="88" spans="1:14" x14ac:dyDescent="0.2">
      <c r="A88">
        <v>2007</v>
      </c>
      <c r="B88">
        <v>11610</v>
      </c>
      <c r="C88" t="s">
        <v>480</v>
      </c>
      <c r="D88" t="s">
        <v>481</v>
      </c>
      <c r="E88">
        <v>14</v>
      </c>
      <c r="F88" s="29">
        <v>273377</v>
      </c>
      <c r="G88" t="s">
        <v>477</v>
      </c>
      <c r="H88" t="s">
        <v>477</v>
      </c>
      <c r="I88" t="s">
        <v>477</v>
      </c>
      <c r="J88" t="s">
        <v>477</v>
      </c>
      <c r="K88" t="s">
        <v>477</v>
      </c>
      <c r="L88">
        <v>65</v>
      </c>
      <c r="M88">
        <v>0.23799999999999999</v>
      </c>
      <c r="N88" s="20">
        <f>COUNTIF(lookup_lists!$B$49:$B$55,AB_Facilities!D88)</f>
        <v>0</v>
      </c>
    </row>
    <row r="89" spans="1:14" x14ac:dyDescent="0.2">
      <c r="A89">
        <v>2007</v>
      </c>
      <c r="B89">
        <v>11718</v>
      </c>
      <c r="C89" t="s">
        <v>476</v>
      </c>
      <c r="D89" t="s">
        <v>484</v>
      </c>
      <c r="E89">
        <v>1</v>
      </c>
      <c r="F89">
        <v>0</v>
      </c>
      <c r="G89">
        <v>0</v>
      </c>
      <c r="H89" t="s">
        <v>477</v>
      </c>
      <c r="I89" t="s">
        <v>477</v>
      </c>
      <c r="J89" t="s">
        <v>477</v>
      </c>
      <c r="K89" t="s">
        <v>477</v>
      </c>
      <c r="L89">
        <v>0</v>
      </c>
      <c r="M89">
        <v>0</v>
      </c>
      <c r="N89" s="20">
        <f>COUNTIF(lookup_lists!$B$49:$B$55,AB_Facilities!D89)</f>
        <v>0</v>
      </c>
    </row>
    <row r="90" spans="1:14" x14ac:dyDescent="0.2">
      <c r="A90">
        <v>2007</v>
      </c>
      <c r="B90">
        <v>11718</v>
      </c>
      <c r="C90" t="s">
        <v>476</v>
      </c>
      <c r="D90" t="s">
        <v>484</v>
      </c>
      <c r="E90">
        <v>2</v>
      </c>
      <c r="F90" s="29">
        <v>11744</v>
      </c>
      <c r="G90">
        <v>0</v>
      </c>
      <c r="H90" t="s">
        <v>477</v>
      </c>
      <c r="I90" t="s">
        <v>477</v>
      </c>
      <c r="J90" t="s">
        <v>477</v>
      </c>
      <c r="K90" t="s">
        <v>477</v>
      </c>
      <c r="L90">
        <v>92</v>
      </c>
      <c r="M90">
        <v>7.8339999999999996</v>
      </c>
      <c r="N90" s="20">
        <f>COUNTIF(lookup_lists!$B$49:$B$55,AB_Facilities!D90)</f>
        <v>0</v>
      </c>
    </row>
    <row r="91" spans="1:14" x14ac:dyDescent="0.2">
      <c r="A91">
        <v>2007</v>
      </c>
      <c r="B91">
        <v>11718</v>
      </c>
      <c r="C91" t="s">
        <v>476</v>
      </c>
      <c r="D91" t="s">
        <v>484</v>
      </c>
      <c r="E91">
        <v>3</v>
      </c>
      <c r="F91">
        <v>0</v>
      </c>
      <c r="G91">
        <v>0</v>
      </c>
      <c r="H91" t="s">
        <v>477</v>
      </c>
      <c r="I91" t="s">
        <v>477</v>
      </c>
      <c r="J91" t="s">
        <v>477</v>
      </c>
      <c r="K91" t="s">
        <v>477</v>
      </c>
      <c r="L91">
        <v>0</v>
      </c>
      <c r="M91">
        <v>0</v>
      </c>
      <c r="N91" s="20">
        <f>COUNTIF(lookup_lists!$B$49:$B$55,AB_Facilities!D91)</f>
        <v>0</v>
      </c>
    </row>
    <row r="92" spans="1:14" x14ac:dyDescent="0.2">
      <c r="A92">
        <v>2007</v>
      </c>
      <c r="B92">
        <v>67774</v>
      </c>
      <c r="C92" t="s">
        <v>476</v>
      </c>
      <c r="D92" t="s">
        <v>485</v>
      </c>
      <c r="E92">
        <v>1</v>
      </c>
      <c r="F92" s="29">
        <v>28669</v>
      </c>
      <c r="G92">
        <v>0</v>
      </c>
      <c r="H92" t="s">
        <v>477</v>
      </c>
      <c r="I92" t="s">
        <v>477</v>
      </c>
      <c r="J92" t="s">
        <v>477</v>
      </c>
      <c r="K92" t="s">
        <v>477</v>
      </c>
      <c r="L92">
        <v>16</v>
      </c>
      <c r="M92">
        <v>0.54800000000000004</v>
      </c>
      <c r="N92" s="20">
        <f>COUNTIF(lookup_lists!$B$49:$B$55,AB_Facilities!D92)</f>
        <v>0</v>
      </c>
    </row>
    <row r="93" spans="1:14" x14ac:dyDescent="0.2">
      <c r="A93">
        <v>2007</v>
      </c>
      <c r="B93">
        <v>68179</v>
      </c>
      <c r="C93" t="s">
        <v>486</v>
      </c>
      <c r="D93" t="s">
        <v>487</v>
      </c>
      <c r="E93">
        <v>1</v>
      </c>
      <c r="F93" s="29">
        <v>549605</v>
      </c>
      <c r="G93" s="29">
        <v>1099705</v>
      </c>
      <c r="H93" t="s">
        <v>477</v>
      </c>
      <c r="I93" t="s">
        <v>477</v>
      </c>
      <c r="J93" t="s">
        <v>477</v>
      </c>
      <c r="K93" t="s">
        <v>477</v>
      </c>
      <c r="L93">
        <v>188</v>
      </c>
      <c r="M93">
        <v>0.114</v>
      </c>
      <c r="N93" s="20">
        <f>COUNTIF(lookup_lists!$B$49:$B$55,AB_Facilities!D93)</f>
        <v>0</v>
      </c>
    </row>
    <row r="94" spans="1:14" x14ac:dyDescent="0.2">
      <c r="A94">
        <v>2007</v>
      </c>
      <c r="B94">
        <v>69209</v>
      </c>
      <c r="C94" t="s">
        <v>476</v>
      </c>
      <c r="D94" t="s">
        <v>484</v>
      </c>
      <c r="E94">
        <v>4</v>
      </c>
      <c r="F94" s="29">
        <v>338059</v>
      </c>
      <c r="G94" s="29">
        <v>202807</v>
      </c>
      <c r="H94" t="s">
        <v>477</v>
      </c>
      <c r="I94" t="s">
        <v>477</v>
      </c>
      <c r="J94" t="s">
        <v>477</v>
      </c>
      <c r="K94" t="s">
        <v>477</v>
      </c>
      <c r="L94">
        <v>189</v>
      </c>
      <c r="M94">
        <v>0.55900000000000005</v>
      </c>
      <c r="N94" s="20">
        <f>COUNTIF(lookup_lists!$B$49:$B$55,AB_Facilities!D94)</f>
        <v>0</v>
      </c>
    </row>
    <row r="95" spans="1:14" x14ac:dyDescent="0.2">
      <c r="A95">
        <v>2007</v>
      </c>
      <c r="B95">
        <v>69209</v>
      </c>
      <c r="C95" t="s">
        <v>476</v>
      </c>
      <c r="D95" t="s">
        <v>484</v>
      </c>
      <c r="E95">
        <v>5</v>
      </c>
      <c r="F95" s="29">
        <v>172990</v>
      </c>
      <c r="G95">
        <v>0</v>
      </c>
      <c r="H95" t="s">
        <v>477</v>
      </c>
      <c r="I95" t="s">
        <v>477</v>
      </c>
      <c r="J95" t="s">
        <v>477</v>
      </c>
      <c r="K95" t="s">
        <v>477</v>
      </c>
      <c r="L95">
        <v>136</v>
      </c>
      <c r="M95">
        <v>0.78600000000000003</v>
      </c>
      <c r="N95" s="20">
        <f>COUNTIF(lookup_lists!$B$49:$B$55,AB_Facilities!D95)</f>
        <v>0</v>
      </c>
    </row>
    <row r="96" spans="1:14" x14ac:dyDescent="0.2">
      <c r="A96">
        <v>2007</v>
      </c>
      <c r="B96">
        <v>73899</v>
      </c>
      <c r="C96" t="s">
        <v>476</v>
      </c>
      <c r="D96" t="s">
        <v>488</v>
      </c>
      <c r="E96">
        <v>1</v>
      </c>
      <c r="F96" s="29">
        <v>586094</v>
      </c>
      <c r="G96" s="29">
        <v>1695408</v>
      </c>
      <c r="H96" t="s">
        <v>477</v>
      </c>
      <c r="I96" t="s">
        <v>477</v>
      </c>
      <c r="J96" t="s">
        <v>477</v>
      </c>
      <c r="K96" t="s">
        <v>477</v>
      </c>
      <c r="L96">
        <v>183</v>
      </c>
      <c r="M96">
        <v>0.08</v>
      </c>
      <c r="N96" s="20">
        <f>COUNTIF(lookup_lists!$B$49:$B$55,AB_Facilities!D96)</f>
        <v>0</v>
      </c>
    </row>
    <row r="97" spans="1:14" x14ac:dyDescent="0.2">
      <c r="A97">
        <v>2007</v>
      </c>
      <c r="B97">
        <v>73899</v>
      </c>
      <c r="C97" t="s">
        <v>476</v>
      </c>
      <c r="D97" t="s">
        <v>488</v>
      </c>
      <c r="E97">
        <v>2</v>
      </c>
      <c r="F97" s="29">
        <v>588619</v>
      </c>
      <c r="G97" s="29">
        <v>1686290</v>
      </c>
      <c r="H97" t="s">
        <v>477</v>
      </c>
      <c r="I97" t="s">
        <v>477</v>
      </c>
      <c r="J97" t="s">
        <v>477</v>
      </c>
      <c r="K97" t="s">
        <v>477</v>
      </c>
      <c r="L97">
        <v>175</v>
      </c>
      <c r="M97">
        <v>7.6999999999999999E-2</v>
      </c>
      <c r="N97" s="20">
        <f>COUNTIF(lookup_lists!$B$49:$B$55,AB_Facilities!D97)</f>
        <v>0</v>
      </c>
    </row>
    <row r="98" spans="1:14" x14ac:dyDescent="0.2">
      <c r="A98">
        <v>2007</v>
      </c>
      <c r="B98">
        <v>77375</v>
      </c>
      <c r="C98" t="s">
        <v>489</v>
      </c>
      <c r="D98" t="s">
        <v>490</v>
      </c>
      <c r="E98">
        <v>1</v>
      </c>
      <c r="F98" s="29">
        <v>858921</v>
      </c>
      <c r="G98" s="29">
        <v>-269465</v>
      </c>
      <c r="H98" t="s">
        <v>477</v>
      </c>
      <c r="I98" t="s">
        <v>477</v>
      </c>
      <c r="J98" t="s">
        <v>477</v>
      </c>
      <c r="K98" t="s">
        <v>477</v>
      </c>
      <c r="L98">
        <v>126</v>
      </c>
      <c r="M98">
        <v>0.214</v>
      </c>
      <c r="N98" s="20">
        <f>COUNTIF(lookup_lists!$B$49:$B$55,AB_Facilities!D98)</f>
        <v>0</v>
      </c>
    </row>
    <row r="99" spans="1:14" x14ac:dyDescent="0.2">
      <c r="A99">
        <v>2007</v>
      </c>
      <c r="B99">
        <v>136385</v>
      </c>
      <c r="C99" t="s">
        <v>492</v>
      </c>
      <c r="D99" t="s">
        <v>493</v>
      </c>
      <c r="E99">
        <v>1</v>
      </c>
      <c r="F99" s="29">
        <v>355034</v>
      </c>
      <c r="G99">
        <v>0</v>
      </c>
      <c r="H99" t="s">
        <v>477</v>
      </c>
      <c r="I99" t="s">
        <v>477</v>
      </c>
      <c r="J99" t="s">
        <v>477</v>
      </c>
      <c r="K99" t="s">
        <v>477</v>
      </c>
      <c r="L99">
        <v>176</v>
      </c>
      <c r="M99">
        <v>0.497</v>
      </c>
      <c r="N99" s="20">
        <f>COUNTIF(lookup_lists!$B$49:$B$55,AB_Facilities!D99)</f>
        <v>0</v>
      </c>
    </row>
    <row r="100" spans="1:14" x14ac:dyDescent="0.2">
      <c r="A100">
        <v>2007</v>
      </c>
      <c r="B100">
        <v>136681</v>
      </c>
      <c r="C100" t="s">
        <v>494</v>
      </c>
      <c r="D100" t="s">
        <v>495</v>
      </c>
      <c r="E100">
        <v>1</v>
      </c>
      <c r="F100" s="29">
        <v>267939</v>
      </c>
      <c r="G100" s="29">
        <v>358226</v>
      </c>
      <c r="H100" t="s">
        <v>477</v>
      </c>
      <c r="I100" t="s">
        <v>477</v>
      </c>
      <c r="J100" t="s">
        <v>477</v>
      </c>
      <c r="K100" t="s">
        <v>477</v>
      </c>
      <c r="L100">
        <v>118</v>
      </c>
      <c r="M100">
        <v>0.188</v>
      </c>
      <c r="N100" s="20">
        <f>COUNTIF(lookup_lists!$B$49:$B$55,AB_Facilities!D100)</f>
        <v>0</v>
      </c>
    </row>
    <row r="101" spans="1:14" x14ac:dyDescent="0.2">
      <c r="A101">
        <v>2007</v>
      </c>
      <c r="B101">
        <v>136681</v>
      </c>
      <c r="C101" t="s">
        <v>494</v>
      </c>
      <c r="D101" t="s">
        <v>495</v>
      </c>
      <c r="E101">
        <v>2</v>
      </c>
      <c r="F101" s="29">
        <v>268991</v>
      </c>
      <c r="G101" s="29">
        <v>379631</v>
      </c>
      <c r="H101" t="s">
        <v>477</v>
      </c>
      <c r="I101" t="s">
        <v>477</v>
      </c>
      <c r="J101" t="s">
        <v>477</v>
      </c>
      <c r="K101" t="s">
        <v>477</v>
      </c>
      <c r="L101">
        <v>101</v>
      </c>
      <c r="M101">
        <v>0.156</v>
      </c>
      <c r="N101" s="20">
        <f>COUNTIF(lookup_lists!$B$49:$B$55,AB_Facilities!D101)</f>
        <v>0</v>
      </c>
    </row>
    <row r="102" spans="1:14" x14ac:dyDescent="0.2">
      <c r="A102">
        <v>2007</v>
      </c>
      <c r="B102">
        <v>136858</v>
      </c>
      <c r="C102" t="s">
        <v>496</v>
      </c>
      <c r="D102" t="s">
        <v>497</v>
      </c>
      <c r="E102">
        <v>1</v>
      </c>
      <c r="F102" s="29">
        <v>268589</v>
      </c>
      <c r="G102">
        <v>0</v>
      </c>
      <c r="H102" t="s">
        <v>477</v>
      </c>
      <c r="I102" t="s">
        <v>477</v>
      </c>
      <c r="J102" t="s">
        <v>477</v>
      </c>
      <c r="K102" t="s">
        <v>477</v>
      </c>
      <c r="L102">
        <v>161</v>
      </c>
      <c r="M102">
        <v>0.60099999999999998</v>
      </c>
      <c r="N102" s="20">
        <f>COUNTIF(lookup_lists!$B$49:$B$55,AB_Facilities!D102)</f>
        <v>0</v>
      </c>
    </row>
    <row r="103" spans="1:14" x14ac:dyDescent="0.2">
      <c r="A103">
        <v>2007</v>
      </c>
      <c r="B103">
        <v>136951</v>
      </c>
      <c r="C103" t="s">
        <v>494</v>
      </c>
      <c r="D103" t="s">
        <v>498</v>
      </c>
      <c r="E103">
        <v>1</v>
      </c>
      <c r="F103" s="29">
        <v>680888</v>
      </c>
      <c r="G103" t="s">
        <v>491</v>
      </c>
      <c r="H103" t="s">
        <v>477</v>
      </c>
      <c r="I103" t="s">
        <v>477</v>
      </c>
      <c r="J103" t="s">
        <v>477</v>
      </c>
      <c r="K103" t="s">
        <v>477</v>
      </c>
      <c r="L103">
        <v>66</v>
      </c>
      <c r="M103">
        <v>9.7000000000000003E-2</v>
      </c>
      <c r="N103" s="20">
        <f>COUNTIF(lookup_lists!$B$49:$B$55,AB_Facilities!D103)</f>
        <v>0</v>
      </c>
    </row>
    <row r="104" spans="1:14" x14ac:dyDescent="0.2">
      <c r="A104">
        <v>2007</v>
      </c>
      <c r="B104">
        <v>138365</v>
      </c>
      <c r="C104" t="s">
        <v>499</v>
      </c>
      <c r="D104" t="s">
        <v>500</v>
      </c>
      <c r="E104">
        <v>1</v>
      </c>
      <c r="F104" s="29">
        <v>490339</v>
      </c>
      <c r="G104">
        <v>0</v>
      </c>
      <c r="H104" t="s">
        <v>477</v>
      </c>
      <c r="I104" t="s">
        <v>477</v>
      </c>
      <c r="J104" t="s">
        <v>477</v>
      </c>
      <c r="K104" t="s">
        <v>477</v>
      </c>
      <c r="L104">
        <v>75</v>
      </c>
      <c r="M104">
        <v>0.153</v>
      </c>
      <c r="N104" s="20">
        <f>COUNTIF(lookup_lists!$B$49:$B$55,AB_Facilities!D104)</f>
        <v>0</v>
      </c>
    </row>
    <row r="105" spans="1:14" x14ac:dyDescent="0.2">
      <c r="A105">
        <v>2007</v>
      </c>
      <c r="B105">
        <v>147709</v>
      </c>
      <c r="C105" t="s">
        <v>476</v>
      </c>
      <c r="D105" t="s">
        <v>501</v>
      </c>
      <c r="E105">
        <v>1</v>
      </c>
      <c r="F105" s="29">
        <v>3901</v>
      </c>
      <c r="G105">
        <v>0</v>
      </c>
      <c r="H105" t="s">
        <v>477</v>
      </c>
      <c r="I105" t="s">
        <v>477</v>
      </c>
      <c r="J105" t="s">
        <v>477</v>
      </c>
      <c r="K105" t="s">
        <v>477</v>
      </c>
      <c r="L105">
        <v>4</v>
      </c>
      <c r="M105">
        <v>0.89700000000000002</v>
      </c>
      <c r="N105" s="20">
        <f>COUNTIF(lookup_lists!$B$49:$B$55,AB_Facilities!D105)</f>
        <v>0</v>
      </c>
    </row>
    <row r="106" spans="1:14" x14ac:dyDescent="0.2">
      <c r="A106">
        <v>2007</v>
      </c>
      <c r="B106">
        <v>147709</v>
      </c>
      <c r="C106" t="s">
        <v>476</v>
      </c>
      <c r="D106" t="s">
        <v>501</v>
      </c>
      <c r="E106">
        <v>2</v>
      </c>
      <c r="F106" t="s">
        <v>477</v>
      </c>
      <c r="G106" t="s">
        <v>477</v>
      </c>
      <c r="H106" t="s">
        <v>477</v>
      </c>
      <c r="I106" t="s">
        <v>477</v>
      </c>
      <c r="J106" t="s">
        <v>477</v>
      </c>
      <c r="K106" t="s">
        <v>477</v>
      </c>
      <c r="L106" t="s">
        <v>477</v>
      </c>
      <c r="M106" t="s">
        <v>477</v>
      </c>
      <c r="N106" s="20">
        <f>COUNTIF(lookup_lists!$B$49:$B$55,AB_Facilities!D106)</f>
        <v>0</v>
      </c>
    </row>
    <row r="107" spans="1:14" x14ac:dyDescent="0.2">
      <c r="A107">
        <v>2007</v>
      </c>
      <c r="B107">
        <v>151812</v>
      </c>
      <c r="C107" t="s">
        <v>494</v>
      </c>
      <c r="D107" t="s">
        <v>502</v>
      </c>
      <c r="E107">
        <v>1</v>
      </c>
      <c r="F107" s="29">
        <v>220533</v>
      </c>
      <c r="G107" t="s">
        <v>491</v>
      </c>
      <c r="H107" t="s">
        <v>477</v>
      </c>
      <c r="I107" t="s">
        <v>477</v>
      </c>
      <c r="J107" t="s">
        <v>477</v>
      </c>
      <c r="K107" t="s">
        <v>477</v>
      </c>
      <c r="L107">
        <v>57</v>
      </c>
      <c r="M107">
        <v>0.25700000000000001</v>
      </c>
      <c r="N107" s="20">
        <f>COUNTIF(lookup_lists!$B$49:$B$55,AB_Facilities!D107)</f>
        <v>0</v>
      </c>
    </row>
    <row r="108" spans="1:14" x14ac:dyDescent="0.2">
      <c r="A108">
        <v>2007</v>
      </c>
      <c r="B108">
        <v>155746</v>
      </c>
      <c r="C108" t="s">
        <v>494</v>
      </c>
      <c r="D108" t="s">
        <v>503</v>
      </c>
      <c r="E108">
        <v>1</v>
      </c>
      <c r="F108" s="29">
        <v>2454746</v>
      </c>
      <c r="G108" t="s">
        <v>491</v>
      </c>
      <c r="H108" t="s">
        <v>477</v>
      </c>
      <c r="I108" t="s">
        <v>477</v>
      </c>
      <c r="J108" t="s">
        <v>477</v>
      </c>
      <c r="K108" t="s">
        <v>477</v>
      </c>
      <c r="L108">
        <v>367</v>
      </c>
      <c r="M108">
        <v>0.14899999999999999</v>
      </c>
      <c r="N108" s="20">
        <f>COUNTIF(lookup_lists!$B$49:$B$55,AB_Facilities!D108)</f>
        <v>0</v>
      </c>
    </row>
    <row r="109" spans="1:14" x14ac:dyDescent="0.2">
      <c r="A109">
        <v>2007</v>
      </c>
      <c r="B109">
        <v>238762</v>
      </c>
      <c r="C109" t="s">
        <v>504</v>
      </c>
      <c r="D109" t="s">
        <v>505</v>
      </c>
      <c r="E109">
        <v>1</v>
      </c>
      <c r="F109" t="s">
        <v>477</v>
      </c>
      <c r="G109" t="s">
        <v>477</v>
      </c>
      <c r="H109" t="s">
        <v>477</v>
      </c>
      <c r="I109" t="s">
        <v>477</v>
      </c>
      <c r="J109" t="s">
        <v>477</v>
      </c>
      <c r="K109" t="s">
        <v>477</v>
      </c>
      <c r="L109" t="s">
        <v>477</v>
      </c>
      <c r="M109" t="s">
        <v>477</v>
      </c>
      <c r="N109" s="20">
        <f>COUNTIF(lookup_lists!$B$49:$B$55,AB_Facilities!D109)</f>
        <v>0</v>
      </c>
    </row>
    <row r="110" spans="1:14" x14ac:dyDescent="0.2">
      <c r="A110">
        <v>2007</v>
      </c>
      <c r="B110">
        <v>246216</v>
      </c>
      <c r="C110" t="s">
        <v>499</v>
      </c>
      <c r="D110" t="s">
        <v>506</v>
      </c>
      <c r="E110">
        <v>1</v>
      </c>
      <c r="F110" t="s">
        <v>477</v>
      </c>
      <c r="G110" t="s">
        <v>477</v>
      </c>
      <c r="H110" t="s">
        <v>477</v>
      </c>
      <c r="I110" t="s">
        <v>477</v>
      </c>
      <c r="J110" t="s">
        <v>477</v>
      </c>
      <c r="K110" t="s">
        <v>477</v>
      </c>
      <c r="L110" t="s">
        <v>477</v>
      </c>
      <c r="M110" t="s">
        <v>477</v>
      </c>
      <c r="N110" s="20">
        <f>COUNTIF(lookup_lists!$B$49:$B$55,AB_Facilities!D110)</f>
        <v>0</v>
      </c>
    </row>
    <row r="111" spans="1:14" x14ac:dyDescent="0.2">
      <c r="A111">
        <v>2007</v>
      </c>
      <c r="B111">
        <v>246216</v>
      </c>
      <c r="C111" t="s">
        <v>499</v>
      </c>
      <c r="D111" t="s">
        <v>506</v>
      </c>
      <c r="E111">
        <v>2</v>
      </c>
      <c r="F111" t="s">
        <v>477</v>
      </c>
      <c r="G111" t="s">
        <v>477</v>
      </c>
      <c r="H111" t="s">
        <v>477</v>
      </c>
      <c r="I111" t="s">
        <v>477</v>
      </c>
      <c r="J111" t="s">
        <v>477</v>
      </c>
      <c r="K111" t="s">
        <v>477</v>
      </c>
      <c r="L111" t="s">
        <v>477</v>
      </c>
      <c r="M111" t="s">
        <v>477</v>
      </c>
      <c r="N111" s="20">
        <f>COUNTIF(lookup_lists!$B$49:$B$55,AB_Facilities!D111)</f>
        <v>0</v>
      </c>
    </row>
    <row r="112" spans="1:14" x14ac:dyDescent="0.2">
      <c r="A112">
        <v>2007</v>
      </c>
      <c r="B112">
        <v>246216</v>
      </c>
      <c r="C112" t="s">
        <v>499</v>
      </c>
      <c r="D112" t="s">
        <v>506</v>
      </c>
      <c r="E112">
        <v>3</v>
      </c>
      <c r="F112" t="s">
        <v>477</v>
      </c>
      <c r="G112" t="s">
        <v>477</v>
      </c>
      <c r="H112" t="s">
        <v>477</v>
      </c>
      <c r="I112" t="s">
        <v>477</v>
      </c>
      <c r="J112" t="s">
        <v>477</v>
      </c>
      <c r="K112" t="s">
        <v>477</v>
      </c>
      <c r="L112" t="s">
        <v>477</v>
      </c>
      <c r="M112" t="s">
        <v>477</v>
      </c>
      <c r="N112" s="20">
        <f>COUNTIF(lookup_lists!$B$49:$B$55,AB_Facilities!D112)</f>
        <v>0</v>
      </c>
    </row>
    <row r="113" spans="1:14" x14ac:dyDescent="0.2">
      <c r="A113">
        <v>2008</v>
      </c>
      <c r="B113">
        <v>123</v>
      </c>
      <c r="C113" t="s">
        <v>476</v>
      </c>
      <c r="D113" t="s">
        <v>104</v>
      </c>
      <c r="E113">
        <v>1</v>
      </c>
      <c r="F113" s="29">
        <v>2900559</v>
      </c>
      <c r="G113" t="s">
        <v>477</v>
      </c>
      <c r="H113" s="29">
        <v>39233</v>
      </c>
      <c r="I113" s="29">
        <v>19147</v>
      </c>
      <c r="J113">
        <v>6.601</v>
      </c>
      <c r="K113" s="29">
        <v>11838</v>
      </c>
      <c r="L113" s="29">
        <v>5847</v>
      </c>
      <c r="M113">
        <v>2.016</v>
      </c>
      <c r="N113" s="20">
        <f>COUNTIF(lookup_lists!$B$49:$B$55,AB_Facilities!D113)</f>
        <v>1</v>
      </c>
    </row>
    <row r="114" spans="1:14" x14ac:dyDescent="0.2">
      <c r="A114">
        <v>2008</v>
      </c>
      <c r="B114">
        <v>123</v>
      </c>
      <c r="C114" t="s">
        <v>476</v>
      </c>
      <c r="D114" t="s">
        <v>104</v>
      </c>
      <c r="E114">
        <v>2</v>
      </c>
      <c r="F114" s="29">
        <v>2979201</v>
      </c>
      <c r="G114" t="s">
        <v>477</v>
      </c>
      <c r="H114" s="29">
        <v>39233</v>
      </c>
      <c r="I114" s="29">
        <v>20086</v>
      </c>
      <c r="J114">
        <v>6.742</v>
      </c>
      <c r="K114" s="29">
        <v>11838</v>
      </c>
      <c r="L114" s="29">
        <v>5991</v>
      </c>
      <c r="M114">
        <v>2.0110000000000001</v>
      </c>
      <c r="N114" s="20">
        <f>COUNTIF(lookup_lists!$B$49:$B$55,AB_Facilities!D114)</f>
        <v>1</v>
      </c>
    </row>
    <row r="115" spans="1:14" x14ac:dyDescent="0.2">
      <c r="A115">
        <v>2008</v>
      </c>
      <c r="B115">
        <v>773</v>
      </c>
      <c r="C115" t="s">
        <v>348</v>
      </c>
      <c r="D115" t="s">
        <v>98</v>
      </c>
      <c r="E115">
        <v>1</v>
      </c>
      <c r="F115" s="29">
        <v>2960849</v>
      </c>
      <c r="G115" t="s">
        <v>477</v>
      </c>
      <c r="H115" s="29">
        <v>11493</v>
      </c>
      <c r="I115" s="29">
        <v>5745</v>
      </c>
      <c r="J115">
        <v>1.94</v>
      </c>
      <c r="K115" s="29">
        <v>10859</v>
      </c>
      <c r="L115" s="29">
        <v>5428</v>
      </c>
      <c r="M115">
        <v>1.833</v>
      </c>
      <c r="N115" s="20">
        <f>COUNTIF(lookup_lists!$B$49:$B$55,AB_Facilities!D115)</f>
        <v>1</v>
      </c>
    </row>
    <row r="116" spans="1:14" x14ac:dyDescent="0.2">
      <c r="A116">
        <v>2008</v>
      </c>
      <c r="B116">
        <v>773</v>
      </c>
      <c r="C116" t="s">
        <v>348</v>
      </c>
      <c r="D116" t="s">
        <v>98</v>
      </c>
      <c r="E116">
        <v>2</v>
      </c>
      <c r="F116" s="29">
        <v>2962156</v>
      </c>
      <c r="G116" t="s">
        <v>477</v>
      </c>
      <c r="H116" s="29">
        <v>11493</v>
      </c>
      <c r="I116" s="29">
        <v>5748</v>
      </c>
      <c r="J116">
        <v>1.94</v>
      </c>
      <c r="K116" s="29">
        <v>10859</v>
      </c>
      <c r="L116" s="29">
        <v>5431</v>
      </c>
      <c r="M116">
        <v>1.833</v>
      </c>
      <c r="N116" s="20">
        <f>COUNTIF(lookup_lists!$B$49:$B$55,AB_Facilities!D116)</f>
        <v>1</v>
      </c>
    </row>
    <row r="117" spans="1:14" x14ac:dyDescent="0.2">
      <c r="A117">
        <v>2008</v>
      </c>
      <c r="B117">
        <v>773</v>
      </c>
      <c r="C117" t="s">
        <v>348</v>
      </c>
      <c r="D117" t="s">
        <v>98</v>
      </c>
      <c r="E117">
        <v>3</v>
      </c>
      <c r="F117" s="29">
        <v>2994301</v>
      </c>
      <c r="G117" t="s">
        <v>477</v>
      </c>
      <c r="H117" t="s">
        <v>477</v>
      </c>
      <c r="I117" s="29">
        <v>3281</v>
      </c>
      <c r="J117">
        <v>1.0960000000000001</v>
      </c>
      <c r="K117" t="s">
        <v>477</v>
      </c>
      <c r="L117" s="29">
        <v>1762</v>
      </c>
      <c r="M117">
        <v>0.58799999999999997</v>
      </c>
      <c r="N117" s="20">
        <f>COUNTIF(lookup_lists!$B$49:$B$55,AB_Facilities!D117)</f>
        <v>1</v>
      </c>
    </row>
    <row r="118" spans="1:14" x14ac:dyDescent="0.2">
      <c r="A118">
        <v>2008</v>
      </c>
      <c r="B118">
        <v>1391</v>
      </c>
      <c r="C118" t="s">
        <v>348</v>
      </c>
      <c r="D118" t="s">
        <v>478</v>
      </c>
      <c r="E118">
        <v>1</v>
      </c>
      <c r="F118" t="s">
        <v>477</v>
      </c>
      <c r="G118" t="s">
        <v>477</v>
      </c>
      <c r="H118" t="s">
        <v>477</v>
      </c>
      <c r="I118" t="s">
        <v>477</v>
      </c>
      <c r="J118" t="s">
        <v>477</v>
      </c>
      <c r="K118" t="s">
        <v>477</v>
      </c>
      <c r="L118" t="s">
        <v>477</v>
      </c>
      <c r="M118" t="s">
        <v>477</v>
      </c>
      <c r="N118" s="20">
        <f>COUNTIF(lookup_lists!$B$49:$B$55,AB_Facilities!D118)</f>
        <v>0</v>
      </c>
    </row>
    <row r="119" spans="1:14" x14ac:dyDescent="0.2">
      <c r="A119">
        <v>2008</v>
      </c>
      <c r="B119">
        <v>1391</v>
      </c>
      <c r="C119" t="s">
        <v>348</v>
      </c>
      <c r="D119" t="s">
        <v>478</v>
      </c>
      <c r="E119">
        <v>2</v>
      </c>
      <c r="F119" t="s">
        <v>477</v>
      </c>
      <c r="G119" t="s">
        <v>477</v>
      </c>
      <c r="H119" t="s">
        <v>477</v>
      </c>
      <c r="I119" t="s">
        <v>477</v>
      </c>
      <c r="J119" t="s">
        <v>477</v>
      </c>
      <c r="K119" t="s">
        <v>477</v>
      </c>
      <c r="L119" t="s">
        <v>477</v>
      </c>
      <c r="M119" t="s">
        <v>477</v>
      </c>
      <c r="N119" s="20">
        <f>COUNTIF(lookup_lists!$B$49:$B$55,AB_Facilities!D119)</f>
        <v>0</v>
      </c>
    </row>
    <row r="120" spans="1:14" x14ac:dyDescent="0.2">
      <c r="A120">
        <v>2008</v>
      </c>
      <c r="B120">
        <v>1391</v>
      </c>
      <c r="C120" t="s">
        <v>348</v>
      </c>
      <c r="D120" t="s">
        <v>478</v>
      </c>
      <c r="E120">
        <v>3</v>
      </c>
      <c r="F120" t="s">
        <v>477</v>
      </c>
      <c r="G120" t="s">
        <v>477</v>
      </c>
      <c r="H120" t="s">
        <v>477</v>
      </c>
      <c r="I120" t="s">
        <v>477</v>
      </c>
      <c r="J120" t="s">
        <v>477</v>
      </c>
      <c r="K120" t="s">
        <v>477</v>
      </c>
      <c r="L120" t="s">
        <v>477</v>
      </c>
      <c r="M120" t="s">
        <v>477</v>
      </c>
      <c r="N120" s="20">
        <f>COUNTIF(lookup_lists!$B$49:$B$55,AB_Facilities!D120)</f>
        <v>0</v>
      </c>
    </row>
    <row r="121" spans="1:14" x14ac:dyDescent="0.2">
      <c r="A121">
        <v>2008</v>
      </c>
      <c r="B121">
        <v>1512</v>
      </c>
      <c r="C121" t="s">
        <v>476</v>
      </c>
      <c r="D121" t="s">
        <v>95</v>
      </c>
      <c r="E121">
        <v>3</v>
      </c>
      <c r="F121" s="29">
        <v>1170970</v>
      </c>
      <c r="G121" t="s">
        <v>477</v>
      </c>
      <c r="H121" s="29">
        <v>11067</v>
      </c>
      <c r="I121" s="29">
        <v>5939</v>
      </c>
      <c r="J121">
        <v>5.0720000000000001</v>
      </c>
      <c r="K121" s="29">
        <v>4134</v>
      </c>
      <c r="L121" s="29">
        <v>2238</v>
      </c>
      <c r="M121">
        <v>1.9119999999999999</v>
      </c>
      <c r="N121" s="20">
        <f>COUNTIF(lookup_lists!$B$49:$B$55,AB_Facilities!D121)</f>
        <v>1</v>
      </c>
    </row>
    <row r="122" spans="1:14" x14ac:dyDescent="0.2">
      <c r="A122">
        <v>2008</v>
      </c>
      <c r="B122">
        <v>1512</v>
      </c>
      <c r="C122" t="s">
        <v>476</v>
      </c>
      <c r="D122" t="s">
        <v>95</v>
      </c>
      <c r="E122">
        <v>4</v>
      </c>
      <c r="F122" s="29">
        <v>1030053</v>
      </c>
      <c r="G122" t="s">
        <v>477</v>
      </c>
      <c r="H122" s="29">
        <v>11067</v>
      </c>
      <c r="I122" s="29">
        <v>5127</v>
      </c>
      <c r="J122">
        <v>4.9779999999999998</v>
      </c>
      <c r="K122" s="29">
        <v>4134</v>
      </c>
      <c r="L122" s="29">
        <v>1896</v>
      </c>
      <c r="M122">
        <v>1.84</v>
      </c>
      <c r="N122" s="20">
        <f>COUNTIF(lookup_lists!$B$49:$B$55,AB_Facilities!D122)</f>
        <v>1</v>
      </c>
    </row>
    <row r="123" spans="1:14" x14ac:dyDescent="0.2">
      <c r="A123">
        <v>2008</v>
      </c>
      <c r="B123">
        <v>1512</v>
      </c>
      <c r="C123" t="s">
        <v>476</v>
      </c>
      <c r="D123" t="s">
        <v>95</v>
      </c>
      <c r="E123">
        <v>5</v>
      </c>
      <c r="F123" s="29">
        <v>2688786</v>
      </c>
      <c r="G123" t="s">
        <v>477</v>
      </c>
      <c r="H123" t="s">
        <v>477</v>
      </c>
      <c r="I123" s="29">
        <v>12162</v>
      </c>
      <c r="J123">
        <v>4.5229999999999997</v>
      </c>
      <c r="K123" t="s">
        <v>477</v>
      </c>
      <c r="L123" s="29">
        <v>5025</v>
      </c>
      <c r="M123">
        <v>1.869</v>
      </c>
      <c r="N123" s="20">
        <f>COUNTIF(lookup_lists!$B$49:$B$55,AB_Facilities!D123)</f>
        <v>1</v>
      </c>
    </row>
    <row r="124" spans="1:14" x14ac:dyDescent="0.2">
      <c r="A124">
        <v>2008</v>
      </c>
      <c r="B124">
        <v>9814</v>
      </c>
      <c r="C124" t="s">
        <v>102</v>
      </c>
      <c r="D124" t="s">
        <v>102</v>
      </c>
      <c r="E124">
        <v>1</v>
      </c>
      <c r="F124" s="29">
        <v>719541</v>
      </c>
      <c r="G124" t="s">
        <v>477</v>
      </c>
      <c r="H124" t="s">
        <v>507</v>
      </c>
      <c r="I124" s="29">
        <v>1950</v>
      </c>
      <c r="J124">
        <v>2.71</v>
      </c>
      <c r="K124" t="s">
        <v>477</v>
      </c>
      <c r="L124" s="29">
        <v>2117</v>
      </c>
      <c r="M124">
        <v>2.9420000000000002</v>
      </c>
      <c r="N124" s="20">
        <f>COUNTIF(lookup_lists!$B$49:$B$55,AB_Facilities!D124)</f>
        <v>1</v>
      </c>
    </row>
    <row r="125" spans="1:14" x14ac:dyDescent="0.2">
      <c r="A125">
        <v>2008</v>
      </c>
      <c r="B125">
        <v>9830</v>
      </c>
      <c r="C125" t="s">
        <v>351</v>
      </c>
      <c r="D125" t="s">
        <v>106</v>
      </c>
      <c r="E125">
        <v>1</v>
      </c>
      <c r="F125" s="29">
        <v>2080707</v>
      </c>
      <c r="G125" t="s">
        <v>477</v>
      </c>
      <c r="H125" t="s">
        <v>479</v>
      </c>
      <c r="I125" s="29">
        <v>3643</v>
      </c>
      <c r="J125">
        <v>1.7509999999999999</v>
      </c>
      <c r="K125" t="s">
        <v>479</v>
      </c>
      <c r="L125" s="29">
        <v>4833</v>
      </c>
      <c r="M125">
        <v>2.323</v>
      </c>
      <c r="N125" s="20">
        <f>COUNTIF(lookup_lists!$B$49:$B$55,AB_Facilities!D125)</f>
        <v>1</v>
      </c>
    </row>
    <row r="126" spans="1:14" x14ac:dyDescent="0.2">
      <c r="A126">
        <v>2008</v>
      </c>
      <c r="B126">
        <v>9830</v>
      </c>
      <c r="C126" t="s">
        <v>351</v>
      </c>
      <c r="D126" t="s">
        <v>106</v>
      </c>
      <c r="E126">
        <v>2</v>
      </c>
      <c r="F126" s="29">
        <v>1701827</v>
      </c>
      <c r="G126" t="s">
        <v>477</v>
      </c>
      <c r="H126" t="s">
        <v>479</v>
      </c>
      <c r="I126" s="29">
        <v>2876</v>
      </c>
      <c r="J126">
        <v>1.69</v>
      </c>
      <c r="K126" t="s">
        <v>479</v>
      </c>
      <c r="L126" s="29">
        <v>3938</v>
      </c>
      <c r="M126">
        <v>2.3140000000000001</v>
      </c>
      <c r="N126" s="20">
        <f>COUNTIF(lookup_lists!$B$49:$B$55,AB_Facilities!D126)</f>
        <v>1</v>
      </c>
    </row>
    <row r="127" spans="1:14" x14ac:dyDescent="0.2">
      <c r="A127">
        <v>2008</v>
      </c>
      <c r="B127">
        <v>9830</v>
      </c>
      <c r="C127" t="s">
        <v>351</v>
      </c>
      <c r="D127" t="s">
        <v>106</v>
      </c>
      <c r="E127">
        <v>3</v>
      </c>
      <c r="F127" s="29">
        <v>2533629</v>
      </c>
      <c r="G127" t="s">
        <v>477</v>
      </c>
      <c r="H127" t="s">
        <v>479</v>
      </c>
      <c r="I127" s="29">
        <v>4967</v>
      </c>
      <c r="J127">
        <v>1.96</v>
      </c>
      <c r="K127" t="s">
        <v>479</v>
      </c>
      <c r="L127" s="29">
        <v>4700</v>
      </c>
      <c r="M127">
        <v>1.855</v>
      </c>
      <c r="N127" s="20">
        <f>COUNTIF(lookup_lists!$B$49:$B$55,AB_Facilities!D127)</f>
        <v>1</v>
      </c>
    </row>
    <row r="128" spans="1:14" x14ac:dyDescent="0.2">
      <c r="A128">
        <v>2008</v>
      </c>
      <c r="B128">
        <v>9830</v>
      </c>
      <c r="C128" t="s">
        <v>351</v>
      </c>
      <c r="D128" t="s">
        <v>106</v>
      </c>
      <c r="E128">
        <v>4</v>
      </c>
      <c r="F128" s="29">
        <v>2935635</v>
      </c>
      <c r="G128" t="s">
        <v>477</v>
      </c>
      <c r="H128" t="s">
        <v>479</v>
      </c>
      <c r="I128" s="29">
        <v>5769</v>
      </c>
      <c r="J128">
        <v>1.9650000000000001</v>
      </c>
      <c r="K128" t="s">
        <v>479</v>
      </c>
      <c r="L128" s="29">
        <v>5465</v>
      </c>
      <c r="M128">
        <v>1.8620000000000001</v>
      </c>
      <c r="N128" s="20">
        <f>COUNTIF(lookup_lists!$B$49:$B$55,AB_Facilities!D128)</f>
        <v>1</v>
      </c>
    </row>
    <row r="129" spans="1:14" x14ac:dyDescent="0.2">
      <c r="A129">
        <v>2008</v>
      </c>
      <c r="B129">
        <v>9830</v>
      </c>
      <c r="C129" t="s">
        <v>351</v>
      </c>
      <c r="D129" t="s">
        <v>106</v>
      </c>
      <c r="E129">
        <v>5</v>
      </c>
      <c r="F129" s="29">
        <v>2522372</v>
      </c>
      <c r="G129" t="s">
        <v>477</v>
      </c>
      <c r="H129" t="s">
        <v>479</v>
      </c>
      <c r="I129" s="29">
        <v>4721</v>
      </c>
      <c r="J129">
        <v>1.8720000000000001</v>
      </c>
      <c r="K129" t="s">
        <v>479</v>
      </c>
      <c r="L129" s="29">
        <v>4405</v>
      </c>
      <c r="M129">
        <v>1.746</v>
      </c>
      <c r="N129" s="20">
        <f>COUNTIF(lookup_lists!$B$49:$B$55,AB_Facilities!D129)</f>
        <v>1</v>
      </c>
    </row>
    <row r="130" spans="1:14" x14ac:dyDescent="0.2">
      <c r="A130">
        <v>2008</v>
      </c>
      <c r="B130">
        <v>9830</v>
      </c>
      <c r="C130" t="s">
        <v>351</v>
      </c>
      <c r="D130" t="s">
        <v>106</v>
      </c>
      <c r="E130">
        <v>6</v>
      </c>
      <c r="F130" s="29">
        <v>2309311</v>
      </c>
      <c r="G130" t="s">
        <v>477</v>
      </c>
      <c r="H130" t="s">
        <v>477</v>
      </c>
      <c r="I130" s="29">
        <v>4269</v>
      </c>
      <c r="J130">
        <v>1.849</v>
      </c>
      <c r="K130" t="s">
        <v>477</v>
      </c>
      <c r="L130" s="29">
        <v>3806</v>
      </c>
      <c r="M130">
        <v>1.6479999999999999</v>
      </c>
      <c r="N130" s="20">
        <f>COUNTIF(lookup_lists!$B$49:$B$55,AB_Facilities!D130)</f>
        <v>1</v>
      </c>
    </row>
    <row r="131" spans="1:14" x14ac:dyDescent="0.2">
      <c r="A131">
        <v>2008</v>
      </c>
      <c r="B131">
        <v>10323</v>
      </c>
      <c r="C131" t="s">
        <v>351</v>
      </c>
      <c r="D131" t="s">
        <v>357</v>
      </c>
      <c r="E131">
        <v>4</v>
      </c>
      <c r="F131" s="29">
        <v>2103007</v>
      </c>
      <c r="G131" t="s">
        <v>477</v>
      </c>
      <c r="H131" t="s">
        <v>479</v>
      </c>
      <c r="I131" s="29">
        <v>6650</v>
      </c>
      <c r="J131">
        <v>3.1619999999999999</v>
      </c>
      <c r="K131" t="s">
        <v>479</v>
      </c>
      <c r="L131" s="29">
        <v>4334</v>
      </c>
      <c r="M131">
        <v>2.0609999999999999</v>
      </c>
      <c r="N131" s="20">
        <f>COUNTIF(lookup_lists!$B$49:$B$55,AB_Facilities!D131)</f>
        <v>1</v>
      </c>
    </row>
    <row r="132" spans="1:14" x14ac:dyDescent="0.2">
      <c r="A132">
        <v>2008</v>
      </c>
      <c r="B132">
        <v>10324</v>
      </c>
      <c r="C132" t="s">
        <v>351</v>
      </c>
      <c r="D132" t="s">
        <v>100</v>
      </c>
      <c r="E132">
        <v>1</v>
      </c>
      <c r="F132" s="29">
        <v>2864333</v>
      </c>
      <c r="G132" t="s">
        <v>477</v>
      </c>
      <c r="H132" t="s">
        <v>479</v>
      </c>
      <c r="I132" s="29">
        <v>5846</v>
      </c>
      <c r="J132">
        <v>2.0409999999999999</v>
      </c>
      <c r="K132" t="s">
        <v>479</v>
      </c>
      <c r="L132" s="29">
        <v>5305</v>
      </c>
      <c r="M132">
        <v>1.8520000000000001</v>
      </c>
      <c r="N132" s="20">
        <f>COUNTIF(lookup_lists!$B$49:$B$55,AB_Facilities!D132)</f>
        <v>1</v>
      </c>
    </row>
    <row r="133" spans="1:14" x14ac:dyDescent="0.2">
      <c r="A133">
        <v>2008</v>
      </c>
      <c r="B133">
        <v>10324</v>
      </c>
      <c r="C133" t="s">
        <v>351</v>
      </c>
      <c r="D133" t="s">
        <v>100</v>
      </c>
      <c r="E133">
        <v>2</v>
      </c>
      <c r="F133" s="29">
        <v>2840886</v>
      </c>
      <c r="G133" t="s">
        <v>477</v>
      </c>
      <c r="H133" t="s">
        <v>479</v>
      </c>
      <c r="I133" s="29">
        <v>5785</v>
      </c>
      <c r="J133">
        <v>2.036</v>
      </c>
      <c r="K133" t="s">
        <v>479</v>
      </c>
      <c r="L133" s="29">
        <v>5282</v>
      </c>
      <c r="M133">
        <v>1.859</v>
      </c>
      <c r="N133" s="20">
        <f>COUNTIF(lookup_lists!$B$49:$B$55,AB_Facilities!D133)</f>
        <v>1</v>
      </c>
    </row>
    <row r="134" spans="1:14" x14ac:dyDescent="0.2">
      <c r="A134">
        <v>2008</v>
      </c>
      <c r="B134">
        <v>11610</v>
      </c>
      <c r="C134" t="s">
        <v>480</v>
      </c>
      <c r="D134" t="s">
        <v>481</v>
      </c>
      <c r="E134">
        <v>8</v>
      </c>
      <c r="F134" s="29">
        <v>125223</v>
      </c>
      <c r="G134" t="s">
        <v>477</v>
      </c>
      <c r="H134" t="s">
        <v>477</v>
      </c>
      <c r="I134" t="s">
        <v>477</v>
      </c>
      <c r="J134" t="s">
        <v>477</v>
      </c>
      <c r="K134" t="s">
        <v>477</v>
      </c>
      <c r="L134">
        <v>399.23899999999998</v>
      </c>
      <c r="M134">
        <v>3.1880000000000002</v>
      </c>
      <c r="N134" s="20">
        <f>COUNTIF(lookup_lists!$B$49:$B$55,AB_Facilities!D134)</f>
        <v>0</v>
      </c>
    </row>
    <row r="135" spans="1:14" x14ac:dyDescent="0.2">
      <c r="A135">
        <v>2008</v>
      </c>
      <c r="B135">
        <v>11610</v>
      </c>
      <c r="C135" t="s">
        <v>480</v>
      </c>
      <c r="D135" t="s">
        <v>481</v>
      </c>
      <c r="E135">
        <v>10</v>
      </c>
      <c r="F135" t="s">
        <v>477</v>
      </c>
      <c r="G135" t="s">
        <v>477</v>
      </c>
      <c r="H135" t="s">
        <v>477</v>
      </c>
      <c r="I135" t="s">
        <v>477</v>
      </c>
      <c r="J135" t="s">
        <v>477</v>
      </c>
      <c r="K135" t="s">
        <v>477</v>
      </c>
      <c r="L135" t="s">
        <v>477</v>
      </c>
      <c r="M135" t="s">
        <v>477</v>
      </c>
      <c r="N135" s="20">
        <f>COUNTIF(lookup_lists!$B$49:$B$55,AB_Facilities!D135)</f>
        <v>0</v>
      </c>
    </row>
    <row r="136" spans="1:14" x14ac:dyDescent="0.2">
      <c r="A136">
        <v>2008</v>
      </c>
      <c r="B136">
        <v>11610</v>
      </c>
      <c r="C136" t="s">
        <v>480</v>
      </c>
      <c r="D136" t="s">
        <v>481</v>
      </c>
      <c r="E136">
        <v>11</v>
      </c>
      <c r="F136" t="s">
        <v>477</v>
      </c>
      <c r="G136" t="s">
        <v>477</v>
      </c>
      <c r="H136" t="s">
        <v>477</v>
      </c>
      <c r="I136" t="s">
        <v>477</v>
      </c>
      <c r="J136" t="s">
        <v>477</v>
      </c>
      <c r="K136" t="s">
        <v>477</v>
      </c>
      <c r="L136" t="s">
        <v>477</v>
      </c>
      <c r="M136" t="s">
        <v>477</v>
      </c>
      <c r="N136" s="20">
        <f>COUNTIF(lookup_lists!$B$49:$B$55,AB_Facilities!D136)</f>
        <v>0</v>
      </c>
    </row>
    <row r="137" spans="1:14" x14ac:dyDescent="0.2">
      <c r="A137">
        <v>2008</v>
      </c>
      <c r="B137">
        <v>11610</v>
      </c>
      <c r="C137" t="s">
        <v>480</v>
      </c>
      <c r="D137" t="s">
        <v>481</v>
      </c>
      <c r="E137" t="s">
        <v>482</v>
      </c>
      <c r="F137" s="29">
        <v>171070</v>
      </c>
      <c r="G137" t="s">
        <v>477</v>
      </c>
      <c r="H137" t="s">
        <v>477</v>
      </c>
      <c r="I137" t="s">
        <v>477</v>
      </c>
      <c r="J137" t="s">
        <v>477</v>
      </c>
      <c r="K137" t="s">
        <v>477</v>
      </c>
      <c r="L137">
        <v>44</v>
      </c>
      <c r="M137">
        <v>0.25800000000000001</v>
      </c>
      <c r="N137" s="20">
        <f>COUNTIF(lookup_lists!$B$49:$B$55,AB_Facilities!D137)</f>
        <v>0</v>
      </c>
    </row>
    <row r="138" spans="1:14" x14ac:dyDescent="0.2">
      <c r="A138">
        <v>2008</v>
      </c>
      <c r="B138">
        <v>11610</v>
      </c>
      <c r="C138" t="s">
        <v>480</v>
      </c>
      <c r="D138" t="s">
        <v>481</v>
      </c>
      <c r="E138" t="s">
        <v>483</v>
      </c>
      <c r="F138" s="29">
        <v>119682</v>
      </c>
      <c r="G138" t="s">
        <v>477</v>
      </c>
      <c r="H138" t="s">
        <v>477</v>
      </c>
      <c r="I138" t="s">
        <v>477</v>
      </c>
      <c r="J138" t="s">
        <v>477</v>
      </c>
      <c r="K138" t="s">
        <v>477</v>
      </c>
      <c r="L138">
        <v>29</v>
      </c>
      <c r="M138">
        <v>0.245</v>
      </c>
      <c r="N138" s="20">
        <f>COUNTIF(lookup_lists!$B$49:$B$55,AB_Facilities!D138)</f>
        <v>0</v>
      </c>
    </row>
    <row r="139" spans="1:14" x14ac:dyDescent="0.2">
      <c r="A139">
        <v>2008</v>
      </c>
      <c r="B139">
        <v>11610</v>
      </c>
      <c r="C139" t="s">
        <v>480</v>
      </c>
      <c r="D139" t="s">
        <v>481</v>
      </c>
      <c r="E139">
        <v>14</v>
      </c>
      <c r="F139" s="29">
        <v>358125</v>
      </c>
      <c r="G139" t="s">
        <v>477</v>
      </c>
      <c r="H139" t="s">
        <v>477</v>
      </c>
      <c r="I139" t="s">
        <v>477</v>
      </c>
      <c r="J139" t="s">
        <v>477</v>
      </c>
      <c r="K139" t="s">
        <v>477</v>
      </c>
      <c r="L139">
        <v>94</v>
      </c>
      <c r="M139">
        <v>0.26200000000000001</v>
      </c>
      <c r="N139" s="20">
        <f>COUNTIF(lookup_lists!$B$49:$B$55,AB_Facilities!D139)</f>
        <v>0</v>
      </c>
    </row>
    <row r="140" spans="1:14" x14ac:dyDescent="0.2">
      <c r="A140">
        <v>2008</v>
      </c>
      <c r="B140">
        <v>11718</v>
      </c>
      <c r="C140" t="s">
        <v>476</v>
      </c>
      <c r="D140" t="s">
        <v>484</v>
      </c>
      <c r="E140">
        <v>1</v>
      </c>
      <c r="F140">
        <v>0</v>
      </c>
      <c r="G140" t="s">
        <v>477</v>
      </c>
      <c r="H140" t="s">
        <v>477</v>
      </c>
      <c r="I140" t="s">
        <v>477</v>
      </c>
      <c r="J140" t="s">
        <v>477</v>
      </c>
      <c r="K140" t="s">
        <v>477</v>
      </c>
      <c r="L140">
        <v>0</v>
      </c>
      <c r="M140">
        <v>0</v>
      </c>
      <c r="N140" s="20">
        <f>COUNTIF(lookup_lists!$B$49:$B$55,AB_Facilities!D140)</f>
        <v>0</v>
      </c>
    </row>
    <row r="141" spans="1:14" x14ac:dyDescent="0.2">
      <c r="A141">
        <v>2008</v>
      </c>
      <c r="B141">
        <v>11718</v>
      </c>
      <c r="C141" t="s">
        <v>476</v>
      </c>
      <c r="D141" t="s">
        <v>484</v>
      </c>
      <c r="E141">
        <v>2</v>
      </c>
      <c r="F141" s="29">
        <v>27043</v>
      </c>
      <c r="G141" t="s">
        <v>477</v>
      </c>
      <c r="H141" t="s">
        <v>477</v>
      </c>
      <c r="I141" t="s">
        <v>477</v>
      </c>
      <c r="J141" t="s">
        <v>477</v>
      </c>
      <c r="K141" t="s">
        <v>477</v>
      </c>
      <c r="L141">
        <v>203</v>
      </c>
      <c r="M141">
        <v>7.5069999999999997</v>
      </c>
      <c r="N141" s="20">
        <f>COUNTIF(lookup_lists!$B$49:$B$55,AB_Facilities!D141)</f>
        <v>0</v>
      </c>
    </row>
    <row r="142" spans="1:14" x14ac:dyDescent="0.2">
      <c r="A142">
        <v>2008</v>
      </c>
      <c r="B142">
        <v>11718</v>
      </c>
      <c r="C142" t="s">
        <v>476</v>
      </c>
      <c r="D142" t="s">
        <v>484</v>
      </c>
      <c r="E142">
        <v>3</v>
      </c>
      <c r="F142">
        <v>0</v>
      </c>
      <c r="G142" t="s">
        <v>477</v>
      </c>
      <c r="H142" t="s">
        <v>477</v>
      </c>
      <c r="I142" t="s">
        <v>477</v>
      </c>
      <c r="J142" t="s">
        <v>477</v>
      </c>
      <c r="K142" t="s">
        <v>477</v>
      </c>
      <c r="L142">
        <v>0</v>
      </c>
      <c r="M142">
        <v>0</v>
      </c>
      <c r="N142" s="20">
        <f>COUNTIF(lookup_lists!$B$49:$B$55,AB_Facilities!D142)</f>
        <v>0</v>
      </c>
    </row>
    <row r="143" spans="1:14" x14ac:dyDescent="0.2">
      <c r="A143">
        <v>2008</v>
      </c>
      <c r="B143">
        <v>67774</v>
      </c>
      <c r="C143" t="s">
        <v>476</v>
      </c>
      <c r="D143" t="s">
        <v>485</v>
      </c>
      <c r="E143">
        <v>1</v>
      </c>
      <c r="F143" s="29">
        <v>29256</v>
      </c>
      <c r="G143" t="s">
        <v>477</v>
      </c>
      <c r="H143" t="s">
        <v>477</v>
      </c>
      <c r="I143" t="s">
        <v>477</v>
      </c>
      <c r="J143" t="s">
        <v>477</v>
      </c>
      <c r="K143" t="s">
        <v>477</v>
      </c>
      <c r="L143">
        <v>14</v>
      </c>
      <c r="M143">
        <v>0.48499999999999999</v>
      </c>
      <c r="N143" s="20">
        <f>COUNTIF(lookup_lists!$B$49:$B$55,AB_Facilities!D143)</f>
        <v>0</v>
      </c>
    </row>
    <row r="144" spans="1:14" x14ac:dyDescent="0.2">
      <c r="A144">
        <v>2008</v>
      </c>
      <c r="B144">
        <v>68179</v>
      </c>
      <c r="C144" t="s">
        <v>486</v>
      </c>
      <c r="D144" t="s">
        <v>487</v>
      </c>
      <c r="E144">
        <v>1</v>
      </c>
      <c r="F144" s="29">
        <v>566935</v>
      </c>
      <c r="G144" s="29">
        <v>1095714</v>
      </c>
      <c r="H144" t="s">
        <v>477</v>
      </c>
      <c r="I144" t="s">
        <v>477</v>
      </c>
      <c r="J144" t="s">
        <v>477</v>
      </c>
      <c r="K144" t="s">
        <v>477</v>
      </c>
      <c r="L144">
        <v>198</v>
      </c>
      <c r="M144">
        <v>0.11899999999999999</v>
      </c>
      <c r="N144" s="20">
        <f>COUNTIF(lookup_lists!$B$49:$B$55,AB_Facilities!D144)</f>
        <v>0</v>
      </c>
    </row>
    <row r="145" spans="1:14" x14ac:dyDescent="0.2">
      <c r="A145">
        <v>2008</v>
      </c>
      <c r="B145">
        <v>69209</v>
      </c>
      <c r="C145" t="s">
        <v>476</v>
      </c>
      <c r="D145" t="s">
        <v>484</v>
      </c>
      <c r="E145">
        <v>4</v>
      </c>
      <c r="F145" s="29">
        <v>303626</v>
      </c>
      <c r="G145" s="29">
        <v>177577</v>
      </c>
      <c r="H145" t="s">
        <v>477</v>
      </c>
      <c r="I145" t="s">
        <v>477</v>
      </c>
      <c r="J145" t="s">
        <v>477</v>
      </c>
      <c r="K145" t="s">
        <v>477</v>
      </c>
      <c r="L145">
        <v>186</v>
      </c>
      <c r="M145">
        <v>0.38600000000000001</v>
      </c>
      <c r="N145" s="20">
        <f>COUNTIF(lookup_lists!$B$49:$B$55,AB_Facilities!D145)</f>
        <v>0</v>
      </c>
    </row>
    <row r="146" spans="1:14" x14ac:dyDescent="0.2">
      <c r="A146">
        <v>2008</v>
      </c>
      <c r="B146">
        <v>69209</v>
      </c>
      <c r="C146" t="s">
        <v>476</v>
      </c>
      <c r="D146" t="s">
        <v>484</v>
      </c>
      <c r="E146">
        <v>5</v>
      </c>
      <c r="F146" s="29">
        <v>179242</v>
      </c>
      <c r="G146" t="s">
        <v>477</v>
      </c>
      <c r="H146" t="s">
        <v>477</v>
      </c>
      <c r="I146" t="s">
        <v>477</v>
      </c>
      <c r="J146" t="s">
        <v>477</v>
      </c>
      <c r="K146" t="s">
        <v>477</v>
      </c>
      <c r="L146">
        <v>131</v>
      </c>
      <c r="M146">
        <v>0.72899999999999998</v>
      </c>
      <c r="N146" s="20">
        <f>COUNTIF(lookup_lists!$B$49:$B$55,AB_Facilities!D146)</f>
        <v>0</v>
      </c>
    </row>
    <row r="147" spans="1:14" x14ac:dyDescent="0.2">
      <c r="A147">
        <v>2008</v>
      </c>
      <c r="B147">
        <v>73899</v>
      </c>
      <c r="C147" t="s">
        <v>476</v>
      </c>
      <c r="D147" t="s">
        <v>488</v>
      </c>
      <c r="E147">
        <v>1</v>
      </c>
      <c r="F147" s="29">
        <v>581899</v>
      </c>
      <c r="G147" s="29">
        <v>1845523</v>
      </c>
      <c r="H147" t="s">
        <v>477</v>
      </c>
      <c r="I147" t="s">
        <v>477</v>
      </c>
      <c r="J147" t="s">
        <v>477</v>
      </c>
      <c r="K147" t="s">
        <v>477</v>
      </c>
      <c r="L147">
        <v>218</v>
      </c>
      <c r="M147">
        <v>0.09</v>
      </c>
      <c r="N147" s="20">
        <f>COUNTIF(lookup_lists!$B$49:$B$55,AB_Facilities!D147)</f>
        <v>0</v>
      </c>
    </row>
    <row r="148" spans="1:14" x14ac:dyDescent="0.2">
      <c r="A148">
        <v>2008</v>
      </c>
      <c r="B148">
        <v>73899</v>
      </c>
      <c r="C148" t="s">
        <v>476</v>
      </c>
      <c r="D148" t="s">
        <v>488</v>
      </c>
      <c r="E148">
        <v>2</v>
      </c>
      <c r="F148" s="29">
        <v>590661</v>
      </c>
      <c r="G148" s="29">
        <v>1793225</v>
      </c>
      <c r="H148" t="s">
        <v>477</v>
      </c>
      <c r="I148" t="s">
        <v>477</v>
      </c>
      <c r="J148" t="s">
        <v>477</v>
      </c>
      <c r="K148" t="s">
        <v>477</v>
      </c>
      <c r="L148">
        <v>217</v>
      </c>
      <c r="M148">
        <v>9.0999999999999998E-2</v>
      </c>
      <c r="N148" s="20">
        <f>COUNTIF(lookup_lists!$B$49:$B$55,AB_Facilities!D148)</f>
        <v>0</v>
      </c>
    </row>
    <row r="149" spans="1:14" x14ac:dyDescent="0.2">
      <c r="A149">
        <v>2008</v>
      </c>
      <c r="B149">
        <v>77375</v>
      </c>
      <c r="C149" t="s">
        <v>489</v>
      </c>
      <c r="D149" t="s">
        <v>490</v>
      </c>
      <c r="E149">
        <v>1</v>
      </c>
      <c r="F149" s="29">
        <v>800452</v>
      </c>
      <c r="G149" s="29">
        <v>-74810</v>
      </c>
      <c r="H149" t="s">
        <v>477</v>
      </c>
      <c r="I149" t="s">
        <v>477</v>
      </c>
      <c r="J149" t="s">
        <v>477</v>
      </c>
      <c r="K149" t="s">
        <v>477</v>
      </c>
      <c r="L149">
        <v>124</v>
      </c>
      <c r="M149">
        <v>0.17</v>
      </c>
      <c r="N149" s="20">
        <f>COUNTIF(lookup_lists!$B$49:$B$55,AB_Facilities!D149)</f>
        <v>0</v>
      </c>
    </row>
    <row r="150" spans="1:14" x14ac:dyDescent="0.2">
      <c r="A150">
        <v>2008</v>
      </c>
      <c r="B150">
        <v>136385</v>
      </c>
      <c r="C150" t="s">
        <v>492</v>
      </c>
      <c r="D150" t="s">
        <v>493</v>
      </c>
      <c r="E150">
        <v>1</v>
      </c>
      <c r="F150" s="29">
        <v>351611</v>
      </c>
      <c r="G150" t="s">
        <v>477</v>
      </c>
      <c r="H150" t="s">
        <v>477</v>
      </c>
      <c r="I150" t="s">
        <v>477</v>
      </c>
      <c r="J150" t="s">
        <v>477</v>
      </c>
      <c r="K150" t="s">
        <v>477</v>
      </c>
      <c r="L150">
        <v>220</v>
      </c>
      <c r="M150">
        <v>0.624</v>
      </c>
      <c r="N150" s="20">
        <f>COUNTIF(lookup_lists!$B$49:$B$55,AB_Facilities!D150)</f>
        <v>0</v>
      </c>
    </row>
    <row r="151" spans="1:14" x14ac:dyDescent="0.2">
      <c r="A151">
        <v>2008</v>
      </c>
      <c r="B151">
        <v>136681</v>
      </c>
      <c r="C151" t="s">
        <v>494</v>
      </c>
      <c r="D151" t="s">
        <v>495</v>
      </c>
      <c r="E151">
        <v>1</v>
      </c>
      <c r="F151" s="29">
        <v>264221</v>
      </c>
      <c r="G151" s="29">
        <v>331533</v>
      </c>
      <c r="H151" t="s">
        <v>477</v>
      </c>
      <c r="I151" t="s">
        <v>477</v>
      </c>
      <c r="J151" t="s">
        <v>477</v>
      </c>
      <c r="K151" t="s">
        <v>477</v>
      </c>
      <c r="L151">
        <v>95</v>
      </c>
      <c r="M151">
        <v>0.159</v>
      </c>
      <c r="N151" s="20">
        <f>COUNTIF(lookup_lists!$B$49:$B$55,AB_Facilities!D151)</f>
        <v>0</v>
      </c>
    </row>
    <row r="152" spans="1:14" x14ac:dyDescent="0.2">
      <c r="A152">
        <v>2008</v>
      </c>
      <c r="B152">
        <v>136681</v>
      </c>
      <c r="C152" t="s">
        <v>494</v>
      </c>
      <c r="D152" t="s">
        <v>495</v>
      </c>
      <c r="E152">
        <v>2</v>
      </c>
      <c r="F152" s="29">
        <v>259666</v>
      </c>
      <c r="G152" s="29">
        <v>356013</v>
      </c>
      <c r="H152" t="s">
        <v>477</v>
      </c>
      <c r="I152" t="s">
        <v>477</v>
      </c>
      <c r="J152" t="s">
        <v>477</v>
      </c>
      <c r="K152" t="s">
        <v>477</v>
      </c>
      <c r="L152">
        <v>81</v>
      </c>
      <c r="M152">
        <v>0.13100000000000001</v>
      </c>
      <c r="N152" s="20">
        <f>COUNTIF(lookup_lists!$B$49:$B$55,AB_Facilities!D152)</f>
        <v>0</v>
      </c>
    </row>
    <row r="153" spans="1:14" x14ac:dyDescent="0.2">
      <c r="A153">
        <v>2008</v>
      </c>
      <c r="B153">
        <v>136858</v>
      </c>
      <c r="C153" t="s">
        <v>496</v>
      </c>
      <c r="D153" t="s">
        <v>497</v>
      </c>
      <c r="E153">
        <v>1</v>
      </c>
      <c r="F153" s="29">
        <v>319159</v>
      </c>
      <c r="G153" t="s">
        <v>477</v>
      </c>
      <c r="H153" t="s">
        <v>477</v>
      </c>
      <c r="I153" t="s">
        <v>477</v>
      </c>
      <c r="J153" t="s">
        <v>477</v>
      </c>
      <c r="K153" t="s">
        <v>477</v>
      </c>
      <c r="L153">
        <v>201</v>
      </c>
      <c r="M153">
        <v>0.63</v>
      </c>
      <c r="N153" s="20">
        <f>COUNTIF(lookup_lists!$B$49:$B$55,AB_Facilities!D153)</f>
        <v>0</v>
      </c>
    </row>
    <row r="154" spans="1:14" x14ac:dyDescent="0.2">
      <c r="A154">
        <v>2008</v>
      </c>
      <c r="B154">
        <v>136951</v>
      </c>
      <c r="C154" t="s">
        <v>494</v>
      </c>
      <c r="D154" t="s">
        <v>498</v>
      </c>
      <c r="E154">
        <v>1</v>
      </c>
      <c r="F154" s="29">
        <v>680166</v>
      </c>
      <c r="G154" t="s">
        <v>491</v>
      </c>
      <c r="H154" t="s">
        <v>477</v>
      </c>
      <c r="I154" t="s">
        <v>477</v>
      </c>
      <c r="J154" t="s">
        <v>477</v>
      </c>
      <c r="K154" t="s">
        <v>477</v>
      </c>
      <c r="L154">
        <v>65</v>
      </c>
      <c r="M154">
        <v>9.6000000000000002E-2</v>
      </c>
      <c r="N154" s="20">
        <f>COUNTIF(lookup_lists!$B$49:$B$55,AB_Facilities!D154)</f>
        <v>0</v>
      </c>
    </row>
    <row r="155" spans="1:14" x14ac:dyDescent="0.2">
      <c r="A155">
        <v>2008</v>
      </c>
      <c r="B155">
        <v>138365</v>
      </c>
      <c r="C155" t="s">
        <v>499</v>
      </c>
      <c r="D155" t="s">
        <v>500</v>
      </c>
      <c r="E155">
        <v>1</v>
      </c>
      <c r="F155" s="29">
        <v>675264</v>
      </c>
      <c r="G155" t="s">
        <v>477</v>
      </c>
      <c r="H155" t="s">
        <v>477</v>
      </c>
      <c r="I155" t="s">
        <v>477</v>
      </c>
      <c r="J155" t="s">
        <v>477</v>
      </c>
      <c r="K155" t="s">
        <v>477</v>
      </c>
      <c r="L155">
        <v>102</v>
      </c>
      <c r="M155">
        <v>0.151</v>
      </c>
      <c r="N155" s="20">
        <f>COUNTIF(lookup_lists!$B$49:$B$55,AB_Facilities!D155)</f>
        <v>0</v>
      </c>
    </row>
    <row r="156" spans="1:14" x14ac:dyDescent="0.2">
      <c r="A156">
        <v>2008</v>
      </c>
      <c r="B156">
        <v>147709</v>
      </c>
      <c r="C156" t="s">
        <v>476</v>
      </c>
      <c r="D156" t="s">
        <v>501</v>
      </c>
      <c r="E156">
        <v>1</v>
      </c>
      <c r="F156" s="29">
        <v>7551</v>
      </c>
      <c r="G156" t="s">
        <v>477</v>
      </c>
      <c r="H156" t="s">
        <v>477</v>
      </c>
      <c r="I156" t="s">
        <v>477</v>
      </c>
      <c r="J156" t="s">
        <v>477</v>
      </c>
      <c r="K156" t="s">
        <v>477</v>
      </c>
      <c r="L156">
        <v>6</v>
      </c>
      <c r="M156">
        <v>0.82299999999999995</v>
      </c>
      <c r="N156" s="20">
        <f>COUNTIF(lookup_lists!$B$49:$B$55,AB_Facilities!D156)</f>
        <v>0</v>
      </c>
    </row>
    <row r="157" spans="1:14" x14ac:dyDescent="0.2">
      <c r="A157">
        <v>2008</v>
      </c>
      <c r="B157">
        <v>147709</v>
      </c>
      <c r="C157" t="s">
        <v>476</v>
      </c>
      <c r="D157" t="s">
        <v>501</v>
      </c>
      <c r="E157">
        <v>2</v>
      </c>
      <c r="F157" s="29">
        <v>3526</v>
      </c>
      <c r="G157" t="s">
        <v>477</v>
      </c>
      <c r="H157" t="s">
        <v>477</v>
      </c>
      <c r="I157" t="s">
        <v>477</v>
      </c>
      <c r="J157" t="s">
        <v>477</v>
      </c>
      <c r="K157" t="s">
        <v>477</v>
      </c>
      <c r="L157">
        <v>4</v>
      </c>
      <c r="M157">
        <v>0.999</v>
      </c>
      <c r="N157" s="20">
        <f>COUNTIF(lookup_lists!$B$49:$B$55,AB_Facilities!D157)</f>
        <v>0</v>
      </c>
    </row>
    <row r="158" spans="1:14" x14ac:dyDescent="0.2">
      <c r="A158">
        <v>2008</v>
      </c>
      <c r="B158">
        <v>151812</v>
      </c>
      <c r="C158" t="s">
        <v>494</v>
      </c>
      <c r="D158" t="s">
        <v>502</v>
      </c>
      <c r="E158">
        <v>1</v>
      </c>
      <c r="F158" s="29">
        <v>190528</v>
      </c>
      <c r="G158" s="29">
        <v>62723</v>
      </c>
      <c r="H158" t="s">
        <v>477</v>
      </c>
      <c r="I158" t="s">
        <v>477</v>
      </c>
      <c r="J158" t="s">
        <v>477</v>
      </c>
      <c r="K158" t="s">
        <v>477</v>
      </c>
      <c r="L158">
        <v>72</v>
      </c>
      <c r="M158">
        <v>0.28399999999999997</v>
      </c>
      <c r="N158" s="20">
        <f>COUNTIF(lookup_lists!$B$49:$B$55,AB_Facilities!D158)</f>
        <v>0</v>
      </c>
    </row>
    <row r="159" spans="1:14" x14ac:dyDescent="0.2">
      <c r="A159">
        <v>2008</v>
      </c>
      <c r="B159">
        <v>155746</v>
      </c>
      <c r="C159" t="s">
        <v>494</v>
      </c>
      <c r="D159" t="s">
        <v>503</v>
      </c>
      <c r="E159">
        <v>1</v>
      </c>
      <c r="F159" s="29">
        <v>3332070</v>
      </c>
      <c r="G159" t="s">
        <v>491</v>
      </c>
      <c r="H159" t="s">
        <v>477</v>
      </c>
      <c r="I159" t="s">
        <v>477</v>
      </c>
      <c r="J159" t="s">
        <v>477</v>
      </c>
      <c r="K159" t="s">
        <v>477</v>
      </c>
      <c r="L159">
        <v>368</v>
      </c>
      <c r="M159">
        <v>0.111</v>
      </c>
      <c r="N159" s="20">
        <f>COUNTIF(lookup_lists!$B$49:$B$55,AB_Facilities!D159)</f>
        <v>0</v>
      </c>
    </row>
    <row r="160" spans="1:14" x14ac:dyDescent="0.2">
      <c r="A160">
        <v>2008</v>
      </c>
      <c r="B160">
        <v>238762</v>
      </c>
      <c r="C160" t="s">
        <v>504</v>
      </c>
      <c r="D160" t="s">
        <v>505</v>
      </c>
      <c r="E160">
        <v>1</v>
      </c>
      <c r="F160" t="s">
        <v>477</v>
      </c>
      <c r="G160" t="s">
        <v>477</v>
      </c>
      <c r="H160" t="s">
        <v>477</v>
      </c>
      <c r="I160" t="s">
        <v>477</v>
      </c>
      <c r="J160" t="s">
        <v>477</v>
      </c>
      <c r="K160" t="s">
        <v>477</v>
      </c>
      <c r="L160" t="s">
        <v>477</v>
      </c>
      <c r="M160" t="s">
        <v>477</v>
      </c>
      <c r="N160" s="20">
        <f>COUNTIF(lookup_lists!$B$49:$B$55,AB_Facilities!D160)</f>
        <v>0</v>
      </c>
    </row>
    <row r="161" spans="1:14" x14ac:dyDescent="0.2">
      <c r="A161">
        <v>2008</v>
      </c>
      <c r="B161">
        <v>246216</v>
      </c>
      <c r="C161" t="s">
        <v>499</v>
      </c>
      <c r="D161" t="s">
        <v>506</v>
      </c>
      <c r="E161">
        <v>1</v>
      </c>
      <c r="F161" t="s">
        <v>477</v>
      </c>
      <c r="G161" t="s">
        <v>477</v>
      </c>
      <c r="H161" t="s">
        <v>477</v>
      </c>
      <c r="I161" t="s">
        <v>477</v>
      </c>
      <c r="J161" t="s">
        <v>477</v>
      </c>
      <c r="K161" t="s">
        <v>477</v>
      </c>
      <c r="L161" t="s">
        <v>477</v>
      </c>
      <c r="M161" t="s">
        <v>477</v>
      </c>
      <c r="N161" s="20">
        <f>COUNTIF(lookup_lists!$B$49:$B$55,AB_Facilities!D161)</f>
        <v>0</v>
      </c>
    </row>
    <row r="162" spans="1:14" x14ac:dyDescent="0.2">
      <c r="A162">
        <v>2008</v>
      </c>
      <c r="B162">
        <v>246216</v>
      </c>
      <c r="C162" t="s">
        <v>499</v>
      </c>
      <c r="D162" t="s">
        <v>506</v>
      </c>
      <c r="E162">
        <v>2</v>
      </c>
      <c r="F162" t="s">
        <v>477</v>
      </c>
      <c r="G162" t="s">
        <v>477</v>
      </c>
      <c r="H162" t="s">
        <v>477</v>
      </c>
      <c r="I162" t="s">
        <v>477</v>
      </c>
      <c r="J162" t="s">
        <v>477</v>
      </c>
      <c r="K162" t="s">
        <v>477</v>
      </c>
      <c r="L162" t="s">
        <v>477</v>
      </c>
      <c r="M162" t="s">
        <v>477</v>
      </c>
      <c r="N162" s="20">
        <f>COUNTIF(lookup_lists!$B$49:$B$55,AB_Facilities!D162)</f>
        <v>0</v>
      </c>
    </row>
    <row r="163" spans="1:14" x14ac:dyDescent="0.2">
      <c r="A163">
        <v>2008</v>
      </c>
      <c r="B163">
        <v>246216</v>
      </c>
      <c r="C163" t="s">
        <v>499</v>
      </c>
      <c r="D163" t="s">
        <v>506</v>
      </c>
      <c r="E163">
        <v>3</v>
      </c>
      <c r="F163" t="s">
        <v>477</v>
      </c>
      <c r="G163" t="s">
        <v>477</v>
      </c>
      <c r="H163" t="s">
        <v>477</v>
      </c>
      <c r="I163" t="s">
        <v>477</v>
      </c>
      <c r="J163" t="s">
        <v>477</v>
      </c>
      <c r="K163" t="s">
        <v>477</v>
      </c>
      <c r="L163" t="s">
        <v>477</v>
      </c>
      <c r="M163" t="s">
        <v>477</v>
      </c>
      <c r="N163" s="20">
        <f>COUNTIF(lookup_lists!$B$49:$B$55,AB_Facilities!D163)</f>
        <v>0</v>
      </c>
    </row>
    <row r="164" spans="1:14" x14ac:dyDescent="0.2">
      <c r="A164">
        <v>2009</v>
      </c>
      <c r="B164">
        <v>123</v>
      </c>
      <c r="C164" t="s">
        <v>476</v>
      </c>
      <c r="D164" t="s">
        <v>104</v>
      </c>
      <c r="E164">
        <v>1</v>
      </c>
      <c r="F164" s="29">
        <v>2567965</v>
      </c>
      <c r="G164" t="s">
        <v>477</v>
      </c>
      <c r="H164">
        <v>28798</v>
      </c>
      <c r="I164">
        <v>15456</v>
      </c>
      <c r="J164">
        <v>6.0190000000000001</v>
      </c>
      <c r="K164">
        <v>9635</v>
      </c>
      <c r="L164">
        <v>5160</v>
      </c>
      <c r="M164">
        <v>2.0099999999999998</v>
      </c>
      <c r="N164" s="20">
        <f>COUNTIF(lookup_lists!$B$49:$B$55,AB_Facilities!D164)</f>
        <v>1</v>
      </c>
    </row>
    <row r="165" spans="1:14" x14ac:dyDescent="0.2">
      <c r="A165">
        <v>2009</v>
      </c>
      <c r="B165">
        <v>123</v>
      </c>
      <c r="C165" t="s">
        <v>476</v>
      </c>
      <c r="D165" t="s">
        <v>104</v>
      </c>
      <c r="E165">
        <v>2</v>
      </c>
      <c r="F165" s="29">
        <v>2209521</v>
      </c>
      <c r="G165" t="s">
        <v>477</v>
      </c>
      <c r="H165">
        <v>28798</v>
      </c>
      <c r="I165">
        <v>13343</v>
      </c>
      <c r="J165">
        <v>6.0389999999999997</v>
      </c>
      <c r="K165">
        <v>9635</v>
      </c>
      <c r="L165">
        <v>4474</v>
      </c>
      <c r="M165">
        <v>2.0249999999999999</v>
      </c>
      <c r="N165" s="20">
        <f>COUNTIF(lookup_lists!$B$49:$B$55,AB_Facilities!D165)</f>
        <v>1</v>
      </c>
    </row>
    <row r="166" spans="1:14" x14ac:dyDescent="0.2">
      <c r="A166">
        <v>2009</v>
      </c>
      <c r="B166">
        <v>773</v>
      </c>
      <c r="C166" t="s">
        <v>348</v>
      </c>
      <c r="D166" t="s">
        <v>98</v>
      </c>
      <c r="E166">
        <v>1</v>
      </c>
      <c r="F166" s="29">
        <v>3064077</v>
      </c>
      <c r="G166" t="s">
        <v>477</v>
      </c>
      <c r="H166">
        <v>12586</v>
      </c>
      <c r="I166">
        <v>6098</v>
      </c>
      <c r="J166">
        <v>1.99</v>
      </c>
      <c r="K166">
        <v>11995</v>
      </c>
      <c r="L166">
        <v>5812</v>
      </c>
      <c r="M166">
        <v>1.897</v>
      </c>
      <c r="N166" s="20">
        <f>COUNTIF(lookup_lists!$B$49:$B$55,AB_Facilities!D166)</f>
        <v>1</v>
      </c>
    </row>
    <row r="167" spans="1:14" x14ac:dyDescent="0.2">
      <c r="A167">
        <v>2009</v>
      </c>
      <c r="B167">
        <v>773</v>
      </c>
      <c r="C167" t="s">
        <v>348</v>
      </c>
      <c r="D167" t="s">
        <v>98</v>
      </c>
      <c r="E167">
        <v>2</v>
      </c>
      <c r="F167" s="29">
        <v>3259600</v>
      </c>
      <c r="G167" t="s">
        <v>477</v>
      </c>
      <c r="H167">
        <v>12586</v>
      </c>
      <c r="I167">
        <v>6487</v>
      </c>
      <c r="J167">
        <v>1.99</v>
      </c>
      <c r="K167">
        <v>11995</v>
      </c>
      <c r="L167">
        <v>6183</v>
      </c>
      <c r="M167">
        <v>1.897</v>
      </c>
      <c r="N167" s="20">
        <f>COUNTIF(lookup_lists!$B$49:$B$55,AB_Facilities!D167)</f>
        <v>1</v>
      </c>
    </row>
    <row r="168" spans="1:14" x14ac:dyDescent="0.2">
      <c r="A168">
        <v>2009</v>
      </c>
      <c r="B168">
        <v>773</v>
      </c>
      <c r="C168" t="s">
        <v>348</v>
      </c>
      <c r="D168" t="s">
        <v>98</v>
      </c>
      <c r="E168">
        <v>3</v>
      </c>
      <c r="F168" s="29">
        <v>3804475</v>
      </c>
      <c r="G168" t="s">
        <v>477</v>
      </c>
      <c r="H168" t="s">
        <v>477</v>
      </c>
      <c r="I168">
        <v>3433</v>
      </c>
      <c r="J168">
        <v>0.90200000000000002</v>
      </c>
      <c r="K168" t="s">
        <v>477</v>
      </c>
      <c r="L168">
        <v>2168</v>
      </c>
      <c r="M168">
        <v>0.56999999999999995</v>
      </c>
      <c r="N168" s="20">
        <f>COUNTIF(lookup_lists!$B$49:$B$55,AB_Facilities!D168)</f>
        <v>1</v>
      </c>
    </row>
    <row r="169" spans="1:14" x14ac:dyDescent="0.2">
      <c r="A169">
        <v>2009</v>
      </c>
      <c r="B169">
        <v>1391</v>
      </c>
      <c r="C169" t="s">
        <v>348</v>
      </c>
      <c r="D169" t="s">
        <v>478</v>
      </c>
      <c r="E169">
        <v>1</v>
      </c>
      <c r="F169" s="29">
        <v>15204</v>
      </c>
      <c r="G169" t="s">
        <v>477</v>
      </c>
      <c r="H169" t="s">
        <v>477</v>
      </c>
      <c r="I169" t="s">
        <v>477</v>
      </c>
      <c r="J169" t="s">
        <v>477</v>
      </c>
      <c r="K169" t="s">
        <v>477</v>
      </c>
      <c r="L169">
        <v>7</v>
      </c>
      <c r="M169">
        <v>0.48699999999999999</v>
      </c>
      <c r="N169" s="20">
        <f>COUNTIF(lookup_lists!$B$49:$B$55,AB_Facilities!D169)</f>
        <v>0</v>
      </c>
    </row>
    <row r="170" spans="1:14" x14ac:dyDescent="0.2">
      <c r="A170">
        <v>2009</v>
      </c>
      <c r="B170">
        <v>1391</v>
      </c>
      <c r="C170" t="s">
        <v>348</v>
      </c>
      <c r="D170" t="s">
        <v>478</v>
      </c>
      <c r="E170">
        <v>2</v>
      </c>
      <c r="F170" s="29">
        <v>27638</v>
      </c>
      <c r="G170" t="s">
        <v>477</v>
      </c>
      <c r="H170" t="s">
        <v>477</v>
      </c>
      <c r="I170" t="s">
        <v>477</v>
      </c>
      <c r="J170" t="s">
        <v>477</v>
      </c>
      <c r="K170" t="s">
        <v>477</v>
      </c>
      <c r="L170">
        <v>7</v>
      </c>
      <c r="M170">
        <v>0.246</v>
      </c>
      <c r="N170" s="20">
        <f>COUNTIF(lookup_lists!$B$49:$B$55,AB_Facilities!D170)</f>
        <v>0</v>
      </c>
    </row>
    <row r="171" spans="1:14" x14ac:dyDescent="0.2">
      <c r="A171">
        <v>2009</v>
      </c>
      <c r="B171">
        <v>1391</v>
      </c>
      <c r="C171" t="s">
        <v>348</v>
      </c>
      <c r="D171" t="s">
        <v>478</v>
      </c>
      <c r="E171">
        <v>3</v>
      </c>
      <c r="F171" s="29">
        <v>7717</v>
      </c>
      <c r="G171" t="s">
        <v>477</v>
      </c>
      <c r="H171" t="s">
        <v>477</v>
      </c>
      <c r="I171" t="s">
        <v>477</v>
      </c>
      <c r="J171" t="s">
        <v>477</v>
      </c>
      <c r="K171" t="s">
        <v>477</v>
      </c>
      <c r="L171">
        <v>2</v>
      </c>
      <c r="M171">
        <v>0.249</v>
      </c>
      <c r="N171" s="20">
        <f>COUNTIF(lookup_lists!$B$49:$B$55,AB_Facilities!D171)</f>
        <v>0</v>
      </c>
    </row>
    <row r="172" spans="1:14" x14ac:dyDescent="0.2">
      <c r="A172">
        <v>2009</v>
      </c>
      <c r="B172">
        <v>1512</v>
      </c>
      <c r="C172" t="s">
        <v>476</v>
      </c>
      <c r="D172" t="s">
        <v>95</v>
      </c>
      <c r="E172">
        <v>3</v>
      </c>
      <c r="F172" s="29">
        <v>1077812</v>
      </c>
      <c r="G172" t="s">
        <v>477</v>
      </c>
      <c r="H172">
        <v>11236</v>
      </c>
      <c r="I172">
        <v>5537</v>
      </c>
      <c r="J172">
        <v>5.1369999999999996</v>
      </c>
      <c r="K172">
        <v>4036</v>
      </c>
      <c r="L172">
        <v>1992</v>
      </c>
      <c r="M172">
        <v>1.8480000000000001</v>
      </c>
      <c r="N172" s="20">
        <f>COUNTIF(lookup_lists!$B$49:$B$55,AB_Facilities!D172)</f>
        <v>1</v>
      </c>
    </row>
    <row r="173" spans="1:14" x14ac:dyDescent="0.2">
      <c r="A173">
        <v>2009</v>
      </c>
      <c r="B173">
        <v>1512</v>
      </c>
      <c r="C173" t="s">
        <v>476</v>
      </c>
      <c r="D173" t="s">
        <v>95</v>
      </c>
      <c r="E173">
        <v>4</v>
      </c>
      <c r="F173" s="29">
        <v>1111919</v>
      </c>
      <c r="G173" t="s">
        <v>477</v>
      </c>
      <c r="H173">
        <v>11236</v>
      </c>
      <c r="I173">
        <v>5699</v>
      </c>
      <c r="J173">
        <v>5.1260000000000003</v>
      </c>
      <c r="K173">
        <v>4036</v>
      </c>
      <c r="L173">
        <v>2044</v>
      </c>
      <c r="M173">
        <v>1.8380000000000001</v>
      </c>
      <c r="N173" s="20">
        <f>COUNTIF(lookup_lists!$B$49:$B$55,AB_Facilities!D173)</f>
        <v>1</v>
      </c>
    </row>
    <row r="174" spans="1:14" x14ac:dyDescent="0.2">
      <c r="A174">
        <v>2009</v>
      </c>
      <c r="B174">
        <v>1512</v>
      </c>
      <c r="C174" t="s">
        <v>476</v>
      </c>
      <c r="D174" t="s">
        <v>95</v>
      </c>
      <c r="E174">
        <v>5</v>
      </c>
      <c r="F174" s="29">
        <v>2854468</v>
      </c>
      <c r="G174" t="s">
        <v>477</v>
      </c>
      <c r="H174" t="s">
        <v>477</v>
      </c>
      <c r="I174">
        <v>13606</v>
      </c>
      <c r="J174">
        <v>4.7670000000000003</v>
      </c>
      <c r="K174" t="s">
        <v>477</v>
      </c>
      <c r="L174">
        <v>5598</v>
      </c>
      <c r="M174">
        <v>1.9610000000000001</v>
      </c>
      <c r="N174" s="20">
        <f>COUNTIF(lookup_lists!$B$49:$B$55,AB_Facilities!D174)</f>
        <v>1</v>
      </c>
    </row>
    <row r="175" spans="1:14" x14ac:dyDescent="0.2">
      <c r="A175">
        <v>2009</v>
      </c>
      <c r="B175">
        <v>9814</v>
      </c>
      <c r="C175" t="s">
        <v>102</v>
      </c>
      <c r="D175" t="s">
        <v>102</v>
      </c>
      <c r="E175">
        <v>1</v>
      </c>
      <c r="F175" s="29">
        <v>935951</v>
      </c>
      <c r="G175" t="s">
        <v>477</v>
      </c>
      <c r="H175" t="s">
        <v>477</v>
      </c>
      <c r="I175">
        <v>2531</v>
      </c>
      <c r="J175">
        <v>2.7040000000000002</v>
      </c>
      <c r="K175" t="s">
        <v>477</v>
      </c>
      <c r="L175">
        <v>2123</v>
      </c>
      <c r="M175">
        <v>2.2679999999999998</v>
      </c>
      <c r="N175" s="20">
        <f>COUNTIF(lookup_lists!$B$49:$B$55,AB_Facilities!D175)</f>
        <v>1</v>
      </c>
    </row>
    <row r="176" spans="1:14" x14ac:dyDescent="0.2">
      <c r="A176">
        <v>2009</v>
      </c>
      <c r="B176">
        <v>9830</v>
      </c>
      <c r="C176" t="s">
        <v>351</v>
      </c>
      <c r="D176" t="s">
        <v>106</v>
      </c>
      <c r="E176">
        <v>1</v>
      </c>
      <c r="F176" s="29">
        <v>1900702</v>
      </c>
      <c r="G176" t="s">
        <v>477</v>
      </c>
      <c r="H176" t="s">
        <v>508</v>
      </c>
      <c r="I176">
        <v>3421</v>
      </c>
      <c r="J176">
        <v>1.8</v>
      </c>
      <c r="K176" t="s">
        <v>508</v>
      </c>
      <c r="L176">
        <v>5068</v>
      </c>
      <c r="M176">
        <v>2.6659999999999999</v>
      </c>
      <c r="N176" s="20">
        <f>COUNTIF(lookup_lists!$B$49:$B$55,AB_Facilities!D176)</f>
        <v>1</v>
      </c>
    </row>
    <row r="177" spans="1:14" x14ac:dyDescent="0.2">
      <c r="A177">
        <v>2009</v>
      </c>
      <c r="B177">
        <v>9830</v>
      </c>
      <c r="C177" t="s">
        <v>351</v>
      </c>
      <c r="D177" t="s">
        <v>106</v>
      </c>
      <c r="E177">
        <v>2</v>
      </c>
      <c r="F177" s="29">
        <v>1917691</v>
      </c>
      <c r="G177" t="s">
        <v>477</v>
      </c>
      <c r="H177" t="s">
        <v>508</v>
      </c>
      <c r="I177">
        <v>3431</v>
      </c>
      <c r="J177">
        <v>1.7889999999999999</v>
      </c>
      <c r="K177" t="s">
        <v>508</v>
      </c>
      <c r="L177">
        <v>5109</v>
      </c>
      <c r="M177">
        <v>2.6640000000000001</v>
      </c>
      <c r="N177" s="20">
        <f>COUNTIF(lookup_lists!$B$49:$B$55,AB_Facilities!D177)</f>
        <v>1</v>
      </c>
    </row>
    <row r="178" spans="1:14" x14ac:dyDescent="0.2">
      <c r="A178">
        <v>2009</v>
      </c>
      <c r="B178">
        <v>9830</v>
      </c>
      <c r="C178" t="s">
        <v>351</v>
      </c>
      <c r="D178" t="s">
        <v>106</v>
      </c>
      <c r="E178">
        <v>3</v>
      </c>
      <c r="F178" s="29">
        <v>2011280</v>
      </c>
      <c r="G178" t="s">
        <v>477</v>
      </c>
      <c r="H178" t="s">
        <v>508</v>
      </c>
      <c r="I178">
        <v>4012</v>
      </c>
      <c r="J178">
        <v>1.9950000000000001</v>
      </c>
      <c r="K178" t="s">
        <v>508</v>
      </c>
      <c r="L178">
        <v>3781</v>
      </c>
      <c r="M178">
        <v>1.88</v>
      </c>
      <c r="N178" s="20">
        <f>COUNTIF(lookup_lists!$B$49:$B$55,AB_Facilities!D178)</f>
        <v>1</v>
      </c>
    </row>
    <row r="179" spans="1:14" x14ac:dyDescent="0.2">
      <c r="A179">
        <v>2009</v>
      </c>
      <c r="B179">
        <v>9830</v>
      </c>
      <c r="C179" t="s">
        <v>351</v>
      </c>
      <c r="D179" t="s">
        <v>106</v>
      </c>
      <c r="E179">
        <v>4</v>
      </c>
      <c r="F179" s="29">
        <v>2390516</v>
      </c>
      <c r="G179" t="s">
        <v>477</v>
      </c>
      <c r="H179" t="s">
        <v>508</v>
      </c>
      <c r="I179">
        <v>4647</v>
      </c>
      <c r="J179">
        <v>1.944</v>
      </c>
      <c r="K179" t="s">
        <v>508</v>
      </c>
      <c r="L179">
        <v>4470</v>
      </c>
      <c r="M179">
        <v>1.87</v>
      </c>
      <c r="N179" s="20">
        <f>COUNTIF(lookup_lists!$B$49:$B$55,AB_Facilities!D179)</f>
        <v>1</v>
      </c>
    </row>
    <row r="180" spans="1:14" x14ac:dyDescent="0.2">
      <c r="A180">
        <v>2009</v>
      </c>
      <c r="B180">
        <v>9830</v>
      </c>
      <c r="C180" t="s">
        <v>351</v>
      </c>
      <c r="D180" t="s">
        <v>106</v>
      </c>
      <c r="E180">
        <v>5</v>
      </c>
      <c r="F180" s="29">
        <v>1903487</v>
      </c>
      <c r="G180" t="s">
        <v>477</v>
      </c>
      <c r="H180" t="s">
        <v>508</v>
      </c>
      <c r="I180">
        <v>3916</v>
      </c>
      <c r="J180">
        <v>2.0569999999999999</v>
      </c>
      <c r="K180" t="s">
        <v>508</v>
      </c>
      <c r="L180">
        <v>3390</v>
      </c>
      <c r="M180">
        <v>1.7809999999999999</v>
      </c>
      <c r="N180" s="20">
        <f>COUNTIF(lookup_lists!$B$49:$B$55,AB_Facilities!D180)</f>
        <v>1</v>
      </c>
    </row>
    <row r="181" spans="1:14" x14ac:dyDescent="0.2">
      <c r="A181">
        <v>2009</v>
      </c>
      <c r="B181">
        <v>9830</v>
      </c>
      <c r="C181" t="s">
        <v>351</v>
      </c>
      <c r="D181" t="s">
        <v>106</v>
      </c>
      <c r="E181">
        <v>6</v>
      </c>
      <c r="F181" s="29">
        <v>2799259</v>
      </c>
      <c r="G181" t="s">
        <v>477</v>
      </c>
      <c r="H181" t="s">
        <v>508</v>
      </c>
      <c r="I181">
        <v>5715</v>
      </c>
      <c r="J181">
        <v>2.0419999999999998</v>
      </c>
      <c r="K181" t="s">
        <v>508</v>
      </c>
      <c r="L181">
        <v>4687</v>
      </c>
      <c r="M181">
        <v>1.6739999999999999</v>
      </c>
      <c r="N181" s="20">
        <f>COUNTIF(lookup_lists!$B$49:$B$55,AB_Facilities!D181)</f>
        <v>1</v>
      </c>
    </row>
    <row r="182" spans="1:14" x14ac:dyDescent="0.2">
      <c r="A182">
        <v>2009</v>
      </c>
      <c r="B182">
        <v>10323</v>
      </c>
      <c r="C182" t="s">
        <v>351</v>
      </c>
      <c r="D182" t="s">
        <v>357</v>
      </c>
      <c r="E182">
        <v>4</v>
      </c>
      <c r="F182" s="29">
        <v>1864816</v>
      </c>
      <c r="G182" t="s">
        <v>477</v>
      </c>
      <c r="H182" t="s">
        <v>477</v>
      </c>
      <c r="I182">
        <v>5879</v>
      </c>
      <c r="J182">
        <v>3.153</v>
      </c>
      <c r="K182" t="s">
        <v>477</v>
      </c>
      <c r="L182">
        <v>4255</v>
      </c>
      <c r="M182">
        <v>2.282</v>
      </c>
      <c r="N182" s="20">
        <f>COUNTIF(lookup_lists!$B$49:$B$55,AB_Facilities!D182)</f>
        <v>1</v>
      </c>
    </row>
    <row r="183" spans="1:14" x14ac:dyDescent="0.2">
      <c r="A183">
        <v>2009</v>
      </c>
      <c r="B183">
        <v>10324</v>
      </c>
      <c r="C183" t="s">
        <v>351</v>
      </c>
      <c r="D183" t="s">
        <v>100</v>
      </c>
      <c r="E183">
        <v>1</v>
      </c>
      <c r="F183" s="29">
        <v>2719877</v>
      </c>
      <c r="G183" t="s">
        <v>477</v>
      </c>
      <c r="H183" t="s">
        <v>477</v>
      </c>
      <c r="I183">
        <v>6031</v>
      </c>
      <c r="J183">
        <v>2.2170000000000001</v>
      </c>
      <c r="K183" t="s">
        <v>477</v>
      </c>
      <c r="L183">
        <v>6017</v>
      </c>
      <c r="M183">
        <v>2.2120000000000002</v>
      </c>
      <c r="N183" s="20">
        <f>COUNTIF(lookup_lists!$B$49:$B$55,AB_Facilities!D183)</f>
        <v>1</v>
      </c>
    </row>
    <row r="184" spans="1:14" x14ac:dyDescent="0.2">
      <c r="A184">
        <v>2009</v>
      </c>
      <c r="B184">
        <v>10324</v>
      </c>
      <c r="C184" t="s">
        <v>351</v>
      </c>
      <c r="D184" t="s">
        <v>100</v>
      </c>
      <c r="E184">
        <v>2</v>
      </c>
      <c r="F184" s="29">
        <v>2724431</v>
      </c>
      <c r="G184" t="s">
        <v>477</v>
      </c>
      <c r="H184" t="s">
        <v>477</v>
      </c>
      <c r="I184">
        <v>5918</v>
      </c>
      <c r="J184">
        <v>2.1720000000000002</v>
      </c>
      <c r="K184" t="s">
        <v>477</v>
      </c>
      <c r="L184">
        <v>5874</v>
      </c>
      <c r="M184">
        <v>2.1560000000000001</v>
      </c>
      <c r="N184" s="20">
        <f>COUNTIF(lookup_lists!$B$49:$B$55,AB_Facilities!D184)</f>
        <v>1</v>
      </c>
    </row>
    <row r="185" spans="1:14" x14ac:dyDescent="0.2">
      <c r="A185">
        <v>2009</v>
      </c>
      <c r="B185">
        <v>11610</v>
      </c>
      <c r="C185" t="s">
        <v>480</v>
      </c>
      <c r="D185" t="s">
        <v>481</v>
      </c>
      <c r="E185">
        <v>8</v>
      </c>
      <c r="F185" s="29">
        <v>30163</v>
      </c>
      <c r="G185" t="s">
        <v>477</v>
      </c>
      <c r="H185" t="s">
        <v>477</v>
      </c>
      <c r="I185" t="s">
        <v>477</v>
      </c>
      <c r="J185" t="s">
        <v>477</v>
      </c>
      <c r="K185" t="s">
        <v>477</v>
      </c>
      <c r="L185">
        <v>88</v>
      </c>
      <c r="M185">
        <v>2.9079999999999999</v>
      </c>
      <c r="N185" s="20">
        <f>COUNTIF(lookup_lists!$B$49:$B$55,AB_Facilities!D185)</f>
        <v>0</v>
      </c>
    </row>
    <row r="186" spans="1:14" x14ac:dyDescent="0.2">
      <c r="A186">
        <v>2009</v>
      </c>
      <c r="B186">
        <v>11610</v>
      </c>
      <c r="C186" t="s">
        <v>480</v>
      </c>
      <c r="D186" t="s">
        <v>481</v>
      </c>
      <c r="E186">
        <v>10</v>
      </c>
      <c r="F186" t="s">
        <v>477</v>
      </c>
      <c r="G186" t="s">
        <v>477</v>
      </c>
      <c r="H186" t="s">
        <v>477</v>
      </c>
      <c r="I186" t="s">
        <v>477</v>
      </c>
      <c r="J186" t="s">
        <v>477</v>
      </c>
      <c r="K186" t="s">
        <v>477</v>
      </c>
      <c r="L186" t="s">
        <v>477</v>
      </c>
      <c r="M186" t="s">
        <v>477</v>
      </c>
      <c r="N186" s="20">
        <f>COUNTIF(lookup_lists!$B$49:$B$55,AB_Facilities!D186)</f>
        <v>0</v>
      </c>
    </row>
    <row r="187" spans="1:14" x14ac:dyDescent="0.2">
      <c r="A187">
        <v>2009</v>
      </c>
      <c r="B187">
        <v>11610</v>
      </c>
      <c r="C187" t="s">
        <v>480</v>
      </c>
      <c r="D187" t="s">
        <v>481</v>
      </c>
      <c r="E187">
        <v>11</v>
      </c>
      <c r="F187" t="s">
        <v>477</v>
      </c>
      <c r="G187" t="s">
        <v>477</v>
      </c>
      <c r="H187" t="s">
        <v>477</v>
      </c>
      <c r="I187" t="s">
        <v>477</v>
      </c>
      <c r="J187" t="s">
        <v>477</v>
      </c>
      <c r="K187" t="s">
        <v>477</v>
      </c>
      <c r="L187" t="s">
        <v>477</v>
      </c>
      <c r="M187" t="s">
        <v>477</v>
      </c>
      <c r="N187" s="20">
        <f>COUNTIF(lookup_lists!$B$49:$B$55,AB_Facilities!D187)</f>
        <v>0</v>
      </c>
    </row>
    <row r="188" spans="1:14" x14ac:dyDescent="0.2">
      <c r="A188">
        <v>2009</v>
      </c>
      <c r="B188">
        <v>11610</v>
      </c>
      <c r="C188" t="s">
        <v>480</v>
      </c>
      <c r="D188" t="s">
        <v>481</v>
      </c>
      <c r="E188" t="s">
        <v>482</v>
      </c>
      <c r="F188" s="29">
        <v>168074</v>
      </c>
      <c r="G188" t="s">
        <v>477</v>
      </c>
      <c r="H188" t="s">
        <v>477</v>
      </c>
      <c r="I188" t="s">
        <v>477</v>
      </c>
      <c r="J188" t="s">
        <v>477</v>
      </c>
      <c r="K188" t="s">
        <v>477</v>
      </c>
      <c r="L188">
        <v>42</v>
      </c>
      <c r="M188">
        <v>0.251</v>
      </c>
      <c r="N188" s="20">
        <f>COUNTIF(lookup_lists!$B$49:$B$55,AB_Facilities!D188)</f>
        <v>0</v>
      </c>
    </row>
    <row r="189" spans="1:14" x14ac:dyDescent="0.2">
      <c r="A189">
        <v>2009</v>
      </c>
      <c r="B189">
        <v>11610</v>
      </c>
      <c r="C189" t="s">
        <v>480</v>
      </c>
      <c r="D189" t="s">
        <v>481</v>
      </c>
      <c r="E189" t="s">
        <v>483</v>
      </c>
      <c r="F189" s="29">
        <v>186043</v>
      </c>
      <c r="G189" t="s">
        <v>477</v>
      </c>
      <c r="H189" t="s">
        <v>477</v>
      </c>
      <c r="I189" t="s">
        <v>477</v>
      </c>
      <c r="J189" t="s">
        <v>477</v>
      </c>
      <c r="K189" t="s">
        <v>477</v>
      </c>
      <c r="L189">
        <v>42</v>
      </c>
      <c r="M189">
        <v>0.22700000000000001</v>
      </c>
      <c r="N189" s="20">
        <f>COUNTIF(lookup_lists!$B$49:$B$55,AB_Facilities!D189)</f>
        <v>0</v>
      </c>
    </row>
    <row r="190" spans="1:14" x14ac:dyDescent="0.2">
      <c r="A190">
        <v>2009</v>
      </c>
      <c r="B190">
        <v>11610</v>
      </c>
      <c r="C190" t="s">
        <v>480</v>
      </c>
      <c r="D190" t="s">
        <v>481</v>
      </c>
      <c r="E190">
        <v>14</v>
      </c>
      <c r="F190" s="29">
        <v>316993</v>
      </c>
      <c r="G190" t="s">
        <v>477</v>
      </c>
      <c r="H190" t="s">
        <v>477</v>
      </c>
      <c r="I190" t="s">
        <v>477</v>
      </c>
      <c r="J190" t="s">
        <v>477</v>
      </c>
      <c r="K190" t="s">
        <v>477</v>
      </c>
      <c r="L190">
        <v>91</v>
      </c>
      <c r="M190">
        <v>0.28699999999999998</v>
      </c>
      <c r="N190" s="20">
        <f>COUNTIF(lookup_lists!$B$49:$B$55,AB_Facilities!D190)</f>
        <v>0</v>
      </c>
    </row>
    <row r="191" spans="1:14" x14ac:dyDescent="0.2">
      <c r="A191">
        <v>2009</v>
      </c>
      <c r="B191">
        <v>11610</v>
      </c>
      <c r="C191" t="s">
        <v>480</v>
      </c>
      <c r="D191" t="s">
        <v>481</v>
      </c>
      <c r="E191">
        <v>15</v>
      </c>
      <c r="F191" s="29">
        <v>4671</v>
      </c>
      <c r="G191" t="s">
        <v>477</v>
      </c>
      <c r="H191" t="s">
        <v>477</v>
      </c>
      <c r="I191" t="s">
        <v>477</v>
      </c>
      <c r="J191" t="s">
        <v>477</v>
      </c>
      <c r="K191" t="s">
        <v>477</v>
      </c>
      <c r="L191">
        <v>2</v>
      </c>
      <c r="M191">
        <v>0.36399999999999999</v>
      </c>
      <c r="N191" s="20">
        <f>COUNTIF(lookup_lists!$B$49:$B$55,AB_Facilities!D191)</f>
        <v>0</v>
      </c>
    </row>
    <row r="192" spans="1:14" x14ac:dyDescent="0.2">
      <c r="A192">
        <v>2009</v>
      </c>
      <c r="B192">
        <v>11718</v>
      </c>
      <c r="C192" t="s">
        <v>476</v>
      </c>
      <c r="D192" t="s">
        <v>484</v>
      </c>
      <c r="E192">
        <v>1</v>
      </c>
      <c r="F192">
        <v>0</v>
      </c>
      <c r="G192" t="s">
        <v>477</v>
      </c>
      <c r="H192" t="s">
        <v>477</v>
      </c>
      <c r="I192" t="s">
        <v>477</v>
      </c>
      <c r="J192" t="s">
        <v>477</v>
      </c>
      <c r="K192" t="s">
        <v>477</v>
      </c>
      <c r="L192">
        <v>0</v>
      </c>
      <c r="M192" t="s">
        <v>477</v>
      </c>
      <c r="N192" s="20">
        <f>COUNTIF(lookup_lists!$B$49:$B$55,AB_Facilities!D192)</f>
        <v>0</v>
      </c>
    </row>
    <row r="193" spans="1:14" x14ac:dyDescent="0.2">
      <c r="A193">
        <v>2009</v>
      </c>
      <c r="B193">
        <v>11718</v>
      </c>
      <c r="C193" t="s">
        <v>476</v>
      </c>
      <c r="D193" t="s">
        <v>484</v>
      </c>
      <c r="E193">
        <v>2</v>
      </c>
      <c r="F193" s="29">
        <v>26761</v>
      </c>
      <c r="G193" t="s">
        <v>477</v>
      </c>
      <c r="H193" t="s">
        <v>477</v>
      </c>
      <c r="I193" t="s">
        <v>477</v>
      </c>
      <c r="J193" t="s">
        <v>477</v>
      </c>
      <c r="K193" t="s">
        <v>477</v>
      </c>
      <c r="L193">
        <v>211</v>
      </c>
      <c r="M193">
        <v>7.8920000000000003</v>
      </c>
      <c r="N193" s="20">
        <f>COUNTIF(lookup_lists!$B$49:$B$55,AB_Facilities!D193)</f>
        <v>0</v>
      </c>
    </row>
    <row r="194" spans="1:14" x14ac:dyDescent="0.2">
      <c r="A194">
        <v>2009</v>
      </c>
      <c r="B194">
        <v>11718</v>
      </c>
      <c r="C194" t="s">
        <v>476</v>
      </c>
      <c r="D194" t="s">
        <v>484</v>
      </c>
      <c r="E194">
        <v>3</v>
      </c>
      <c r="F194">
        <v>0</v>
      </c>
      <c r="G194" t="s">
        <v>477</v>
      </c>
      <c r="H194" t="s">
        <v>477</v>
      </c>
      <c r="I194" t="s">
        <v>477</v>
      </c>
      <c r="J194" t="s">
        <v>477</v>
      </c>
      <c r="K194" t="s">
        <v>477</v>
      </c>
      <c r="L194">
        <v>0</v>
      </c>
      <c r="M194" t="s">
        <v>477</v>
      </c>
      <c r="N194" s="20">
        <f>COUNTIF(lookup_lists!$B$49:$B$55,AB_Facilities!D194)</f>
        <v>0</v>
      </c>
    </row>
    <row r="195" spans="1:14" x14ac:dyDescent="0.2">
      <c r="A195">
        <v>2009</v>
      </c>
      <c r="B195">
        <v>67774</v>
      </c>
      <c r="C195" t="s">
        <v>476</v>
      </c>
      <c r="D195" t="s">
        <v>485</v>
      </c>
      <c r="E195">
        <v>1</v>
      </c>
      <c r="F195" s="29">
        <v>23931</v>
      </c>
      <c r="G195" t="s">
        <v>477</v>
      </c>
      <c r="H195" t="s">
        <v>477</v>
      </c>
      <c r="I195" t="s">
        <v>477</v>
      </c>
      <c r="J195" t="s">
        <v>477</v>
      </c>
      <c r="K195" t="s">
        <v>477</v>
      </c>
      <c r="L195">
        <v>12</v>
      </c>
      <c r="M195">
        <v>0.51</v>
      </c>
      <c r="N195" s="20">
        <f>COUNTIF(lookup_lists!$B$49:$B$55,AB_Facilities!D195)</f>
        <v>0</v>
      </c>
    </row>
    <row r="196" spans="1:14" x14ac:dyDescent="0.2">
      <c r="A196">
        <v>2009</v>
      </c>
      <c r="B196">
        <v>68179</v>
      </c>
      <c r="C196" t="s">
        <v>486</v>
      </c>
      <c r="D196" t="s">
        <v>487</v>
      </c>
      <c r="E196">
        <v>1</v>
      </c>
      <c r="F196" s="29">
        <v>584938</v>
      </c>
      <c r="G196" s="29">
        <v>1087062</v>
      </c>
      <c r="H196" t="s">
        <v>477</v>
      </c>
      <c r="I196" t="s">
        <v>477</v>
      </c>
      <c r="J196" t="s">
        <v>477</v>
      </c>
      <c r="K196" t="s">
        <v>477</v>
      </c>
      <c r="L196">
        <v>206</v>
      </c>
      <c r="M196">
        <v>0.123</v>
      </c>
      <c r="N196" s="20">
        <f>COUNTIF(lookup_lists!$B$49:$B$55,AB_Facilities!D196)</f>
        <v>0</v>
      </c>
    </row>
    <row r="197" spans="1:14" x14ac:dyDescent="0.2">
      <c r="A197">
        <v>2009</v>
      </c>
      <c r="B197">
        <v>69209</v>
      </c>
      <c r="C197" t="s">
        <v>476</v>
      </c>
      <c r="D197" t="s">
        <v>484</v>
      </c>
      <c r="E197">
        <v>4</v>
      </c>
      <c r="F197" s="29">
        <v>275243</v>
      </c>
      <c r="G197" s="29">
        <v>178612</v>
      </c>
      <c r="H197" t="s">
        <v>477</v>
      </c>
      <c r="I197" t="s">
        <v>477</v>
      </c>
      <c r="J197" t="s">
        <v>477</v>
      </c>
      <c r="K197" t="s">
        <v>477</v>
      </c>
      <c r="L197">
        <v>157</v>
      </c>
      <c r="M197">
        <v>0.34699999999999998</v>
      </c>
      <c r="N197" s="20">
        <f>COUNTIF(lookup_lists!$B$49:$B$55,AB_Facilities!D197)</f>
        <v>0</v>
      </c>
    </row>
    <row r="198" spans="1:14" x14ac:dyDescent="0.2">
      <c r="A198">
        <v>2009</v>
      </c>
      <c r="B198">
        <v>69209</v>
      </c>
      <c r="C198" t="s">
        <v>476</v>
      </c>
      <c r="D198" t="s">
        <v>484</v>
      </c>
      <c r="E198">
        <v>5</v>
      </c>
      <c r="F198" s="29">
        <v>158595</v>
      </c>
      <c r="G198" t="s">
        <v>477</v>
      </c>
      <c r="H198" t="s">
        <v>477</v>
      </c>
      <c r="I198" t="s">
        <v>477</v>
      </c>
      <c r="J198" t="s">
        <v>477</v>
      </c>
      <c r="K198" t="s">
        <v>477</v>
      </c>
      <c r="L198">
        <v>140</v>
      </c>
      <c r="M198">
        <v>0.88</v>
      </c>
      <c r="N198" s="20">
        <f>COUNTIF(lookup_lists!$B$49:$B$55,AB_Facilities!D198)</f>
        <v>0</v>
      </c>
    </row>
    <row r="199" spans="1:14" x14ac:dyDescent="0.2">
      <c r="A199">
        <v>2009</v>
      </c>
      <c r="B199">
        <v>73899</v>
      </c>
      <c r="C199" t="s">
        <v>476</v>
      </c>
      <c r="D199" t="s">
        <v>488</v>
      </c>
      <c r="E199">
        <v>1</v>
      </c>
      <c r="F199" s="29">
        <v>626623</v>
      </c>
      <c r="G199" s="29">
        <v>1605106</v>
      </c>
      <c r="H199" t="s">
        <v>477</v>
      </c>
      <c r="I199" t="s">
        <v>477</v>
      </c>
      <c r="J199" t="s">
        <v>477</v>
      </c>
      <c r="K199" t="s">
        <v>477</v>
      </c>
      <c r="L199">
        <v>231</v>
      </c>
      <c r="M199">
        <v>0.104</v>
      </c>
      <c r="N199" s="20">
        <f>COUNTIF(lookup_lists!$B$49:$B$55,AB_Facilities!D199)</f>
        <v>0</v>
      </c>
    </row>
    <row r="200" spans="1:14" x14ac:dyDescent="0.2">
      <c r="A200">
        <v>2009</v>
      </c>
      <c r="B200">
        <v>73899</v>
      </c>
      <c r="C200" t="s">
        <v>476</v>
      </c>
      <c r="D200" t="s">
        <v>488</v>
      </c>
      <c r="E200">
        <v>2</v>
      </c>
      <c r="F200" s="29">
        <v>647367</v>
      </c>
      <c r="G200" s="29">
        <v>1605105</v>
      </c>
      <c r="H200" t="s">
        <v>477</v>
      </c>
      <c r="I200" t="s">
        <v>477</v>
      </c>
      <c r="J200" t="s">
        <v>477</v>
      </c>
      <c r="K200" t="s">
        <v>477</v>
      </c>
      <c r="L200">
        <v>232</v>
      </c>
      <c r="M200">
        <v>0.10299999999999999</v>
      </c>
      <c r="N200" s="20">
        <f>COUNTIF(lookup_lists!$B$49:$B$55,AB_Facilities!D200)</f>
        <v>0</v>
      </c>
    </row>
    <row r="201" spans="1:14" x14ac:dyDescent="0.2">
      <c r="A201">
        <v>2009</v>
      </c>
      <c r="B201">
        <v>77375</v>
      </c>
      <c r="C201" t="s">
        <v>489</v>
      </c>
      <c r="D201" t="s">
        <v>490</v>
      </c>
      <c r="E201">
        <v>1</v>
      </c>
      <c r="F201" s="29">
        <v>848620</v>
      </c>
      <c r="G201" s="29">
        <v>69784</v>
      </c>
      <c r="H201" t="s">
        <v>477</v>
      </c>
      <c r="I201" t="s">
        <v>477</v>
      </c>
      <c r="J201" t="s">
        <v>477</v>
      </c>
      <c r="K201" t="s">
        <v>477</v>
      </c>
      <c r="L201">
        <v>156</v>
      </c>
      <c r="M201">
        <v>0.17</v>
      </c>
      <c r="N201" s="20">
        <f>COUNTIF(lookup_lists!$B$49:$B$55,AB_Facilities!D201)</f>
        <v>0</v>
      </c>
    </row>
    <row r="202" spans="1:14" x14ac:dyDescent="0.2">
      <c r="A202">
        <v>2009</v>
      </c>
      <c r="B202">
        <v>136385</v>
      </c>
      <c r="C202" t="s">
        <v>492</v>
      </c>
      <c r="D202" t="s">
        <v>493</v>
      </c>
      <c r="E202">
        <v>1</v>
      </c>
      <c r="F202" s="29">
        <v>389826</v>
      </c>
      <c r="G202" t="s">
        <v>477</v>
      </c>
      <c r="H202" t="s">
        <v>477</v>
      </c>
      <c r="I202" t="s">
        <v>477</v>
      </c>
      <c r="J202" t="s">
        <v>477</v>
      </c>
      <c r="K202" t="s">
        <v>477</v>
      </c>
      <c r="L202">
        <v>248</v>
      </c>
      <c r="M202">
        <v>0.63600000000000001</v>
      </c>
      <c r="N202" s="20">
        <f>COUNTIF(lookup_lists!$B$49:$B$55,AB_Facilities!D202)</f>
        <v>0</v>
      </c>
    </row>
    <row r="203" spans="1:14" x14ac:dyDescent="0.2">
      <c r="A203">
        <v>2009</v>
      </c>
      <c r="B203">
        <v>136681</v>
      </c>
      <c r="C203" t="s">
        <v>494</v>
      </c>
      <c r="D203" t="s">
        <v>495</v>
      </c>
      <c r="E203">
        <v>1</v>
      </c>
      <c r="F203" s="29">
        <v>264618</v>
      </c>
      <c r="G203" s="29">
        <v>371289</v>
      </c>
      <c r="H203" t="s">
        <v>477</v>
      </c>
      <c r="I203" t="s">
        <v>477</v>
      </c>
      <c r="J203" t="s">
        <v>477</v>
      </c>
      <c r="K203" t="s">
        <v>477</v>
      </c>
      <c r="L203">
        <v>81</v>
      </c>
      <c r="M203">
        <v>0.128</v>
      </c>
      <c r="N203" s="20">
        <f>COUNTIF(lookup_lists!$B$49:$B$55,AB_Facilities!D203)</f>
        <v>0</v>
      </c>
    </row>
    <row r="204" spans="1:14" x14ac:dyDescent="0.2">
      <c r="A204">
        <v>2009</v>
      </c>
      <c r="B204">
        <v>136681</v>
      </c>
      <c r="C204" t="s">
        <v>494</v>
      </c>
      <c r="D204" t="s">
        <v>495</v>
      </c>
      <c r="E204">
        <v>2</v>
      </c>
      <c r="F204" s="29">
        <v>269950</v>
      </c>
      <c r="G204" s="29">
        <v>383009</v>
      </c>
      <c r="H204" t="s">
        <v>477</v>
      </c>
      <c r="I204" t="s">
        <v>477</v>
      </c>
      <c r="J204" t="s">
        <v>477</v>
      </c>
      <c r="K204" t="s">
        <v>477</v>
      </c>
      <c r="L204">
        <v>68</v>
      </c>
      <c r="M204">
        <v>0.105</v>
      </c>
      <c r="N204" s="20">
        <f>COUNTIF(lookup_lists!$B$49:$B$55,AB_Facilities!D204)</f>
        <v>0</v>
      </c>
    </row>
    <row r="205" spans="1:14" x14ac:dyDescent="0.2">
      <c r="A205">
        <v>2009</v>
      </c>
      <c r="B205">
        <v>136858</v>
      </c>
      <c r="C205" t="s">
        <v>496</v>
      </c>
      <c r="D205" t="s">
        <v>497</v>
      </c>
      <c r="E205">
        <v>1</v>
      </c>
      <c r="F205" s="29">
        <v>395012</v>
      </c>
      <c r="G205" t="s">
        <v>477</v>
      </c>
      <c r="H205" t="s">
        <v>477</v>
      </c>
      <c r="I205" t="s">
        <v>477</v>
      </c>
      <c r="J205" t="s">
        <v>477</v>
      </c>
      <c r="K205" t="s">
        <v>477</v>
      </c>
      <c r="L205">
        <v>221</v>
      </c>
      <c r="M205">
        <v>0.55900000000000005</v>
      </c>
      <c r="N205" s="20">
        <f>COUNTIF(lookup_lists!$B$49:$B$55,AB_Facilities!D205)</f>
        <v>0</v>
      </c>
    </row>
    <row r="206" spans="1:14" x14ac:dyDescent="0.2">
      <c r="A206">
        <v>2009</v>
      </c>
      <c r="B206">
        <v>136951</v>
      </c>
      <c r="C206" t="s">
        <v>494</v>
      </c>
      <c r="D206" t="s">
        <v>498</v>
      </c>
      <c r="E206">
        <v>1</v>
      </c>
      <c r="F206" s="29">
        <v>717384</v>
      </c>
      <c r="G206" t="s">
        <v>509</v>
      </c>
      <c r="H206" t="s">
        <v>477</v>
      </c>
      <c r="I206" t="s">
        <v>477</v>
      </c>
      <c r="J206" t="s">
        <v>477</v>
      </c>
      <c r="K206" t="s">
        <v>477</v>
      </c>
      <c r="L206">
        <v>102</v>
      </c>
      <c r="M206">
        <v>0.14199999999999999</v>
      </c>
      <c r="N206" s="20">
        <f>COUNTIF(lookup_lists!$B$49:$B$55,AB_Facilities!D206)</f>
        <v>0</v>
      </c>
    </row>
    <row r="207" spans="1:14" x14ac:dyDescent="0.2">
      <c r="A207">
        <v>2009</v>
      </c>
      <c r="B207">
        <v>138365</v>
      </c>
      <c r="C207" t="s">
        <v>499</v>
      </c>
      <c r="D207" t="s">
        <v>500</v>
      </c>
      <c r="E207">
        <v>1</v>
      </c>
      <c r="F207" s="29">
        <v>814428</v>
      </c>
      <c r="G207" t="s">
        <v>477</v>
      </c>
      <c r="H207" t="s">
        <v>477</v>
      </c>
      <c r="I207" t="s">
        <v>477</v>
      </c>
      <c r="J207" t="s">
        <v>477</v>
      </c>
      <c r="K207" t="s">
        <v>477</v>
      </c>
      <c r="L207">
        <v>44</v>
      </c>
      <c r="M207">
        <v>5.3999999999999999E-2</v>
      </c>
      <c r="N207" s="20">
        <f>COUNTIF(lookup_lists!$B$49:$B$55,AB_Facilities!D207)</f>
        <v>0</v>
      </c>
    </row>
    <row r="208" spans="1:14" x14ac:dyDescent="0.2">
      <c r="A208">
        <v>2009</v>
      </c>
      <c r="B208">
        <v>147709</v>
      </c>
      <c r="C208" t="s">
        <v>476</v>
      </c>
      <c r="D208" t="s">
        <v>501</v>
      </c>
      <c r="E208">
        <v>1</v>
      </c>
      <c r="F208" s="29">
        <v>3379</v>
      </c>
      <c r="G208" t="s">
        <v>477</v>
      </c>
      <c r="H208" t="s">
        <v>477</v>
      </c>
      <c r="I208" t="s">
        <v>477</v>
      </c>
      <c r="J208" t="s">
        <v>477</v>
      </c>
      <c r="K208" t="s">
        <v>477</v>
      </c>
      <c r="L208">
        <v>3</v>
      </c>
      <c r="M208">
        <v>0.80100000000000005</v>
      </c>
      <c r="N208" s="20">
        <f>COUNTIF(lookup_lists!$B$49:$B$55,AB_Facilities!D208)</f>
        <v>0</v>
      </c>
    </row>
    <row r="209" spans="1:14" x14ac:dyDescent="0.2">
      <c r="A209">
        <v>2009</v>
      </c>
      <c r="B209">
        <v>147709</v>
      </c>
      <c r="C209" t="s">
        <v>476</v>
      </c>
      <c r="D209" t="s">
        <v>501</v>
      </c>
      <c r="E209">
        <v>2</v>
      </c>
      <c r="F209">
        <v>2497.46</v>
      </c>
      <c r="G209" t="s">
        <v>477</v>
      </c>
      <c r="H209" t="s">
        <v>477</v>
      </c>
      <c r="I209" t="s">
        <v>477</v>
      </c>
      <c r="J209" t="s">
        <v>477</v>
      </c>
      <c r="K209" t="s">
        <v>477</v>
      </c>
      <c r="L209">
        <v>2.552</v>
      </c>
      <c r="M209">
        <v>1.022</v>
      </c>
      <c r="N209" s="20">
        <f>COUNTIF(lookup_lists!$B$49:$B$55,AB_Facilities!D209)</f>
        <v>0</v>
      </c>
    </row>
    <row r="210" spans="1:14" x14ac:dyDescent="0.2">
      <c r="A210">
        <v>2009</v>
      </c>
      <c r="B210">
        <v>151812</v>
      </c>
      <c r="C210" t="s">
        <v>494</v>
      </c>
      <c r="D210" t="s">
        <v>502</v>
      </c>
      <c r="E210">
        <v>1</v>
      </c>
      <c r="F210" s="29">
        <v>45569</v>
      </c>
      <c r="G210" s="29">
        <v>8564</v>
      </c>
      <c r="H210" t="s">
        <v>477</v>
      </c>
      <c r="I210" t="s">
        <v>477</v>
      </c>
      <c r="J210" t="s">
        <v>477</v>
      </c>
      <c r="K210" t="s">
        <v>477</v>
      </c>
      <c r="L210">
        <v>23</v>
      </c>
      <c r="M210">
        <v>0.42699999999999999</v>
      </c>
      <c r="N210" s="20">
        <f>COUNTIF(lookup_lists!$B$49:$B$55,AB_Facilities!D210)</f>
        <v>0</v>
      </c>
    </row>
    <row r="211" spans="1:14" x14ac:dyDescent="0.2">
      <c r="A211">
        <v>2009</v>
      </c>
      <c r="B211">
        <v>155746</v>
      </c>
      <c r="C211" t="s">
        <v>494</v>
      </c>
      <c r="D211" t="s">
        <v>503</v>
      </c>
      <c r="E211">
        <v>1</v>
      </c>
      <c r="F211" s="29">
        <v>3803518</v>
      </c>
      <c r="G211" t="s">
        <v>509</v>
      </c>
      <c r="H211" t="s">
        <v>477</v>
      </c>
      <c r="I211" t="s">
        <v>477</v>
      </c>
      <c r="J211" t="s">
        <v>477</v>
      </c>
      <c r="K211" t="s">
        <v>477</v>
      </c>
      <c r="L211">
        <v>386</v>
      </c>
      <c r="M211">
        <v>0.10100000000000001</v>
      </c>
      <c r="N211" s="20">
        <f>COUNTIF(lookup_lists!$B$49:$B$55,AB_Facilities!D211)</f>
        <v>0</v>
      </c>
    </row>
    <row r="212" spans="1:14" x14ac:dyDescent="0.2">
      <c r="A212">
        <v>2009</v>
      </c>
      <c r="B212">
        <v>238762</v>
      </c>
      <c r="C212" t="s">
        <v>504</v>
      </c>
      <c r="D212" t="s">
        <v>505</v>
      </c>
      <c r="E212">
        <v>1</v>
      </c>
      <c r="F212">
        <v>13050</v>
      </c>
      <c r="G212" t="s">
        <v>477</v>
      </c>
      <c r="H212" t="s">
        <v>477</v>
      </c>
      <c r="I212" t="s">
        <v>477</v>
      </c>
      <c r="J212" t="s">
        <v>477</v>
      </c>
      <c r="K212" t="s">
        <v>477</v>
      </c>
      <c r="L212">
        <v>2.1440000000000001</v>
      </c>
      <c r="M212">
        <v>0.16400000000000001</v>
      </c>
      <c r="N212" s="20">
        <f>COUNTIF(lookup_lists!$B$49:$B$55,AB_Facilities!D212)</f>
        <v>0</v>
      </c>
    </row>
    <row r="213" spans="1:14" x14ac:dyDescent="0.2">
      <c r="A213">
        <v>2009</v>
      </c>
      <c r="B213">
        <v>246216</v>
      </c>
      <c r="C213" t="s">
        <v>499</v>
      </c>
      <c r="D213" t="s">
        <v>506</v>
      </c>
      <c r="E213">
        <v>1</v>
      </c>
      <c r="F213">
        <v>8381</v>
      </c>
      <c r="G213" t="s">
        <v>477</v>
      </c>
      <c r="H213" t="s">
        <v>477</v>
      </c>
      <c r="I213" t="s">
        <v>477</v>
      </c>
      <c r="J213" t="s">
        <v>477</v>
      </c>
      <c r="K213" t="s">
        <v>477</v>
      </c>
      <c r="L213">
        <v>2.2549999999999999</v>
      </c>
      <c r="M213">
        <v>0.26900000000000002</v>
      </c>
      <c r="N213" s="20">
        <f>COUNTIF(lookup_lists!$B$49:$B$55,AB_Facilities!D213)</f>
        <v>0</v>
      </c>
    </row>
    <row r="214" spans="1:14" x14ac:dyDescent="0.2">
      <c r="A214">
        <v>2009</v>
      </c>
      <c r="B214">
        <v>246216</v>
      </c>
      <c r="C214" t="s">
        <v>499</v>
      </c>
      <c r="D214" t="s">
        <v>506</v>
      </c>
      <c r="E214">
        <v>2</v>
      </c>
      <c r="F214">
        <v>7084</v>
      </c>
      <c r="G214" t="s">
        <v>477</v>
      </c>
      <c r="H214" t="s">
        <v>477</v>
      </c>
      <c r="I214" t="s">
        <v>477</v>
      </c>
      <c r="J214" t="s">
        <v>477</v>
      </c>
      <c r="K214" t="s">
        <v>477</v>
      </c>
      <c r="L214">
        <v>1.35</v>
      </c>
      <c r="M214">
        <v>0.191</v>
      </c>
      <c r="N214" s="20">
        <f>COUNTIF(lookup_lists!$B$49:$B$55,AB_Facilities!D214)</f>
        <v>0</v>
      </c>
    </row>
    <row r="215" spans="1:14" x14ac:dyDescent="0.2">
      <c r="A215">
        <v>2009</v>
      </c>
      <c r="B215">
        <v>246216</v>
      </c>
      <c r="C215" t="s">
        <v>499</v>
      </c>
      <c r="D215" t="s">
        <v>506</v>
      </c>
      <c r="E215">
        <v>3</v>
      </c>
      <c r="F215">
        <v>3098</v>
      </c>
      <c r="G215" t="s">
        <v>477</v>
      </c>
      <c r="H215" t="s">
        <v>477</v>
      </c>
      <c r="I215" t="s">
        <v>477</v>
      </c>
      <c r="J215" t="s">
        <v>477</v>
      </c>
      <c r="K215" t="s">
        <v>477</v>
      </c>
      <c r="L215">
        <v>0.69099999999999995</v>
      </c>
      <c r="M215">
        <v>0.223</v>
      </c>
      <c r="N215" s="20">
        <f>COUNTIF(lookup_lists!$B$49:$B$55,AB_Facilities!D215)</f>
        <v>0</v>
      </c>
    </row>
    <row r="216" spans="1:14" x14ac:dyDescent="0.2">
      <c r="A216">
        <v>2010</v>
      </c>
      <c r="B216">
        <v>123</v>
      </c>
      <c r="C216" t="s">
        <v>476</v>
      </c>
      <c r="D216" t="s">
        <v>104</v>
      </c>
      <c r="E216">
        <v>1</v>
      </c>
      <c r="F216" s="29">
        <v>2299087</v>
      </c>
      <c r="G216" t="s">
        <v>477</v>
      </c>
      <c r="H216" t="s">
        <v>508</v>
      </c>
      <c r="I216" s="29">
        <v>14402</v>
      </c>
      <c r="J216">
        <v>6.2640000000000002</v>
      </c>
      <c r="K216" t="s">
        <v>508</v>
      </c>
      <c r="L216" s="29">
        <v>4717</v>
      </c>
      <c r="M216">
        <v>2.052</v>
      </c>
      <c r="N216" s="20">
        <f>COUNTIF(lookup_lists!$B$49:$B$55,AB_Facilities!D216)</f>
        <v>1</v>
      </c>
    </row>
    <row r="217" spans="1:14" x14ac:dyDescent="0.2">
      <c r="A217">
        <v>2010</v>
      </c>
      <c r="B217">
        <v>123</v>
      </c>
      <c r="C217" t="s">
        <v>476</v>
      </c>
      <c r="D217" t="s">
        <v>104</v>
      </c>
      <c r="E217">
        <v>2</v>
      </c>
      <c r="F217" s="29">
        <v>2495436</v>
      </c>
      <c r="G217" t="s">
        <v>477</v>
      </c>
      <c r="H217" t="s">
        <v>508</v>
      </c>
      <c r="I217" s="29">
        <v>15623</v>
      </c>
      <c r="J217">
        <v>6.26</v>
      </c>
      <c r="K217" t="s">
        <v>508</v>
      </c>
      <c r="L217" s="29">
        <v>5060</v>
      </c>
      <c r="M217">
        <v>2.028</v>
      </c>
      <c r="N217" s="20">
        <f>COUNTIF(lookup_lists!$B$49:$B$55,AB_Facilities!D217)</f>
        <v>1</v>
      </c>
    </row>
    <row r="218" spans="1:14" x14ac:dyDescent="0.2">
      <c r="A218">
        <v>2010</v>
      </c>
      <c r="B218">
        <v>773</v>
      </c>
      <c r="C218" t="s">
        <v>348</v>
      </c>
      <c r="D218" t="s">
        <v>98</v>
      </c>
      <c r="E218">
        <v>1</v>
      </c>
      <c r="F218" s="29">
        <v>3292443</v>
      </c>
      <c r="G218" t="s">
        <v>477</v>
      </c>
      <c r="H218" s="29">
        <v>13267</v>
      </c>
      <c r="I218" s="29">
        <v>6887</v>
      </c>
      <c r="J218">
        <v>2.0920000000000001</v>
      </c>
      <c r="K218" s="29">
        <v>11885</v>
      </c>
      <c r="L218" s="29">
        <v>6170</v>
      </c>
      <c r="M218">
        <v>1.8740000000000001</v>
      </c>
      <c r="N218" s="20">
        <f>COUNTIF(lookup_lists!$B$49:$B$55,AB_Facilities!D218)</f>
        <v>1</v>
      </c>
    </row>
    <row r="219" spans="1:14" x14ac:dyDescent="0.2">
      <c r="A219">
        <v>2010</v>
      </c>
      <c r="B219">
        <v>773</v>
      </c>
      <c r="C219" t="s">
        <v>348</v>
      </c>
      <c r="D219" t="s">
        <v>98</v>
      </c>
      <c r="E219">
        <v>2</v>
      </c>
      <c r="F219" s="29">
        <v>3049828</v>
      </c>
      <c r="G219" t="s">
        <v>477</v>
      </c>
      <c r="H219" s="29">
        <v>13267</v>
      </c>
      <c r="I219" s="29">
        <v>6380</v>
      </c>
      <c r="J219">
        <v>2.0920000000000001</v>
      </c>
      <c r="K219" s="29">
        <v>11885</v>
      </c>
      <c r="L219" s="29">
        <v>5715</v>
      </c>
      <c r="M219">
        <v>1.8740000000000001</v>
      </c>
      <c r="N219" s="20">
        <f>COUNTIF(lookup_lists!$B$49:$B$55,AB_Facilities!D219)</f>
        <v>1</v>
      </c>
    </row>
    <row r="220" spans="1:14" x14ac:dyDescent="0.2">
      <c r="A220">
        <v>2010</v>
      </c>
      <c r="B220">
        <v>773</v>
      </c>
      <c r="C220" t="s">
        <v>348</v>
      </c>
      <c r="D220" t="s">
        <v>98</v>
      </c>
      <c r="E220">
        <v>3</v>
      </c>
      <c r="F220" s="29">
        <v>3314480</v>
      </c>
      <c r="G220" t="s">
        <v>477</v>
      </c>
      <c r="H220" t="s">
        <v>477</v>
      </c>
      <c r="I220" s="29">
        <v>3285</v>
      </c>
      <c r="J220">
        <v>0.99099999999999999</v>
      </c>
      <c r="K220" t="s">
        <v>477</v>
      </c>
      <c r="L220" s="29">
        <v>1994</v>
      </c>
      <c r="M220">
        <v>0.60199999999999998</v>
      </c>
      <c r="N220" s="20">
        <f>COUNTIF(lookup_lists!$B$49:$B$55,AB_Facilities!D220)</f>
        <v>1</v>
      </c>
    </row>
    <row r="221" spans="1:14" x14ac:dyDescent="0.2">
      <c r="A221">
        <v>2010</v>
      </c>
      <c r="B221">
        <v>1391</v>
      </c>
      <c r="C221" t="s">
        <v>348</v>
      </c>
      <c r="D221" t="s">
        <v>478</v>
      </c>
      <c r="E221">
        <v>1</v>
      </c>
      <c r="F221" s="29">
        <v>59670</v>
      </c>
      <c r="G221" t="s">
        <v>477</v>
      </c>
      <c r="H221" t="s">
        <v>477</v>
      </c>
      <c r="I221" t="s">
        <v>477</v>
      </c>
      <c r="J221" t="s">
        <v>477</v>
      </c>
      <c r="K221" t="s">
        <v>477</v>
      </c>
      <c r="L221">
        <v>20</v>
      </c>
      <c r="M221">
        <v>0.33100000000000002</v>
      </c>
      <c r="N221" s="20">
        <f>COUNTIF(lookup_lists!$B$49:$B$55,AB_Facilities!D221)</f>
        <v>0</v>
      </c>
    </row>
    <row r="222" spans="1:14" x14ac:dyDescent="0.2">
      <c r="A222">
        <v>2010</v>
      </c>
      <c r="B222">
        <v>1391</v>
      </c>
      <c r="C222" t="s">
        <v>348</v>
      </c>
      <c r="D222" t="s">
        <v>478</v>
      </c>
      <c r="E222">
        <v>2</v>
      </c>
      <c r="F222" s="29">
        <v>90675</v>
      </c>
      <c r="G222" t="s">
        <v>477</v>
      </c>
      <c r="H222" t="s">
        <v>477</v>
      </c>
      <c r="I222" t="s">
        <v>477</v>
      </c>
      <c r="J222" t="s">
        <v>477</v>
      </c>
      <c r="K222" t="s">
        <v>477</v>
      </c>
      <c r="L222">
        <v>20</v>
      </c>
      <c r="M222">
        <v>0.22</v>
      </c>
      <c r="N222" s="20">
        <f>COUNTIF(lookup_lists!$B$49:$B$55,AB_Facilities!D222)</f>
        <v>0</v>
      </c>
    </row>
    <row r="223" spans="1:14" x14ac:dyDescent="0.2">
      <c r="A223">
        <v>2010</v>
      </c>
      <c r="B223">
        <v>1391</v>
      </c>
      <c r="C223" t="s">
        <v>348</v>
      </c>
      <c r="D223" t="s">
        <v>478</v>
      </c>
      <c r="E223">
        <v>3</v>
      </c>
      <c r="F223" s="29">
        <v>213383</v>
      </c>
      <c r="G223" t="s">
        <v>477</v>
      </c>
      <c r="H223" t="s">
        <v>477</v>
      </c>
      <c r="I223" t="s">
        <v>477</v>
      </c>
      <c r="J223" t="s">
        <v>477</v>
      </c>
      <c r="K223" t="s">
        <v>477</v>
      </c>
      <c r="L223">
        <v>47</v>
      </c>
      <c r="M223">
        <v>0.221</v>
      </c>
      <c r="N223" s="20">
        <f>COUNTIF(lookup_lists!$B$49:$B$55,AB_Facilities!D223)</f>
        <v>0</v>
      </c>
    </row>
    <row r="224" spans="1:14" x14ac:dyDescent="0.2">
      <c r="A224">
        <v>2010</v>
      </c>
      <c r="B224">
        <v>1512</v>
      </c>
      <c r="C224" t="s">
        <v>476</v>
      </c>
      <c r="D224" t="s">
        <v>95</v>
      </c>
      <c r="E224">
        <v>3</v>
      </c>
      <c r="F224" s="29">
        <v>1111868</v>
      </c>
      <c r="G224" t="s">
        <v>477</v>
      </c>
      <c r="H224" t="s">
        <v>508</v>
      </c>
      <c r="I224" s="29">
        <v>6278</v>
      </c>
      <c r="J224">
        <v>5.6470000000000002</v>
      </c>
      <c r="K224" t="s">
        <v>508</v>
      </c>
      <c r="L224" s="29">
        <v>2085</v>
      </c>
      <c r="M224">
        <v>1.875</v>
      </c>
      <c r="N224" s="20">
        <f>COUNTIF(lookup_lists!$B$49:$B$55,AB_Facilities!D224)</f>
        <v>1</v>
      </c>
    </row>
    <row r="225" spans="1:14" x14ac:dyDescent="0.2">
      <c r="A225">
        <v>2010</v>
      </c>
      <c r="B225">
        <v>1512</v>
      </c>
      <c r="C225" t="s">
        <v>476</v>
      </c>
      <c r="D225" t="s">
        <v>95</v>
      </c>
      <c r="E225">
        <v>4</v>
      </c>
      <c r="F225" s="29">
        <v>1202485</v>
      </c>
      <c r="G225" t="s">
        <v>477</v>
      </c>
      <c r="H225" t="s">
        <v>508</v>
      </c>
      <c r="I225" s="29">
        <v>6787</v>
      </c>
      <c r="J225">
        <v>5.6440000000000001</v>
      </c>
      <c r="K225" t="s">
        <v>508</v>
      </c>
      <c r="L225" s="29">
        <v>2251</v>
      </c>
      <c r="M225">
        <v>1.8720000000000001</v>
      </c>
      <c r="N225" s="20">
        <f>COUNTIF(lookup_lists!$B$49:$B$55,AB_Facilities!D225)</f>
        <v>1</v>
      </c>
    </row>
    <row r="226" spans="1:14" x14ac:dyDescent="0.2">
      <c r="A226">
        <v>2010</v>
      </c>
      <c r="B226">
        <v>1512</v>
      </c>
      <c r="C226" t="s">
        <v>476</v>
      </c>
      <c r="D226" t="s">
        <v>95</v>
      </c>
      <c r="E226">
        <v>5</v>
      </c>
      <c r="F226" s="29">
        <v>2509758</v>
      </c>
      <c r="G226" t="s">
        <v>477</v>
      </c>
      <c r="H226" t="s">
        <v>477</v>
      </c>
      <c r="I226" s="29">
        <v>12621</v>
      </c>
      <c r="J226">
        <v>5.0289999999999999</v>
      </c>
      <c r="K226" t="s">
        <v>477</v>
      </c>
      <c r="L226" s="29">
        <v>5416</v>
      </c>
      <c r="M226">
        <v>2.1579999999999999</v>
      </c>
      <c r="N226" s="20">
        <f>COUNTIF(lookup_lists!$B$49:$B$55,AB_Facilities!D226)</f>
        <v>1</v>
      </c>
    </row>
    <row r="227" spans="1:14" x14ac:dyDescent="0.2">
      <c r="A227">
        <v>2010</v>
      </c>
      <c r="B227">
        <v>9814</v>
      </c>
      <c r="C227" t="s">
        <v>102</v>
      </c>
      <c r="D227" t="s">
        <v>102</v>
      </c>
      <c r="E227">
        <v>1</v>
      </c>
      <c r="F227" s="29">
        <v>794391</v>
      </c>
      <c r="G227" t="s">
        <v>477</v>
      </c>
      <c r="H227" t="s">
        <v>477</v>
      </c>
      <c r="I227" s="29">
        <v>2317</v>
      </c>
      <c r="J227">
        <v>2.9169999999999998</v>
      </c>
      <c r="K227" t="s">
        <v>477</v>
      </c>
      <c r="L227" s="29">
        <v>1706</v>
      </c>
      <c r="M227">
        <v>2.1480000000000001</v>
      </c>
      <c r="N227" s="20">
        <f>COUNTIF(lookup_lists!$B$49:$B$55,AB_Facilities!D227)</f>
        <v>1</v>
      </c>
    </row>
    <row r="228" spans="1:14" x14ac:dyDescent="0.2">
      <c r="A228">
        <v>2010</v>
      </c>
      <c r="B228">
        <v>9830</v>
      </c>
      <c r="C228" t="s">
        <v>351</v>
      </c>
      <c r="D228" t="s">
        <v>106</v>
      </c>
      <c r="E228">
        <v>1</v>
      </c>
      <c r="F228" s="29">
        <v>1618856</v>
      </c>
      <c r="G228" t="s">
        <v>477</v>
      </c>
      <c r="H228" t="s">
        <v>508</v>
      </c>
      <c r="I228" s="29">
        <v>3090</v>
      </c>
      <c r="J228">
        <v>1.909</v>
      </c>
      <c r="K228" t="s">
        <v>508</v>
      </c>
      <c r="L228" s="29">
        <v>4166</v>
      </c>
      <c r="M228">
        <v>2.573</v>
      </c>
      <c r="N228" s="20">
        <f>COUNTIF(lookup_lists!$B$49:$B$55,AB_Facilities!D228)</f>
        <v>1</v>
      </c>
    </row>
    <row r="229" spans="1:14" x14ac:dyDescent="0.2">
      <c r="A229">
        <v>2010</v>
      </c>
      <c r="B229">
        <v>9830</v>
      </c>
      <c r="C229" t="s">
        <v>351</v>
      </c>
      <c r="D229" t="s">
        <v>106</v>
      </c>
      <c r="E229">
        <v>2</v>
      </c>
      <c r="F229" s="29">
        <v>1925524</v>
      </c>
      <c r="G229" t="s">
        <v>477</v>
      </c>
      <c r="H229" t="s">
        <v>508</v>
      </c>
      <c r="I229" s="29">
        <v>3722</v>
      </c>
      <c r="J229">
        <v>1.9330000000000001</v>
      </c>
      <c r="K229" t="s">
        <v>508</v>
      </c>
      <c r="L229" s="29">
        <v>5149</v>
      </c>
      <c r="M229">
        <v>2.6739999999999999</v>
      </c>
      <c r="N229" s="20">
        <f>COUNTIF(lookup_lists!$B$49:$B$55,AB_Facilities!D229)</f>
        <v>1</v>
      </c>
    </row>
    <row r="230" spans="1:14" x14ac:dyDescent="0.2">
      <c r="A230">
        <v>2010</v>
      </c>
      <c r="B230">
        <v>9830</v>
      </c>
      <c r="C230" t="s">
        <v>351</v>
      </c>
      <c r="D230" t="s">
        <v>106</v>
      </c>
      <c r="E230">
        <v>3</v>
      </c>
      <c r="F230" s="29">
        <v>2320738</v>
      </c>
      <c r="G230" t="s">
        <v>477</v>
      </c>
      <c r="H230" t="s">
        <v>508</v>
      </c>
      <c r="I230" s="29">
        <v>4719</v>
      </c>
      <c r="J230">
        <v>2.0329999999999999</v>
      </c>
      <c r="K230" t="s">
        <v>508</v>
      </c>
      <c r="L230" s="29">
        <v>4630</v>
      </c>
      <c r="M230">
        <v>1.9950000000000001</v>
      </c>
      <c r="N230" s="20">
        <f>COUNTIF(lookup_lists!$B$49:$B$55,AB_Facilities!D230)</f>
        <v>1</v>
      </c>
    </row>
    <row r="231" spans="1:14" x14ac:dyDescent="0.2">
      <c r="A231">
        <v>2010</v>
      </c>
      <c r="B231">
        <v>9830</v>
      </c>
      <c r="C231" t="s">
        <v>351</v>
      </c>
      <c r="D231" t="s">
        <v>106</v>
      </c>
      <c r="E231">
        <v>4</v>
      </c>
      <c r="F231" s="29">
        <v>2559103</v>
      </c>
      <c r="G231" t="s">
        <v>477</v>
      </c>
      <c r="H231" t="s">
        <v>508</v>
      </c>
      <c r="I231" s="29">
        <v>5126</v>
      </c>
      <c r="J231">
        <v>2.0030000000000001</v>
      </c>
      <c r="K231" t="s">
        <v>508</v>
      </c>
      <c r="L231" s="29">
        <v>5073</v>
      </c>
      <c r="M231">
        <v>1.982</v>
      </c>
      <c r="N231" s="20">
        <f>COUNTIF(lookup_lists!$B$49:$B$55,AB_Facilities!D231)</f>
        <v>1</v>
      </c>
    </row>
    <row r="232" spans="1:14" x14ac:dyDescent="0.2">
      <c r="A232">
        <v>2010</v>
      </c>
      <c r="B232">
        <v>9830</v>
      </c>
      <c r="C232" t="s">
        <v>351</v>
      </c>
      <c r="D232" t="s">
        <v>106</v>
      </c>
      <c r="E232">
        <v>5</v>
      </c>
      <c r="F232" s="29">
        <v>3167729</v>
      </c>
      <c r="G232" t="s">
        <v>477</v>
      </c>
      <c r="H232" t="s">
        <v>508</v>
      </c>
      <c r="I232" s="29">
        <v>6451</v>
      </c>
      <c r="J232">
        <v>2.036</v>
      </c>
      <c r="K232" t="s">
        <v>508</v>
      </c>
      <c r="L232" s="29">
        <v>5189</v>
      </c>
      <c r="M232">
        <v>1.6379999999999999</v>
      </c>
      <c r="N232" s="20">
        <f>COUNTIF(lookup_lists!$B$49:$B$55,AB_Facilities!D232)</f>
        <v>1</v>
      </c>
    </row>
    <row r="233" spans="1:14" x14ac:dyDescent="0.2">
      <c r="A233">
        <v>2010</v>
      </c>
      <c r="B233">
        <v>9830</v>
      </c>
      <c r="C233" t="s">
        <v>351</v>
      </c>
      <c r="D233" t="s">
        <v>106</v>
      </c>
      <c r="E233">
        <v>6</v>
      </c>
      <c r="F233" s="29">
        <v>2822717</v>
      </c>
      <c r="G233" t="s">
        <v>477</v>
      </c>
      <c r="H233" t="s">
        <v>508</v>
      </c>
      <c r="I233" s="29">
        <v>5756</v>
      </c>
      <c r="J233">
        <v>2.0390000000000001</v>
      </c>
      <c r="K233" t="s">
        <v>508</v>
      </c>
      <c r="L233" s="29">
        <v>4593</v>
      </c>
      <c r="M233">
        <v>1.627</v>
      </c>
      <c r="N233" s="20">
        <f>COUNTIF(lookup_lists!$B$49:$B$55,AB_Facilities!D233)</f>
        <v>1</v>
      </c>
    </row>
    <row r="234" spans="1:14" x14ac:dyDescent="0.2">
      <c r="A234">
        <v>2010</v>
      </c>
      <c r="B234">
        <v>10323</v>
      </c>
      <c r="C234" t="s">
        <v>351</v>
      </c>
      <c r="D234" t="s">
        <v>357</v>
      </c>
      <c r="E234">
        <v>4</v>
      </c>
      <c r="F234" s="29">
        <v>473627</v>
      </c>
      <c r="G234" t="s">
        <v>477</v>
      </c>
      <c r="H234" t="s">
        <v>477</v>
      </c>
      <c r="I234" s="29">
        <v>1510</v>
      </c>
      <c r="J234">
        <v>3.1880000000000002</v>
      </c>
      <c r="K234" t="s">
        <v>477</v>
      </c>
      <c r="L234" s="29">
        <v>1046</v>
      </c>
      <c r="M234">
        <v>2.2080000000000002</v>
      </c>
      <c r="N234" s="20">
        <f>COUNTIF(lookup_lists!$B$49:$B$55,AB_Facilities!D234)</f>
        <v>1</v>
      </c>
    </row>
    <row r="235" spans="1:14" x14ac:dyDescent="0.2">
      <c r="A235">
        <v>2010</v>
      </c>
      <c r="B235">
        <v>10324</v>
      </c>
      <c r="C235" t="s">
        <v>351</v>
      </c>
      <c r="D235" t="s">
        <v>100</v>
      </c>
      <c r="E235">
        <v>1</v>
      </c>
      <c r="F235" s="29">
        <v>3069740</v>
      </c>
      <c r="G235" t="s">
        <v>477</v>
      </c>
      <c r="H235" t="s">
        <v>477</v>
      </c>
      <c r="I235" s="29">
        <v>7435</v>
      </c>
      <c r="J235">
        <v>2.4220000000000002</v>
      </c>
      <c r="K235" t="s">
        <v>477</v>
      </c>
      <c r="L235" s="29">
        <v>6738</v>
      </c>
      <c r="M235">
        <v>2.1949999999999998</v>
      </c>
      <c r="N235" s="20">
        <f>COUNTIF(lookup_lists!$B$49:$B$55,AB_Facilities!D235)</f>
        <v>1</v>
      </c>
    </row>
    <row r="236" spans="1:14" x14ac:dyDescent="0.2">
      <c r="A236">
        <v>2010</v>
      </c>
      <c r="B236">
        <v>10324</v>
      </c>
      <c r="C236" t="s">
        <v>351</v>
      </c>
      <c r="D236" t="s">
        <v>100</v>
      </c>
      <c r="E236">
        <v>2</v>
      </c>
      <c r="F236" s="29">
        <v>3019071</v>
      </c>
      <c r="G236" t="s">
        <v>477</v>
      </c>
      <c r="H236" t="s">
        <v>477</v>
      </c>
      <c r="I236" s="29">
        <v>7283</v>
      </c>
      <c r="J236">
        <v>2.4119999999999999</v>
      </c>
      <c r="K236" t="s">
        <v>477</v>
      </c>
      <c r="L236" s="29">
        <v>6631</v>
      </c>
      <c r="M236">
        <v>2.1960000000000002</v>
      </c>
      <c r="N236" s="20">
        <f>COUNTIF(lookup_lists!$B$49:$B$55,AB_Facilities!D236)</f>
        <v>1</v>
      </c>
    </row>
    <row r="237" spans="1:14" x14ac:dyDescent="0.2">
      <c r="A237">
        <v>2010</v>
      </c>
      <c r="B237">
        <v>11610</v>
      </c>
      <c r="C237" t="s">
        <v>480</v>
      </c>
      <c r="D237" t="s">
        <v>481</v>
      </c>
      <c r="E237">
        <v>8</v>
      </c>
      <c r="F237" t="s">
        <v>477</v>
      </c>
      <c r="G237" t="s">
        <v>477</v>
      </c>
      <c r="H237" t="s">
        <v>477</v>
      </c>
      <c r="I237" t="s">
        <v>477</v>
      </c>
      <c r="J237" t="s">
        <v>477</v>
      </c>
      <c r="K237" t="s">
        <v>477</v>
      </c>
      <c r="L237" t="s">
        <v>477</v>
      </c>
      <c r="M237" t="s">
        <v>477</v>
      </c>
      <c r="N237" s="20">
        <f>COUNTIF(lookup_lists!$B$49:$B$55,AB_Facilities!D237)</f>
        <v>0</v>
      </c>
    </row>
    <row r="238" spans="1:14" x14ac:dyDescent="0.2">
      <c r="A238">
        <v>2010</v>
      </c>
      <c r="B238">
        <v>11610</v>
      </c>
      <c r="C238" t="s">
        <v>480</v>
      </c>
      <c r="D238" t="s">
        <v>481</v>
      </c>
      <c r="E238">
        <v>10</v>
      </c>
      <c r="F238" t="s">
        <v>477</v>
      </c>
      <c r="G238" t="s">
        <v>477</v>
      </c>
      <c r="H238" t="s">
        <v>477</v>
      </c>
      <c r="I238" t="s">
        <v>477</v>
      </c>
      <c r="J238" t="s">
        <v>477</v>
      </c>
      <c r="K238" t="s">
        <v>477</v>
      </c>
      <c r="L238" t="s">
        <v>477</v>
      </c>
      <c r="M238" t="s">
        <v>477</v>
      </c>
      <c r="N238" s="20">
        <f>COUNTIF(lookup_lists!$B$49:$B$55,AB_Facilities!D238)</f>
        <v>0</v>
      </c>
    </row>
    <row r="239" spans="1:14" x14ac:dyDescent="0.2">
      <c r="A239">
        <v>2010</v>
      </c>
      <c r="B239">
        <v>11610</v>
      </c>
      <c r="C239" t="s">
        <v>480</v>
      </c>
      <c r="D239" t="s">
        <v>481</v>
      </c>
      <c r="E239">
        <v>11</v>
      </c>
      <c r="F239" t="s">
        <v>477</v>
      </c>
      <c r="G239" t="s">
        <v>477</v>
      </c>
      <c r="H239" t="s">
        <v>477</v>
      </c>
      <c r="I239" t="s">
        <v>477</v>
      </c>
      <c r="J239" t="s">
        <v>477</v>
      </c>
      <c r="K239" t="s">
        <v>477</v>
      </c>
      <c r="L239" t="s">
        <v>477</v>
      </c>
      <c r="M239" t="s">
        <v>477</v>
      </c>
      <c r="N239" s="20">
        <f>COUNTIF(lookup_lists!$B$49:$B$55,AB_Facilities!D239)</f>
        <v>0</v>
      </c>
    </row>
    <row r="240" spans="1:14" x14ac:dyDescent="0.2">
      <c r="A240">
        <v>2010</v>
      </c>
      <c r="B240">
        <v>11610</v>
      </c>
      <c r="C240" t="s">
        <v>480</v>
      </c>
      <c r="D240" t="s">
        <v>481</v>
      </c>
      <c r="E240" t="s">
        <v>482</v>
      </c>
      <c r="F240" s="29">
        <v>131859</v>
      </c>
      <c r="G240" t="s">
        <v>477</v>
      </c>
      <c r="H240" t="s">
        <v>477</v>
      </c>
      <c r="I240" t="s">
        <v>477</v>
      </c>
      <c r="J240" t="s">
        <v>477</v>
      </c>
      <c r="K240" t="s">
        <v>477</v>
      </c>
      <c r="L240">
        <v>33</v>
      </c>
      <c r="M240">
        <v>0.25</v>
      </c>
      <c r="N240" s="20">
        <f>COUNTIF(lookup_lists!$B$49:$B$55,AB_Facilities!D240)</f>
        <v>0</v>
      </c>
    </row>
    <row r="241" spans="1:14" x14ac:dyDescent="0.2">
      <c r="A241">
        <v>2010</v>
      </c>
      <c r="B241">
        <v>11610</v>
      </c>
      <c r="C241" t="s">
        <v>480</v>
      </c>
      <c r="D241" t="s">
        <v>481</v>
      </c>
      <c r="E241" t="s">
        <v>483</v>
      </c>
      <c r="F241" s="29">
        <v>110231</v>
      </c>
      <c r="G241" t="s">
        <v>477</v>
      </c>
      <c r="H241" t="s">
        <v>477</v>
      </c>
      <c r="I241" t="s">
        <v>477</v>
      </c>
      <c r="J241" t="s">
        <v>477</v>
      </c>
      <c r="K241" t="s">
        <v>477</v>
      </c>
      <c r="L241">
        <v>24</v>
      </c>
      <c r="M241">
        <v>0.221</v>
      </c>
      <c r="N241" s="20">
        <f>COUNTIF(lookup_lists!$B$49:$B$55,AB_Facilities!D241)</f>
        <v>0</v>
      </c>
    </row>
    <row r="242" spans="1:14" x14ac:dyDescent="0.2">
      <c r="A242">
        <v>2010</v>
      </c>
      <c r="B242">
        <v>11610</v>
      </c>
      <c r="C242" t="s">
        <v>480</v>
      </c>
      <c r="D242" t="s">
        <v>481</v>
      </c>
      <c r="E242">
        <v>14</v>
      </c>
      <c r="F242" s="29">
        <v>276292</v>
      </c>
      <c r="G242" t="s">
        <v>477</v>
      </c>
      <c r="H242" t="s">
        <v>477</v>
      </c>
      <c r="I242" t="s">
        <v>477</v>
      </c>
      <c r="J242" t="s">
        <v>477</v>
      </c>
      <c r="K242" t="s">
        <v>477</v>
      </c>
      <c r="L242">
        <v>97</v>
      </c>
      <c r="M242">
        <v>0.35299999999999998</v>
      </c>
      <c r="N242" s="20">
        <f>COUNTIF(lookup_lists!$B$49:$B$55,AB_Facilities!D242)</f>
        <v>0</v>
      </c>
    </row>
    <row r="243" spans="1:14" x14ac:dyDescent="0.2">
      <c r="A243">
        <v>2010</v>
      </c>
      <c r="B243">
        <v>11610</v>
      </c>
      <c r="C243" t="s">
        <v>480</v>
      </c>
      <c r="D243" t="s">
        <v>481</v>
      </c>
      <c r="E243">
        <v>15</v>
      </c>
      <c r="F243" s="29">
        <v>249617</v>
      </c>
      <c r="G243" t="s">
        <v>477</v>
      </c>
      <c r="H243" t="s">
        <v>477</v>
      </c>
      <c r="I243" t="s">
        <v>477</v>
      </c>
      <c r="J243" t="s">
        <v>477</v>
      </c>
      <c r="K243" t="s">
        <v>477</v>
      </c>
      <c r="L243">
        <v>45</v>
      </c>
      <c r="M243">
        <v>0.182</v>
      </c>
      <c r="N243" s="20">
        <f>COUNTIF(lookup_lists!$B$49:$B$55,AB_Facilities!D243)</f>
        <v>0</v>
      </c>
    </row>
    <row r="244" spans="1:14" x14ac:dyDescent="0.2">
      <c r="A244">
        <v>2010</v>
      </c>
      <c r="B244">
        <v>11718</v>
      </c>
      <c r="C244" t="s">
        <v>476</v>
      </c>
      <c r="D244" t="s">
        <v>484</v>
      </c>
      <c r="E244">
        <v>1</v>
      </c>
      <c r="F244">
        <v>0</v>
      </c>
      <c r="G244" t="s">
        <v>477</v>
      </c>
      <c r="H244" t="s">
        <v>477</v>
      </c>
      <c r="I244" t="s">
        <v>477</v>
      </c>
      <c r="J244" t="s">
        <v>477</v>
      </c>
      <c r="K244" t="s">
        <v>477</v>
      </c>
      <c r="L244">
        <v>0</v>
      </c>
      <c r="M244">
        <v>0</v>
      </c>
      <c r="N244" s="20">
        <f>COUNTIF(lookup_lists!$B$49:$B$55,AB_Facilities!D244)</f>
        <v>0</v>
      </c>
    </row>
    <row r="245" spans="1:14" x14ac:dyDescent="0.2">
      <c r="A245">
        <v>2010</v>
      </c>
      <c r="B245">
        <v>11718</v>
      </c>
      <c r="C245" t="s">
        <v>476</v>
      </c>
      <c r="D245" t="s">
        <v>484</v>
      </c>
      <c r="E245">
        <v>2</v>
      </c>
      <c r="F245" s="29">
        <v>8831</v>
      </c>
      <c r="G245" t="s">
        <v>477</v>
      </c>
      <c r="H245" t="s">
        <v>477</v>
      </c>
      <c r="I245" t="s">
        <v>477</v>
      </c>
      <c r="J245" t="s">
        <v>477</v>
      </c>
      <c r="K245" t="s">
        <v>477</v>
      </c>
      <c r="L245">
        <v>77</v>
      </c>
      <c r="M245">
        <v>8.7509999999999994</v>
      </c>
      <c r="N245" s="20">
        <f>COUNTIF(lookup_lists!$B$49:$B$55,AB_Facilities!D245)</f>
        <v>0</v>
      </c>
    </row>
    <row r="246" spans="1:14" x14ac:dyDescent="0.2">
      <c r="A246">
        <v>2010</v>
      </c>
      <c r="B246">
        <v>11718</v>
      </c>
      <c r="C246" t="s">
        <v>476</v>
      </c>
      <c r="D246" t="s">
        <v>484</v>
      </c>
      <c r="E246">
        <v>3</v>
      </c>
      <c r="F246">
        <v>0</v>
      </c>
      <c r="G246" t="s">
        <v>477</v>
      </c>
      <c r="H246" t="s">
        <v>477</v>
      </c>
      <c r="I246" t="s">
        <v>477</v>
      </c>
      <c r="J246" t="s">
        <v>477</v>
      </c>
      <c r="K246" t="s">
        <v>477</v>
      </c>
      <c r="L246">
        <v>0</v>
      </c>
      <c r="M246">
        <v>0</v>
      </c>
      <c r="N246" s="20">
        <f>COUNTIF(lookup_lists!$B$49:$B$55,AB_Facilities!D246)</f>
        <v>0</v>
      </c>
    </row>
    <row r="247" spans="1:14" x14ac:dyDescent="0.2">
      <c r="A247">
        <v>2010</v>
      </c>
      <c r="B247">
        <v>67774</v>
      </c>
      <c r="C247" t="s">
        <v>476</v>
      </c>
      <c r="D247" t="s">
        <v>485</v>
      </c>
      <c r="E247">
        <v>1</v>
      </c>
      <c r="F247" s="29">
        <v>11001</v>
      </c>
      <c r="G247" t="s">
        <v>477</v>
      </c>
      <c r="H247" t="s">
        <v>477</v>
      </c>
      <c r="I247" t="s">
        <v>477</v>
      </c>
      <c r="J247" t="s">
        <v>477</v>
      </c>
      <c r="K247" t="s">
        <v>477</v>
      </c>
      <c r="L247">
        <v>5</v>
      </c>
      <c r="M247">
        <v>0.42899999999999999</v>
      </c>
      <c r="N247" s="20">
        <f>COUNTIF(lookup_lists!$B$49:$B$55,AB_Facilities!D247)</f>
        <v>0</v>
      </c>
    </row>
    <row r="248" spans="1:14" x14ac:dyDescent="0.2">
      <c r="A248">
        <v>2010</v>
      </c>
      <c r="B248">
        <v>68179</v>
      </c>
      <c r="C248" t="s">
        <v>486</v>
      </c>
      <c r="D248" t="s">
        <v>487</v>
      </c>
      <c r="E248">
        <v>1</v>
      </c>
      <c r="F248" s="29">
        <v>581417</v>
      </c>
      <c r="G248" s="29">
        <v>1073296</v>
      </c>
      <c r="H248" t="s">
        <v>477</v>
      </c>
      <c r="I248" t="s">
        <v>477</v>
      </c>
      <c r="J248" t="s">
        <v>477</v>
      </c>
      <c r="K248" t="s">
        <v>477</v>
      </c>
      <c r="L248">
        <v>216</v>
      </c>
      <c r="M248">
        <v>0.13100000000000001</v>
      </c>
      <c r="N248" s="20">
        <f>COUNTIF(lookup_lists!$B$49:$B$55,AB_Facilities!D248)</f>
        <v>0</v>
      </c>
    </row>
    <row r="249" spans="1:14" x14ac:dyDescent="0.2">
      <c r="A249">
        <v>2010</v>
      </c>
      <c r="B249">
        <v>69209</v>
      </c>
      <c r="C249" t="s">
        <v>476</v>
      </c>
      <c r="D249" t="s">
        <v>484</v>
      </c>
      <c r="E249">
        <v>4</v>
      </c>
      <c r="F249" s="29">
        <v>308651</v>
      </c>
      <c r="G249" s="29">
        <v>195421</v>
      </c>
      <c r="H249" t="s">
        <v>477</v>
      </c>
      <c r="I249" t="s">
        <v>477</v>
      </c>
      <c r="J249" t="s">
        <v>477</v>
      </c>
      <c r="K249" t="s">
        <v>477</v>
      </c>
      <c r="L249">
        <v>152</v>
      </c>
      <c r="M249">
        <v>0.30199999999999999</v>
      </c>
      <c r="N249" s="20">
        <f>COUNTIF(lookup_lists!$B$49:$B$55,AB_Facilities!D249)</f>
        <v>0</v>
      </c>
    </row>
    <row r="250" spans="1:14" x14ac:dyDescent="0.2">
      <c r="A250">
        <v>2010</v>
      </c>
      <c r="B250">
        <v>69209</v>
      </c>
      <c r="C250" t="s">
        <v>476</v>
      </c>
      <c r="D250" t="s">
        <v>484</v>
      </c>
      <c r="E250">
        <v>5</v>
      </c>
      <c r="F250" s="29">
        <v>123407</v>
      </c>
      <c r="G250" t="s">
        <v>477</v>
      </c>
      <c r="H250" t="s">
        <v>477</v>
      </c>
      <c r="I250" t="s">
        <v>477</v>
      </c>
      <c r="J250" t="s">
        <v>477</v>
      </c>
      <c r="K250" t="s">
        <v>477</v>
      </c>
      <c r="L250">
        <v>142</v>
      </c>
      <c r="M250">
        <v>1.153</v>
      </c>
      <c r="N250" s="20">
        <f>COUNTIF(lookup_lists!$B$49:$B$55,AB_Facilities!D250)</f>
        <v>0</v>
      </c>
    </row>
    <row r="251" spans="1:14" x14ac:dyDescent="0.2">
      <c r="A251">
        <v>2010</v>
      </c>
      <c r="B251">
        <v>73899</v>
      </c>
      <c r="C251" t="s">
        <v>476</v>
      </c>
      <c r="D251" t="s">
        <v>488</v>
      </c>
      <c r="E251">
        <v>1</v>
      </c>
      <c r="F251" s="29">
        <v>591354</v>
      </c>
      <c r="G251" s="29">
        <v>1561856</v>
      </c>
      <c r="H251" t="s">
        <v>477</v>
      </c>
      <c r="I251" t="s">
        <v>477</v>
      </c>
      <c r="J251" t="s">
        <v>477</v>
      </c>
      <c r="K251" t="s">
        <v>477</v>
      </c>
      <c r="L251">
        <v>183</v>
      </c>
      <c r="M251">
        <v>8.5000000000000006E-2</v>
      </c>
      <c r="N251" s="20">
        <f>COUNTIF(lookup_lists!$B$49:$B$55,AB_Facilities!D251)</f>
        <v>0</v>
      </c>
    </row>
    <row r="252" spans="1:14" x14ac:dyDescent="0.2">
      <c r="A252">
        <v>2010</v>
      </c>
      <c r="B252">
        <v>73899</v>
      </c>
      <c r="C252" t="s">
        <v>476</v>
      </c>
      <c r="D252" t="s">
        <v>488</v>
      </c>
      <c r="E252">
        <v>2</v>
      </c>
      <c r="F252" s="29">
        <v>607081</v>
      </c>
      <c r="G252" s="29">
        <v>1553153</v>
      </c>
      <c r="H252" t="s">
        <v>477</v>
      </c>
      <c r="I252" t="s">
        <v>477</v>
      </c>
      <c r="J252" t="s">
        <v>477</v>
      </c>
      <c r="K252" t="s">
        <v>477</v>
      </c>
      <c r="L252">
        <v>220</v>
      </c>
      <c r="M252">
        <v>0.10199999999999999</v>
      </c>
      <c r="N252" s="20">
        <f>COUNTIF(lookup_lists!$B$49:$B$55,AB_Facilities!D252)</f>
        <v>0</v>
      </c>
    </row>
    <row r="253" spans="1:14" x14ac:dyDescent="0.2">
      <c r="A253">
        <v>2010</v>
      </c>
      <c r="B253">
        <v>77375</v>
      </c>
      <c r="C253" t="s">
        <v>489</v>
      </c>
      <c r="D253" t="s">
        <v>490</v>
      </c>
      <c r="E253">
        <v>1</v>
      </c>
      <c r="F253" s="29">
        <v>865257</v>
      </c>
      <c r="G253" s="29">
        <v>-142551</v>
      </c>
      <c r="H253" t="s">
        <v>477</v>
      </c>
      <c r="I253" t="s">
        <v>477</v>
      </c>
      <c r="J253" t="s">
        <v>477</v>
      </c>
      <c r="K253" t="s">
        <v>477</v>
      </c>
      <c r="L253">
        <v>130</v>
      </c>
      <c r="M253">
        <v>0.18</v>
      </c>
      <c r="N253" s="20">
        <f>COUNTIF(lookup_lists!$B$49:$B$55,AB_Facilities!D253)</f>
        <v>0</v>
      </c>
    </row>
    <row r="254" spans="1:14" x14ac:dyDescent="0.2">
      <c r="A254">
        <v>2010</v>
      </c>
      <c r="B254">
        <v>136385</v>
      </c>
      <c r="C254" t="s">
        <v>492</v>
      </c>
      <c r="D254" t="s">
        <v>493</v>
      </c>
      <c r="E254">
        <v>1</v>
      </c>
      <c r="F254" s="29">
        <v>473325</v>
      </c>
      <c r="G254" t="s">
        <v>477</v>
      </c>
      <c r="H254" t="s">
        <v>477</v>
      </c>
      <c r="I254" t="s">
        <v>477</v>
      </c>
      <c r="J254" t="s">
        <v>477</v>
      </c>
      <c r="K254" t="s">
        <v>477</v>
      </c>
      <c r="L254">
        <v>268</v>
      </c>
      <c r="M254">
        <v>0.56599999999999995</v>
      </c>
      <c r="N254" s="20">
        <f>COUNTIF(lookup_lists!$B$49:$B$55,AB_Facilities!D254)</f>
        <v>0</v>
      </c>
    </row>
    <row r="255" spans="1:14" x14ac:dyDescent="0.2">
      <c r="A255">
        <v>2010</v>
      </c>
      <c r="B255">
        <v>136681</v>
      </c>
      <c r="C255" t="s">
        <v>494</v>
      </c>
      <c r="D255" t="s">
        <v>495</v>
      </c>
      <c r="E255">
        <v>1</v>
      </c>
      <c r="F255" s="29">
        <v>262771</v>
      </c>
      <c r="G255" s="29">
        <v>354555</v>
      </c>
      <c r="H255" t="s">
        <v>477</v>
      </c>
      <c r="I255" t="s">
        <v>477</v>
      </c>
      <c r="J255" t="s">
        <v>477</v>
      </c>
      <c r="K255" t="s">
        <v>477</v>
      </c>
      <c r="L255">
        <v>77</v>
      </c>
      <c r="M255">
        <v>0.125</v>
      </c>
      <c r="N255" s="20">
        <f>COUNTIF(lookup_lists!$B$49:$B$55,AB_Facilities!D255)</f>
        <v>0</v>
      </c>
    </row>
    <row r="256" spans="1:14" x14ac:dyDescent="0.2">
      <c r="A256">
        <v>2010</v>
      </c>
      <c r="B256">
        <v>136681</v>
      </c>
      <c r="C256" t="s">
        <v>494</v>
      </c>
      <c r="D256" t="s">
        <v>495</v>
      </c>
      <c r="E256">
        <v>2</v>
      </c>
      <c r="F256" s="29">
        <v>261477</v>
      </c>
      <c r="G256" s="29">
        <v>356419</v>
      </c>
      <c r="H256" t="s">
        <v>477</v>
      </c>
      <c r="I256" t="s">
        <v>477</v>
      </c>
      <c r="J256" t="s">
        <v>477</v>
      </c>
      <c r="K256" t="s">
        <v>477</v>
      </c>
      <c r="L256">
        <v>64</v>
      </c>
      <c r="M256">
        <v>0.10299999999999999</v>
      </c>
      <c r="N256" s="20">
        <f>COUNTIF(lookup_lists!$B$49:$B$55,AB_Facilities!D256)</f>
        <v>0</v>
      </c>
    </row>
    <row r="257" spans="1:14" x14ac:dyDescent="0.2">
      <c r="A257">
        <v>2010</v>
      </c>
      <c r="B257">
        <v>136858</v>
      </c>
      <c r="C257" t="s">
        <v>496</v>
      </c>
      <c r="D257" t="s">
        <v>497</v>
      </c>
      <c r="E257">
        <v>1</v>
      </c>
      <c r="F257" s="29">
        <v>514080</v>
      </c>
      <c r="G257" t="s">
        <v>477</v>
      </c>
      <c r="H257" t="s">
        <v>477</v>
      </c>
      <c r="I257" t="s">
        <v>477</v>
      </c>
      <c r="J257" t="s">
        <v>477</v>
      </c>
      <c r="K257" t="s">
        <v>477</v>
      </c>
      <c r="L257">
        <v>234</v>
      </c>
      <c r="M257">
        <v>0.45600000000000002</v>
      </c>
      <c r="N257" s="20">
        <f>COUNTIF(lookup_lists!$B$49:$B$55,AB_Facilities!D257)</f>
        <v>0</v>
      </c>
    </row>
    <row r="258" spans="1:14" x14ac:dyDescent="0.2">
      <c r="A258">
        <v>2010</v>
      </c>
      <c r="B258">
        <v>136951</v>
      </c>
      <c r="C258" t="s">
        <v>494</v>
      </c>
      <c r="D258" t="s">
        <v>498</v>
      </c>
      <c r="E258">
        <v>1</v>
      </c>
      <c r="F258" s="29">
        <v>720536</v>
      </c>
      <c r="G258" t="s">
        <v>509</v>
      </c>
      <c r="H258" t="s">
        <v>477</v>
      </c>
      <c r="I258" t="s">
        <v>477</v>
      </c>
      <c r="J258" t="s">
        <v>477</v>
      </c>
      <c r="K258" t="s">
        <v>477</v>
      </c>
      <c r="L258">
        <v>97</v>
      </c>
      <c r="M258">
        <v>0.13400000000000001</v>
      </c>
      <c r="N258" s="20">
        <f>COUNTIF(lookup_lists!$B$49:$B$55,AB_Facilities!D258)</f>
        <v>0</v>
      </c>
    </row>
    <row r="259" spans="1:14" x14ac:dyDescent="0.2">
      <c r="A259">
        <v>2010</v>
      </c>
      <c r="B259">
        <v>138365</v>
      </c>
      <c r="C259" t="s">
        <v>499</v>
      </c>
      <c r="D259" t="s">
        <v>500</v>
      </c>
      <c r="E259">
        <v>1</v>
      </c>
      <c r="F259" s="29">
        <v>697092</v>
      </c>
      <c r="G259" t="s">
        <v>477</v>
      </c>
      <c r="H259" t="s">
        <v>477</v>
      </c>
      <c r="I259" t="s">
        <v>477</v>
      </c>
      <c r="J259" t="s">
        <v>477</v>
      </c>
      <c r="K259" t="s">
        <v>477</v>
      </c>
      <c r="L259">
        <v>50</v>
      </c>
      <c r="M259">
        <v>7.0999999999999994E-2</v>
      </c>
      <c r="N259" s="20">
        <f>COUNTIF(lookup_lists!$B$49:$B$55,AB_Facilities!D259)</f>
        <v>0</v>
      </c>
    </row>
    <row r="260" spans="1:14" x14ac:dyDescent="0.2">
      <c r="A260">
        <v>2010</v>
      </c>
      <c r="B260">
        <v>147709</v>
      </c>
      <c r="C260" t="s">
        <v>476</v>
      </c>
      <c r="D260" t="s">
        <v>501</v>
      </c>
      <c r="E260">
        <v>1</v>
      </c>
      <c r="F260" s="29">
        <v>3763</v>
      </c>
      <c r="G260" t="s">
        <v>477</v>
      </c>
      <c r="H260" t="s">
        <v>477</v>
      </c>
      <c r="I260" t="s">
        <v>477</v>
      </c>
      <c r="J260" t="s">
        <v>477</v>
      </c>
      <c r="K260" t="s">
        <v>477</v>
      </c>
      <c r="L260">
        <v>3</v>
      </c>
      <c r="M260">
        <v>0.88</v>
      </c>
      <c r="N260" s="20">
        <f>COUNTIF(lookup_lists!$B$49:$B$55,AB_Facilities!D260)</f>
        <v>0</v>
      </c>
    </row>
    <row r="261" spans="1:14" x14ac:dyDescent="0.2">
      <c r="A261">
        <v>2010</v>
      </c>
      <c r="B261">
        <v>147709</v>
      </c>
      <c r="C261" t="s">
        <v>476</v>
      </c>
      <c r="D261" t="s">
        <v>501</v>
      </c>
      <c r="E261">
        <v>2</v>
      </c>
      <c r="F261" s="29">
        <v>1396</v>
      </c>
      <c r="G261" t="s">
        <v>477</v>
      </c>
      <c r="H261" t="s">
        <v>477</v>
      </c>
      <c r="I261" t="s">
        <v>477</v>
      </c>
      <c r="J261" t="s">
        <v>477</v>
      </c>
      <c r="K261" t="s">
        <v>477</v>
      </c>
      <c r="L261">
        <v>2</v>
      </c>
      <c r="M261">
        <v>1.5469999999999999</v>
      </c>
      <c r="N261" s="20">
        <f>COUNTIF(lookup_lists!$B$49:$B$55,AB_Facilities!D261)</f>
        <v>0</v>
      </c>
    </row>
    <row r="262" spans="1:14" x14ac:dyDescent="0.2">
      <c r="A262">
        <v>2010</v>
      </c>
      <c r="B262">
        <v>151812</v>
      </c>
      <c r="C262" t="s">
        <v>494</v>
      </c>
      <c r="D262" t="s">
        <v>502</v>
      </c>
      <c r="E262">
        <v>1</v>
      </c>
      <c r="F262" s="29">
        <v>94053</v>
      </c>
      <c r="G262" s="29">
        <v>9320</v>
      </c>
      <c r="H262" t="s">
        <v>477</v>
      </c>
      <c r="I262" t="s">
        <v>477</v>
      </c>
      <c r="J262" t="s">
        <v>477</v>
      </c>
      <c r="K262" t="s">
        <v>477</v>
      </c>
      <c r="L262">
        <v>52</v>
      </c>
      <c r="M262">
        <v>0.50700000000000001</v>
      </c>
      <c r="N262" s="20">
        <f>COUNTIF(lookup_lists!$B$49:$B$55,AB_Facilities!D262)</f>
        <v>0</v>
      </c>
    </row>
    <row r="263" spans="1:14" x14ac:dyDescent="0.2">
      <c r="A263">
        <v>2010</v>
      </c>
      <c r="B263">
        <v>155746</v>
      </c>
      <c r="C263" t="s">
        <v>494</v>
      </c>
      <c r="D263" t="s">
        <v>503</v>
      </c>
      <c r="E263">
        <v>1</v>
      </c>
      <c r="F263" s="29">
        <v>3854616</v>
      </c>
      <c r="G263" t="s">
        <v>509</v>
      </c>
      <c r="H263" t="s">
        <v>477</v>
      </c>
      <c r="I263" t="s">
        <v>477</v>
      </c>
      <c r="J263" t="s">
        <v>477</v>
      </c>
      <c r="K263" t="s">
        <v>477</v>
      </c>
      <c r="L263">
        <v>396</v>
      </c>
      <c r="M263">
        <v>0.10299999999999999</v>
      </c>
      <c r="N263" s="20">
        <f>COUNTIF(lookup_lists!$B$49:$B$55,AB_Facilities!D263)</f>
        <v>0</v>
      </c>
    </row>
    <row r="264" spans="1:14" x14ac:dyDescent="0.2">
      <c r="A264">
        <v>2010</v>
      </c>
      <c r="B264">
        <v>238762</v>
      </c>
      <c r="C264" t="s">
        <v>504</v>
      </c>
      <c r="D264" t="s">
        <v>505</v>
      </c>
      <c r="E264">
        <v>1</v>
      </c>
      <c r="F264" s="29">
        <v>68587</v>
      </c>
      <c r="G264" t="s">
        <v>477</v>
      </c>
      <c r="H264" t="s">
        <v>477</v>
      </c>
      <c r="I264" t="s">
        <v>477</v>
      </c>
      <c r="J264" t="s">
        <v>477</v>
      </c>
      <c r="K264" t="s">
        <v>477</v>
      </c>
      <c r="L264">
        <v>25</v>
      </c>
      <c r="M264">
        <v>0.36199999999999999</v>
      </c>
      <c r="N264" s="20">
        <f>COUNTIF(lookup_lists!$B$49:$B$55,AB_Facilities!D264)</f>
        <v>0</v>
      </c>
    </row>
    <row r="265" spans="1:14" x14ac:dyDescent="0.2">
      <c r="A265">
        <v>2010</v>
      </c>
      <c r="B265">
        <v>246216</v>
      </c>
      <c r="C265" t="s">
        <v>499</v>
      </c>
      <c r="D265" t="s">
        <v>506</v>
      </c>
      <c r="E265">
        <v>1</v>
      </c>
      <c r="F265" s="29">
        <v>55229</v>
      </c>
      <c r="G265" t="s">
        <v>477</v>
      </c>
      <c r="H265" t="s">
        <v>477</v>
      </c>
      <c r="I265" t="s">
        <v>477</v>
      </c>
      <c r="J265" t="s">
        <v>477</v>
      </c>
      <c r="K265" t="s">
        <v>477</v>
      </c>
      <c r="L265">
        <v>12</v>
      </c>
      <c r="M265">
        <v>0.216</v>
      </c>
      <c r="N265" s="20">
        <f>COUNTIF(lookup_lists!$B$49:$B$55,AB_Facilities!D265)</f>
        <v>0</v>
      </c>
    </row>
    <row r="266" spans="1:14" x14ac:dyDescent="0.2">
      <c r="A266">
        <v>2010</v>
      </c>
      <c r="B266">
        <v>246216</v>
      </c>
      <c r="C266" t="s">
        <v>499</v>
      </c>
      <c r="D266" t="s">
        <v>506</v>
      </c>
      <c r="E266">
        <v>2</v>
      </c>
      <c r="F266" s="29">
        <v>58585</v>
      </c>
      <c r="G266" t="s">
        <v>477</v>
      </c>
      <c r="H266" t="s">
        <v>477</v>
      </c>
      <c r="I266" t="s">
        <v>477</v>
      </c>
      <c r="J266" t="s">
        <v>477</v>
      </c>
      <c r="K266" t="s">
        <v>477</v>
      </c>
      <c r="L266">
        <v>11</v>
      </c>
      <c r="M266">
        <v>0.184</v>
      </c>
      <c r="N266" s="20">
        <f>COUNTIF(lookup_lists!$B$49:$B$55,AB_Facilities!D266)</f>
        <v>0</v>
      </c>
    </row>
    <row r="267" spans="1:14" x14ac:dyDescent="0.2">
      <c r="A267">
        <v>2010</v>
      </c>
      <c r="B267">
        <v>246216</v>
      </c>
      <c r="C267" t="s">
        <v>499</v>
      </c>
      <c r="D267" t="s">
        <v>506</v>
      </c>
      <c r="E267">
        <v>3</v>
      </c>
      <c r="F267" s="29">
        <v>64772</v>
      </c>
      <c r="G267" t="s">
        <v>477</v>
      </c>
      <c r="H267" t="s">
        <v>477</v>
      </c>
      <c r="I267" t="s">
        <v>477</v>
      </c>
      <c r="J267" t="s">
        <v>477</v>
      </c>
      <c r="K267" t="s">
        <v>477</v>
      </c>
      <c r="L267">
        <v>12</v>
      </c>
      <c r="M267">
        <v>0.189</v>
      </c>
      <c r="N267" s="20">
        <f>COUNTIF(lookup_lists!$B$49:$B$55,AB_Facilities!D267)</f>
        <v>0</v>
      </c>
    </row>
    <row r="268" spans="1:14" x14ac:dyDescent="0.2">
      <c r="A268">
        <v>2011</v>
      </c>
      <c r="B268">
        <v>123</v>
      </c>
      <c r="C268" t="s">
        <v>476</v>
      </c>
      <c r="D268" t="s">
        <v>104</v>
      </c>
      <c r="E268">
        <v>1</v>
      </c>
      <c r="F268" s="29">
        <v>2814720</v>
      </c>
      <c r="G268" t="s">
        <v>477</v>
      </c>
      <c r="H268" t="s">
        <v>508</v>
      </c>
      <c r="I268" s="29">
        <v>18085</v>
      </c>
      <c r="J268">
        <v>6.4249999999999998</v>
      </c>
      <c r="K268" t="s">
        <v>508</v>
      </c>
      <c r="L268" s="29">
        <v>5996</v>
      </c>
      <c r="M268">
        <v>2.13</v>
      </c>
      <c r="N268" s="20">
        <f>COUNTIF(lookup_lists!$B$49:$B$55,AB_Facilities!D268)</f>
        <v>1</v>
      </c>
    </row>
    <row r="269" spans="1:14" x14ac:dyDescent="0.2">
      <c r="A269">
        <v>2011</v>
      </c>
      <c r="B269">
        <v>123</v>
      </c>
      <c r="C269" t="s">
        <v>476</v>
      </c>
      <c r="D269" t="s">
        <v>104</v>
      </c>
      <c r="E269">
        <v>2</v>
      </c>
      <c r="F269" s="29">
        <v>2612444</v>
      </c>
      <c r="G269" t="s">
        <v>477</v>
      </c>
      <c r="H269" t="s">
        <v>508</v>
      </c>
      <c r="I269" s="29">
        <v>16670</v>
      </c>
      <c r="J269">
        <v>6.3810000000000002</v>
      </c>
      <c r="K269" t="s">
        <v>508</v>
      </c>
      <c r="L269" s="29">
        <v>5548</v>
      </c>
      <c r="M269">
        <v>2.1240000000000001</v>
      </c>
      <c r="N269" s="20">
        <f>COUNTIF(lookup_lists!$B$49:$B$55,AB_Facilities!D269)</f>
        <v>1</v>
      </c>
    </row>
    <row r="270" spans="1:14" x14ac:dyDescent="0.2">
      <c r="A270">
        <v>2011</v>
      </c>
      <c r="B270">
        <v>773</v>
      </c>
      <c r="C270" t="s">
        <v>348</v>
      </c>
      <c r="D270" t="s">
        <v>98</v>
      </c>
      <c r="E270">
        <v>1</v>
      </c>
      <c r="F270" s="29">
        <v>3131266</v>
      </c>
      <c r="G270" t="s">
        <v>477</v>
      </c>
      <c r="H270" s="29">
        <v>13973</v>
      </c>
      <c r="I270" s="29">
        <v>6784</v>
      </c>
      <c r="J270">
        <v>2.1669999999999998</v>
      </c>
      <c r="K270" s="29">
        <v>12962</v>
      </c>
      <c r="L270" s="29">
        <v>6293</v>
      </c>
      <c r="M270">
        <v>2.0099999999999998</v>
      </c>
      <c r="N270" s="20">
        <f>COUNTIF(lookup_lists!$B$49:$B$55,AB_Facilities!D270)</f>
        <v>1</v>
      </c>
    </row>
    <row r="271" spans="1:14" x14ac:dyDescent="0.2">
      <c r="A271">
        <v>2011</v>
      </c>
      <c r="B271">
        <v>773</v>
      </c>
      <c r="C271" t="s">
        <v>348</v>
      </c>
      <c r="D271" t="s">
        <v>98</v>
      </c>
      <c r="E271">
        <v>2</v>
      </c>
      <c r="F271" s="29">
        <v>3317957</v>
      </c>
      <c r="G271" t="s">
        <v>477</v>
      </c>
      <c r="H271" s="29">
        <v>13973</v>
      </c>
      <c r="I271" s="29">
        <v>7189</v>
      </c>
      <c r="J271">
        <v>2.1669999999999998</v>
      </c>
      <c r="K271" s="29">
        <v>12962</v>
      </c>
      <c r="L271" s="29">
        <v>6668</v>
      </c>
      <c r="M271">
        <v>2.0099999999999998</v>
      </c>
      <c r="N271" s="20">
        <f>COUNTIF(lookup_lists!$B$49:$B$55,AB_Facilities!D271)</f>
        <v>1</v>
      </c>
    </row>
    <row r="272" spans="1:14" x14ac:dyDescent="0.2">
      <c r="A272">
        <v>2011</v>
      </c>
      <c r="B272">
        <v>773</v>
      </c>
      <c r="C272" t="s">
        <v>348</v>
      </c>
      <c r="D272" t="s">
        <v>98</v>
      </c>
      <c r="E272">
        <v>3</v>
      </c>
      <c r="F272" s="29">
        <v>3307133</v>
      </c>
      <c r="G272" t="s">
        <v>477</v>
      </c>
      <c r="H272" t="s">
        <v>477</v>
      </c>
      <c r="I272" s="29">
        <v>3098</v>
      </c>
      <c r="J272">
        <v>0.93700000000000006</v>
      </c>
      <c r="K272" t="s">
        <v>477</v>
      </c>
      <c r="L272" s="29">
        <v>1930</v>
      </c>
      <c r="M272">
        <v>0.58399999999999996</v>
      </c>
      <c r="N272" s="20">
        <f>COUNTIF(lookup_lists!$B$49:$B$55,AB_Facilities!D272)</f>
        <v>1</v>
      </c>
    </row>
    <row r="273" spans="1:14" x14ac:dyDescent="0.2">
      <c r="A273">
        <v>2011</v>
      </c>
      <c r="B273">
        <v>1391</v>
      </c>
      <c r="C273" t="s">
        <v>348</v>
      </c>
      <c r="D273" t="s">
        <v>478</v>
      </c>
      <c r="E273">
        <v>1</v>
      </c>
      <c r="F273" s="29">
        <v>65575</v>
      </c>
      <c r="G273" t="s">
        <v>477</v>
      </c>
      <c r="H273" t="s">
        <v>477</v>
      </c>
      <c r="I273" t="s">
        <v>477</v>
      </c>
      <c r="J273" t="s">
        <v>477</v>
      </c>
      <c r="K273" t="s">
        <v>477</v>
      </c>
      <c r="L273">
        <v>26</v>
      </c>
      <c r="M273">
        <v>0.39100000000000001</v>
      </c>
      <c r="N273" s="20">
        <f>COUNTIF(lookup_lists!$B$49:$B$55,AB_Facilities!D273)</f>
        <v>0</v>
      </c>
    </row>
    <row r="274" spans="1:14" x14ac:dyDescent="0.2">
      <c r="A274">
        <v>2011</v>
      </c>
      <c r="B274">
        <v>1391</v>
      </c>
      <c r="C274" t="s">
        <v>348</v>
      </c>
      <c r="D274" t="s">
        <v>478</v>
      </c>
      <c r="E274">
        <v>2</v>
      </c>
      <c r="F274" s="29">
        <v>222902</v>
      </c>
      <c r="G274" t="s">
        <v>477</v>
      </c>
      <c r="H274" t="s">
        <v>477</v>
      </c>
      <c r="I274" t="s">
        <v>477</v>
      </c>
      <c r="J274" t="s">
        <v>477</v>
      </c>
      <c r="K274" t="s">
        <v>477</v>
      </c>
      <c r="L274">
        <v>48</v>
      </c>
      <c r="M274">
        <v>0.217</v>
      </c>
      <c r="N274" s="20">
        <f>COUNTIF(lookup_lists!$B$49:$B$55,AB_Facilities!D274)</f>
        <v>0</v>
      </c>
    </row>
    <row r="275" spans="1:14" x14ac:dyDescent="0.2">
      <c r="A275">
        <v>2011</v>
      </c>
      <c r="B275">
        <v>1391</v>
      </c>
      <c r="C275" t="s">
        <v>348</v>
      </c>
      <c r="D275" t="s">
        <v>478</v>
      </c>
      <c r="E275">
        <v>3</v>
      </c>
      <c r="F275" s="29">
        <v>104029</v>
      </c>
      <c r="G275" t="s">
        <v>477</v>
      </c>
      <c r="H275" t="s">
        <v>477</v>
      </c>
      <c r="I275" t="s">
        <v>477</v>
      </c>
      <c r="J275" t="s">
        <v>477</v>
      </c>
      <c r="K275" t="s">
        <v>477</v>
      </c>
      <c r="L275">
        <v>22</v>
      </c>
      <c r="M275">
        <v>0.215</v>
      </c>
      <c r="N275" s="20">
        <f>COUNTIF(lookup_lists!$B$49:$B$55,AB_Facilities!D275)</f>
        <v>0</v>
      </c>
    </row>
    <row r="276" spans="1:14" x14ac:dyDescent="0.2">
      <c r="A276">
        <v>2011</v>
      </c>
      <c r="B276">
        <v>1512</v>
      </c>
      <c r="C276" t="s">
        <v>476</v>
      </c>
      <c r="D276" t="s">
        <v>95</v>
      </c>
      <c r="E276">
        <v>3</v>
      </c>
      <c r="F276" s="29">
        <v>1060437</v>
      </c>
      <c r="G276" t="s">
        <v>477</v>
      </c>
      <c r="H276" t="s">
        <v>508</v>
      </c>
      <c r="I276" s="29">
        <v>5933</v>
      </c>
      <c r="J276">
        <v>5.5949999999999998</v>
      </c>
      <c r="K276" t="s">
        <v>508</v>
      </c>
      <c r="L276" s="29">
        <v>2029</v>
      </c>
      <c r="M276">
        <v>1.913</v>
      </c>
      <c r="N276" s="20">
        <f>COUNTIF(lookup_lists!$B$49:$B$55,AB_Facilities!D276)</f>
        <v>1</v>
      </c>
    </row>
    <row r="277" spans="1:14" x14ac:dyDescent="0.2">
      <c r="A277">
        <v>2011</v>
      </c>
      <c r="B277">
        <v>1512</v>
      </c>
      <c r="C277" t="s">
        <v>476</v>
      </c>
      <c r="D277" t="s">
        <v>95</v>
      </c>
      <c r="E277">
        <v>4</v>
      </c>
      <c r="F277" s="29">
        <v>1057615</v>
      </c>
      <c r="G277" t="s">
        <v>477</v>
      </c>
      <c r="H277" t="s">
        <v>508</v>
      </c>
      <c r="I277" s="29">
        <v>5852</v>
      </c>
      <c r="J277">
        <v>5.5330000000000004</v>
      </c>
      <c r="K277" t="s">
        <v>508</v>
      </c>
      <c r="L277" s="29">
        <v>1981</v>
      </c>
      <c r="M277">
        <v>1.873</v>
      </c>
      <c r="N277" s="20">
        <f>COUNTIF(lookup_lists!$B$49:$B$55,AB_Facilities!D277)</f>
        <v>1</v>
      </c>
    </row>
    <row r="278" spans="1:14" x14ac:dyDescent="0.2">
      <c r="A278">
        <v>2011</v>
      </c>
      <c r="B278">
        <v>1512</v>
      </c>
      <c r="C278" t="s">
        <v>476</v>
      </c>
      <c r="D278" t="s">
        <v>95</v>
      </c>
      <c r="E278">
        <v>5</v>
      </c>
      <c r="F278" s="29">
        <v>2962328</v>
      </c>
      <c r="G278" t="s">
        <v>477</v>
      </c>
      <c r="H278" t="s">
        <v>477</v>
      </c>
      <c r="I278" s="29">
        <v>14284</v>
      </c>
      <c r="J278">
        <v>4.8220000000000001</v>
      </c>
      <c r="K278" t="s">
        <v>477</v>
      </c>
      <c r="L278" s="29">
        <v>6949</v>
      </c>
      <c r="M278">
        <v>2.3460000000000001</v>
      </c>
      <c r="N278" s="20">
        <f>COUNTIF(lookup_lists!$B$49:$B$55,AB_Facilities!D278)</f>
        <v>1</v>
      </c>
    </row>
    <row r="279" spans="1:14" x14ac:dyDescent="0.2">
      <c r="A279">
        <v>2011</v>
      </c>
      <c r="B279">
        <v>9814</v>
      </c>
      <c r="C279" t="s">
        <v>102</v>
      </c>
      <c r="D279" t="s">
        <v>102</v>
      </c>
      <c r="E279">
        <v>1</v>
      </c>
      <c r="F279" s="29">
        <v>767281</v>
      </c>
      <c r="G279" t="s">
        <v>477</v>
      </c>
      <c r="H279" t="s">
        <v>477</v>
      </c>
      <c r="I279" s="29">
        <v>2387</v>
      </c>
      <c r="J279">
        <v>3.1110000000000002</v>
      </c>
      <c r="K279" t="s">
        <v>477</v>
      </c>
      <c r="L279" s="29">
        <v>1649</v>
      </c>
      <c r="M279">
        <v>2.149</v>
      </c>
      <c r="N279" s="20">
        <f>COUNTIF(lookup_lists!$B$49:$B$55,AB_Facilities!D279)</f>
        <v>1</v>
      </c>
    </row>
    <row r="280" spans="1:14" x14ac:dyDescent="0.2">
      <c r="A280">
        <v>2011</v>
      </c>
      <c r="B280">
        <v>9830</v>
      </c>
      <c r="C280" t="s">
        <v>351</v>
      </c>
      <c r="D280" t="s">
        <v>106</v>
      </c>
      <c r="E280">
        <v>1</v>
      </c>
      <c r="F280">
        <v>0</v>
      </c>
      <c r="G280" t="s">
        <v>477</v>
      </c>
      <c r="H280" t="s">
        <v>508</v>
      </c>
      <c r="I280">
        <v>0</v>
      </c>
      <c r="J280" t="s">
        <v>477</v>
      </c>
      <c r="K280" t="s">
        <v>508</v>
      </c>
      <c r="L280">
        <v>0</v>
      </c>
      <c r="M280" t="s">
        <v>477</v>
      </c>
      <c r="N280" s="20">
        <f>COUNTIF(lookup_lists!$B$49:$B$55,AB_Facilities!D280)</f>
        <v>1</v>
      </c>
    </row>
    <row r="281" spans="1:14" x14ac:dyDescent="0.2">
      <c r="A281">
        <v>2011</v>
      </c>
      <c r="B281">
        <v>9830</v>
      </c>
      <c r="C281" t="s">
        <v>351</v>
      </c>
      <c r="D281" t="s">
        <v>106</v>
      </c>
      <c r="E281">
        <v>2</v>
      </c>
      <c r="F281">
        <v>0</v>
      </c>
      <c r="G281" t="s">
        <v>477</v>
      </c>
      <c r="H281" t="s">
        <v>508</v>
      </c>
      <c r="I281">
        <v>0</v>
      </c>
      <c r="J281" t="s">
        <v>477</v>
      </c>
      <c r="K281" t="s">
        <v>508</v>
      </c>
      <c r="L281">
        <v>0</v>
      </c>
      <c r="M281" t="s">
        <v>477</v>
      </c>
      <c r="N281" s="20">
        <f>COUNTIF(lookup_lists!$B$49:$B$55,AB_Facilities!D281)</f>
        <v>1</v>
      </c>
    </row>
    <row r="282" spans="1:14" x14ac:dyDescent="0.2">
      <c r="A282">
        <v>2011</v>
      </c>
      <c r="B282">
        <v>9830</v>
      </c>
      <c r="C282" t="s">
        <v>351</v>
      </c>
      <c r="D282" t="s">
        <v>106</v>
      </c>
      <c r="E282">
        <v>3</v>
      </c>
      <c r="F282" s="29">
        <v>2288608</v>
      </c>
      <c r="G282" t="s">
        <v>477</v>
      </c>
      <c r="H282" t="s">
        <v>508</v>
      </c>
      <c r="I282" s="29">
        <v>4191</v>
      </c>
      <c r="J282">
        <v>1.831</v>
      </c>
      <c r="K282" t="s">
        <v>508</v>
      </c>
      <c r="L282" s="29">
        <v>4462</v>
      </c>
      <c r="M282">
        <v>1.95</v>
      </c>
      <c r="N282" s="20">
        <f>COUNTIF(lookup_lists!$B$49:$B$55,AB_Facilities!D282)</f>
        <v>1</v>
      </c>
    </row>
    <row r="283" spans="1:14" x14ac:dyDescent="0.2">
      <c r="A283">
        <v>2011</v>
      </c>
      <c r="B283">
        <v>9830</v>
      </c>
      <c r="C283" t="s">
        <v>351</v>
      </c>
      <c r="D283" t="s">
        <v>106</v>
      </c>
      <c r="E283">
        <v>4</v>
      </c>
      <c r="F283" s="29">
        <v>2805431</v>
      </c>
      <c r="G283" t="s">
        <v>477</v>
      </c>
      <c r="H283" t="s">
        <v>508</v>
      </c>
      <c r="I283" s="29">
        <v>5102</v>
      </c>
      <c r="J283">
        <v>1.819</v>
      </c>
      <c r="K283" t="s">
        <v>508</v>
      </c>
      <c r="L283" s="29">
        <v>5414</v>
      </c>
      <c r="M283">
        <v>1.93</v>
      </c>
      <c r="N283" s="20">
        <f>COUNTIF(lookup_lists!$B$49:$B$55,AB_Facilities!D283)</f>
        <v>1</v>
      </c>
    </row>
    <row r="284" spans="1:14" x14ac:dyDescent="0.2">
      <c r="A284">
        <v>2011</v>
      </c>
      <c r="B284">
        <v>9830</v>
      </c>
      <c r="C284" t="s">
        <v>351</v>
      </c>
      <c r="D284" t="s">
        <v>106</v>
      </c>
      <c r="E284">
        <v>5</v>
      </c>
      <c r="F284" s="29">
        <v>2878166</v>
      </c>
      <c r="G284" t="s">
        <v>477</v>
      </c>
      <c r="H284" t="s">
        <v>508</v>
      </c>
      <c r="I284" s="29">
        <v>5869</v>
      </c>
      <c r="J284">
        <v>2.0390000000000001</v>
      </c>
      <c r="K284" t="s">
        <v>508</v>
      </c>
      <c r="L284" s="29">
        <v>4878</v>
      </c>
      <c r="M284">
        <v>1.6950000000000001</v>
      </c>
      <c r="N284" s="20">
        <f>COUNTIF(lookup_lists!$B$49:$B$55,AB_Facilities!D284)</f>
        <v>1</v>
      </c>
    </row>
    <row r="285" spans="1:14" x14ac:dyDescent="0.2">
      <c r="A285">
        <v>2011</v>
      </c>
      <c r="B285">
        <v>9830</v>
      </c>
      <c r="C285" t="s">
        <v>351</v>
      </c>
      <c r="D285" t="s">
        <v>106</v>
      </c>
      <c r="E285">
        <v>6</v>
      </c>
      <c r="F285" s="29">
        <v>2442705</v>
      </c>
      <c r="G285" t="s">
        <v>477</v>
      </c>
      <c r="H285" t="s">
        <v>508</v>
      </c>
      <c r="I285" s="29">
        <v>4876</v>
      </c>
      <c r="J285">
        <v>1.996</v>
      </c>
      <c r="K285" t="s">
        <v>508</v>
      </c>
      <c r="L285" s="29">
        <v>4025</v>
      </c>
      <c r="M285">
        <v>1.6479999999999999</v>
      </c>
      <c r="N285" s="20">
        <f>COUNTIF(lookup_lists!$B$49:$B$55,AB_Facilities!D285)</f>
        <v>1</v>
      </c>
    </row>
    <row r="286" spans="1:14" x14ac:dyDescent="0.2">
      <c r="A286">
        <v>2011</v>
      </c>
      <c r="B286">
        <v>10323</v>
      </c>
      <c r="C286" t="s">
        <v>351</v>
      </c>
      <c r="D286" t="s">
        <v>357</v>
      </c>
      <c r="E286">
        <v>4</v>
      </c>
      <c r="F286">
        <v>0</v>
      </c>
      <c r="G286" t="s">
        <v>477</v>
      </c>
      <c r="H286" t="s">
        <v>477</v>
      </c>
      <c r="I286">
        <v>0</v>
      </c>
      <c r="J286" t="s">
        <v>477</v>
      </c>
      <c r="K286" t="s">
        <v>477</v>
      </c>
      <c r="L286">
        <v>0</v>
      </c>
      <c r="M286" t="s">
        <v>477</v>
      </c>
      <c r="N286" s="20">
        <f>COUNTIF(lookup_lists!$B$49:$B$55,AB_Facilities!D286)</f>
        <v>1</v>
      </c>
    </row>
    <row r="287" spans="1:14" x14ac:dyDescent="0.2">
      <c r="A287">
        <v>2011</v>
      </c>
      <c r="B287">
        <v>10324</v>
      </c>
      <c r="C287" t="s">
        <v>351</v>
      </c>
      <c r="D287" t="s">
        <v>100</v>
      </c>
      <c r="E287">
        <v>1</v>
      </c>
      <c r="F287" s="29">
        <v>3073048</v>
      </c>
      <c r="G287" t="s">
        <v>477</v>
      </c>
      <c r="H287" t="s">
        <v>477</v>
      </c>
      <c r="I287" s="29">
        <v>6725</v>
      </c>
      <c r="J287">
        <v>2.1880000000000002</v>
      </c>
      <c r="K287" t="s">
        <v>477</v>
      </c>
      <c r="L287" s="29">
        <v>6529</v>
      </c>
      <c r="M287">
        <v>2.125</v>
      </c>
      <c r="N287" s="20">
        <f>COUNTIF(lookup_lists!$B$49:$B$55,AB_Facilities!D287)</f>
        <v>1</v>
      </c>
    </row>
    <row r="288" spans="1:14" x14ac:dyDescent="0.2">
      <c r="A288">
        <v>2011</v>
      </c>
      <c r="B288">
        <v>10324</v>
      </c>
      <c r="C288" t="s">
        <v>351</v>
      </c>
      <c r="D288" t="s">
        <v>100</v>
      </c>
      <c r="E288">
        <v>2</v>
      </c>
      <c r="F288" s="29">
        <v>3002795</v>
      </c>
      <c r="G288" t="s">
        <v>477</v>
      </c>
      <c r="H288" t="s">
        <v>477</v>
      </c>
      <c r="I288" s="29">
        <v>6594</v>
      </c>
      <c r="J288">
        <v>2.1960000000000002</v>
      </c>
      <c r="K288" t="s">
        <v>477</v>
      </c>
      <c r="L288" s="29">
        <v>6441</v>
      </c>
      <c r="M288">
        <v>2.145</v>
      </c>
      <c r="N288" s="20">
        <f>COUNTIF(lookup_lists!$B$49:$B$55,AB_Facilities!D288)</f>
        <v>1</v>
      </c>
    </row>
    <row r="289" spans="1:14" x14ac:dyDescent="0.2">
      <c r="A289">
        <v>2011</v>
      </c>
      <c r="B289">
        <v>10324</v>
      </c>
      <c r="C289" t="s">
        <v>351</v>
      </c>
      <c r="D289" t="s">
        <v>100</v>
      </c>
      <c r="E289">
        <v>3</v>
      </c>
      <c r="F289" s="29">
        <v>1281952</v>
      </c>
      <c r="G289" t="s">
        <v>477</v>
      </c>
      <c r="H289" t="s">
        <v>477</v>
      </c>
      <c r="I289">
        <v>839</v>
      </c>
      <c r="J289">
        <v>0.65400000000000003</v>
      </c>
      <c r="K289" t="s">
        <v>477</v>
      </c>
      <c r="L289">
        <v>703</v>
      </c>
      <c r="M289">
        <v>0.54800000000000004</v>
      </c>
      <c r="N289" s="20">
        <f>COUNTIF(lookup_lists!$B$49:$B$55,AB_Facilities!D289)</f>
        <v>1</v>
      </c>
    </row>
    <row r="290" spans="1:14" x14ac:dyDescent="0.2">
      <c r="A290">
        <v>2011</v>
      </c>
      <c r="B290">
        <v>11610</v>
      </c>
      <c r="C290" t="s">
        <v>480</v>
      </c>
      <c r="D290" t="s">
        <v>481</v>
      </c>
      <c r="E290">
        <v>8</v>
      </c>
      <c r="F290" t="s">
        <v>477</v>
      </c>
      <c r="G290" t="s">
        <v>477</v>
      </c>
      <c r="H290" t="s">
        <v>477</v>
      </c>
      <c r="I290" t="s">
        <v>477</v>
      </c>
      <c r="J290" t="s">
        <v>477</v>
      </c>
      <c r="K290" t="s">
        <v>477</v>
      </c>
      <c r="L290" t="s">
        <v>477</v>
      </c>
      <c r="M290" t="s">
        <v>477</v>
      </c>
      <c r="N290" s="20">
        <f>COUNTIF(lookup_lists!$B$49:$B$55,AB_Facilities!D290)</f>
        <v>0</v>
      </c>
    </row>
    <row r="291" spans="1:14" x14ac:dyDescent="0.2">
      <c r="A291">
        <v>2011</v>
      </c>
      <c r="B291">
        <v>11610</v>
      </c>
      <c r="C291" t="s">
        <v>480</v>
      </c>
      <c r="D291" t="s">
        <v>481</v>
      </c>
      <c r="E291">
        <v>10</v>
      </c>
      <c r="F291" t="s">
        <v>477</v>
      </c>
      <c r="G291" t="s">
        <v>477</v>
      </c>
      <c r="H291" t="s">
        <v>477</v>
      </c>
      <c r="I291" t="s">
        <v>477</v>
      </c>
      <c r="J291" t="s">
        <v>477</v>
      </c>
      <c r="K291" t="s">
        <v>477</v>
      </c>
      <c r="L291" t="s">
        <v>477</v>
      </c>
      <c r="M291" t="s">
        <v>477</v>
      </c>
      <c r="N291" s="20">
        <f>COUNTIF(lookup_lists!$B$49:$B$55,AB_Facilities!D291)</f>
        <v>0</v>
      </c>
    </row>
    <row r="292" spans="1:14" x14ac:dyDescent="0.2">
      <c r="A292">
        <v>2011</v>
      </c>
      <c r="B292">
        <v>11610</v>
      </c>
      <c r="C292" t="s">
        <v>480</v>
      </c>
      <c r="D292" t="s">
        <v>481</v>
      </c>
      <c r="E292">
        <v>11</v>
      </c>
      <c r="F292" t="s">
        <v>477</v>
      </c>
      <c r="G292" t="s">
        <v>477</v>
      </c>
      <c r="H292" t="s">
        <v>477</v>
      </c>
      <c r="I292" t="s">
        <v>477</v>
      </c>
      <c r="J292" t="s">
        <v>477</v>
      </c>
      <c r="K292" t="s">
        <v>477</v>
      </c>
      <c r="L292" t="s">
        <v>477</v>
      </c>
      <c r="M292" t="s">
        <v>477</v>
      </c>
      <c r="N292" s="20">
        <f>COUNTIF(lookup_lists!$B$49:$B$55,AB_Facilities!D292)</f>
        <v>0</v>
      </c>
    </row>
    <row r="293" spans="1:14" x14ac:dyDescent="0.2">
      <c r="A293">
        <v>2011</v>
      </c>
      <c r="B293">
        <v>11610</v>
      </c>
      <c r="C293" t="s">
        <v>480</v>
      </c>
      <c r="D293" t="s">
        <v>481</v>
      </c>
      <c r="E293" t="s">
        <v>482</v>
      </c>
      <c r="F293" s="29">
        <v>135043</v>
      </c>
      <c r="G293" t="s">
        <v>477</v>
      </c>
      <c r="H293" t="s">
        <v>477</v>
      </c>
      <c r="I293" t="s">
        <v>477</v>
      </c>
      <c r="J293" t="s">
        <v>477</v>
      </c>
      <c r="K293" t="s">
        <v>477</v>
      </c>
      <c r="L293">
        <v>33</v>
      </c>
      <c r="M293">
        <v>0.248</v>
      </c>
      <c r="N293" s="20">
        <f>COUNTIF(lookup_lists!$B$49:$B$55,AB_Facilities!D293)</f>
        <v>0</v>
      </c>
    </row>
    <row r="294" spans="1:14" x14ac:dyDescent="0.2">
      <c r="A294">
        <v>2011</v>
      </c>
      <c r="B294">
        <v>11610</v>
      </c>
      <c r="C294" t="s">
        <v>480</v>
      </c>
      <c r="D294" t="s">
        <v>481</v>
      </c>
      <c r="E294" t="s">
        <v>483</v>
      </c>
      <c r="F294" s="29">
        <v>90571</v>
      </c>
      <c r="G294" t="s">
        <v>477</v>
      </c>
      <c r="H294" t="s">
        <v>477</v>
      </c>
      <c r="I294" t="s">
        <v>477</v>
      </c>
      <c r="J294" t="s">
        <v>477</v>
      </c>
      <c r="K294" t="s">
        <v>477</v>
      </c>
      <c r="L294">
        <v>19</v>
      </c>
      <c r="M294">
        <v>0.21</v>
      </c>
      <c r="N294" s="20">
        <f>COUNTIF(lookup_lists!$B$49:$B$55,AB_Facilities!D294)</f>
        <v>0</v>
      </c>
    </row>
    <row r="295" spans="1:14" x14ac:dyDescent="0.2">
      <c r="A295">
        <v>2011</v>
      </c>
      <c r="B295">
        <v>11610</v>
      </c>
      <c r="C295" t="s">
        <v>480</v>
      </c>
      <c r="D295" t="s">
        <v>481</v>
      </c>
      <c r="E295">
        <v>14</v>
      </c>
      <c r="F295" s="29">
        <v>230729</v>
      </c>
      <c r="G295" t="s">
        <v>477</v>
      </c>
      <c r="H295" t="s">
        <v>477</v>
      </c>
      <c r="I295" t="s">
        <v>477</v>
      </c>
      <c r="J295" t="s">
        <v>477</v>
      </c>
      <c r="K295" t="s">
        <v>477</v>
      </c>
      <c r="L295">
        <v>79</v>
      </c>
      <c r="M295">
        <v>0.34200000000000003</v>
      </c>
      <c r="N295" s="20">
        <f>COUNTIF(lookup_lists!$B$49:$B$55,AB_Facilities!D295)</f>
        <v>0</v>
      </c>
    </row>
    <row r="296" spans="1:14" x14ac:dyDescent="0.2">
      <c r="A296">
        <v>2011</v>
      </c>
      <c r="B296">
        <v>11610</v>
      </c>
      <c r="C296" t="s">
        <v>480</v>
      </c>
      <c r="D296" t="s">
        <v>481</v>
      </c>
      <c r="E296">
        <v>15</v>
      </c>
      <c r="F296" s="29">
        <v>302231</v>
      </c>
      <c r="G296" t="s">
        <v>477</v>
      </c>
      <c r="H296" t="s">
        <v>477</v>
      </c>
      <c r="I296" t="s">
        <v>477</v>
      </c>
      <c r="J296" t="s">
        <v>477</v>
      </c>
      <c r="K296" t="s">
        <v>477</v>
      </c>
      <c r="L296">
        <v>68</v>
      </c>
      <c r="M296">
        <v>0.22500000000000001</v>
      </c>
      <c r="N296" s="20">
        <f>COUNTIF(lookup_lists!$B$49:$B$55,AB_Facilities!D296)</f>
        <v>0</v>
      </c>
    </row>
    <row r="297" spans="1:14" x14ac:dyDescent="0.2">
      <c r="A297">
        <v>2011</v>
      </c>
      <c r="B297">
        <v>11718</v>
      </c>
      <c r="C297" t="s">
        <v>476</v>
      </c>
      <c r="D297" t="s">
        <v>484</v>
      </c>
      <c r="E297">
        <v>1</v>
      </c>
      <c r="F297">
        <v>0</v>
      </c>
      <c r="G297" t="s">
        <v>477</v>
      </c>
      <c r="H297" t="s">
        <v>477</v>
      </c>
      <c r="I297" t="s">
        <v>477</v>
      </c>
      <c r="J297" t="s">
        <v>477</v>
      </c>
      <c r="K297" t="s">
        <v>477</v>
      </c>
      <c r="L297">
        <v>0</v>
      </c>
      <c r="M297">
        <v>0</v>
      </c>
      <c r="N297" s="20">
        <f>COUNTIF(lookup_lists!$B$49:$B$55,AB_Facilities!D297)</f>
        <v>0</v>
      </c>
    </row>
    <row r="298" spans="1:14" x14ac:dyDescent="0.2">
      <c r="A298">
        <v>2011</v>
      </c>
      <c r="B298">
        <v>11718</v>
      </c>
      <c r="C298" t="s">
        <v>476</v>
      </c>
      <c r="D298" t="s">
        <v>484</v>
      </c>
      <c r="E298">
        <v>2</v>
      </c>
      <c r="F298" s="29">
        <v>40482</v>
      </c>
      <c r="G298" t="s">
        <v>477</v>
      </c>
      <c r="H298" t="s">
        <v>477</v>
      </c>
      <c r="I298" t="s">
        <v>477</v>
      </c>
      <c r="J298" t="s">
        <v>477</v>
      </c>
      <c r="K298" t="s">
        <v>477</v>
      </c>
      <c r="L298">
        <v>350</v>
      </c>
      <c r="M298">
        <v>8.6419999999999995</v>
      </c>
      <c r="N298" s="20">
        <f>COUNTIF(lookup_lists!$B$49:$B$55,AB_Facilities!D298)</f>
        <v>0</v>
      </c>
    </row>
    <row r="299" spans="1:14" x14ac:dyDescent="0.2">
      <c r="A299">
        <v>2011</v>
      </c>
      <c r="B299">
        <v>11718</v>
      </c>
      <c r="C299" t="s">
        <v>476</v>
      </c>
      <c r="D299" t="s">
        <v>484</v>
      </c>
      <c r="E299">
        <v>3</v>
      </c>
      <c r="F299">
        <v>0</v>
      </c>
      <c r="G299" t="s">
        <v>477</v>
      </c>
      <c r="H299" t="s">
        <v>477</v>
      </c>
      <c r="I299" t="s">
        <v>477</v>
      </c>
      <c r="J299" t="s">
        <v>477</v>
      </c>
      <c r="K299" t="s">
        <v>477</v>
      </c>
      <c r="L299">
        <v>0</v>
      </c>
      <c r="M299">
        <v>0</v>
      </c>
      <c r="N299" s="20">
        <f>COUNTIF(lookup_lists!$B$49:$B$55,AB_Facilities!D299)</f>
        <v>0</v>
      </c>
    </row>
    <row r="300" spans="1:14" x14ac:dyDescent="0.2">
      <c r="A300">
        <v>2011</v>
      </c>
      <c r="B300">
        <v>67774</v>
      </c>
      <c r="C300" t="s">
        <v>476</v>
      </c>
      <c r="D300" t="s">
        <v>485</v>
      </c>
      <c r="E300">
        <v>1</v>
      </c>
      <c r="F300" s="29">
        <v>25490</v>
      </c>
      <c r="G300" t="s">
        <v>477</v>
      </c>
      <c r="H300" t="s">
        <v>477</v>
      </c>
      <c r="I300" t="s">
        <v>477</v>
      </c>
      <c r="J300" t="s">
        <v>477</v>
      </c>
      <c r="K300" t="s">
        <v>477</v>
      </c>
      <c r="L300">
        <v>20</v>
      </c>
      <c r="M300">
        <v>0.76600000000000001</v>
      </c>
      <c r="N300" s="20">
        <f>COUNTIF(lookup_lists!$B$49:$B$55,AB_Facilities!D300)</f>
        <v>0</v>
      </c>
    </row>
    <row r="301" spans="1:14" x14ac:dyDescent="0.2">
      <c r="A301">
        <v>2011</v>
      </c>
      <c r="B301">
        <v>68179</v>
      </c>
      <c r="C301" t="s">
        <v>486</v>
      </c>
      <c r="D301" t="s">
        <v>487</v>
      </c>
      <c r="E301">
        <v>1</v>
      </c>
      <c r="F301" s="29">
        <v>547734</v>
      </c>
      <c r="G301" s="29">
        <v>1126737</v>
      </c>
      <c r="H301" t="s">
        <v>477</v>
      </c>
      <c r="I301" t="s">
        <v>477</v>
      </c>
      <c r="J301" t="s">
        <v>477</v>
      </c>
      <c r="K301" t="s">
        <v>477</v>
      </c>
      <c r="L301">
        <v>195</v>
      </c>
      <c r="M301">
        <v>0.11700000000000001</v>
      </c>
      <c r="N301" s="20">
        <f>COUNTIF(lookup_lists!$B$49:$B$55,AB_Facilities!D301)</f>
        <v>0</v>
      </c>
    </row>
    <row r="302" spans="1:14" x14ac:dyDescent="0.2">
      <c r="A302">
        <v>2011</v>
      </c>
      <c r="B302">
        <v>69209</v>
      </c>
      <c r="C302" t="s">
        <v>476</v>
      </c>
      <c r="D302" t="s">
        <v>484</v>
      </c>
      <c r="E302">
        <v>4</v>
      </c>
      <c r="F302" s="29">
        <v>291783</v>
      </c>
      <c r="G302" s="29">
        <v>132451</v>
      </c>
      <c r="H302" t="s">
        <v>477</v>
      </c>
      <c r="I302" t="s">
        <v>477</v>
      </c>
      <c r="J302" t="s">
        <v>477</v>
      </c>
      <c r="K302" t="s">
        <v>477</v>
      </c>
      <c r="L302">
        <v>181</v>
      </c>
      <c r="M302">
        <v>0.42699999999999999</v>
      </c>
      <c r="N302" s="20">
        <f>COUNTIF(lookup_lists!$B$49:$B$55,AB_Facilities!D302)</f>
        <v>0</v>
      </c>
    </row>
    <row r="303" spans="1:14" x14ac:dyDescent="0.2">
      <c r="A303">
        <v>2011</v>
      </c>
      <c r="B303">
        <v>69209</v>
      </c>
      <c r="C303" t="s">
        <v>476</v>
      </c>
      <c r="D303" t="s">
        <v>484</v>
      </c>
      <c r="E303">
        <v>5</v>
      </c>
      <c r="F303" s="29">
        <v>195586</v>
      </c>
      <c r="G303" t="s">
        <v>477</v>
      </c>
      <c r="H303" t="s">
        <v>477</v>
      </c>
      <c r="I303" t="s">
        <v>477</v>
      </c>
      <c r="J303" t="s">
        <v>477</v>
      </c>
      <c r="K303" t="s">
        <v>477</v>
      </c>
      <c r="L303">
        <v>143</v>
      </c>
      <c r="M303">
        <v>0.72899999999999998</v>
      </c>
      <c r="N303" s="20">
        <f>COUNTIF(lookup_lists!$B$49:$B$55,AB_Facilities!D303)</f>
        <v>0</v>
      </c>
    </row>
    <row r="304" spans="1:14" x14ac:dyDescent="0.2">
      <c r="A304">
        <v>2011</v>
      </c>
      <c r="B304">
        <v>73899</v>
      </c>
      <c r="C304" t="s">
        <v>476</v>
      </c>
      <c r="D304" t="s">
        <v>488</v>
      </c>
      <c r="E304">
        <v>1</v>
      </c>
      <c r="F304" s="29">
        <v>645429</v>
      </c>
      <c r="G304" s="29">
        <v>1773928</v>
      </c>
      <c r="H304" t="s">
        <v>477</v>
      </c>
      <c r="I304" t="s">
        <v>477</v>
      </c>
      <c r="J304" t="s">
        <v>477</v>
      </c>
      <c r="K304" t="s">
        <v>477</v>
      </c>
      <c r="L304">
        <v>207</v>
      </c>
      <c r="M304">
        <v>8.5999999999999993E-2</v>
      </c>
      <c r="N304" s="20">
        <f>COUNTIF(lookup_lists!$B$49:$B$55,AB_Facilities!D304)</f>
        <v>0</v>
      </c>
    </row>
    <row r="305" spans="1:14" x14ac:dyDescent="0.2">
      <c r="A305">
        <v>2011</v>
      </c>
      <c r="B305">
        <v>73899</v>
      </c>
      <c r="C305" t="s">
        <v>476</v>
      </c>
      <c r="D305" t="s">
        <v>488</v>
      </c>
      <c r="E305">
        <v>2</v>
      </c>
      <c r="F305" s="29">
        <v>659649</v>
      </c>
      <c r="G305" s="29">
        <v>1819153</v>
      </c>
      <c r="H305" t="s">
        <v>477</v>
      </c>
      <c r="I305" t="s">
        <v>477</v>
      </c>
      <c r="J305" t="s">
        <v>477</v>
      </c>
      <c r="K305" t="s">
        <v>477</v>
      </c>
      <c r="L305">
        <v>234</v>
      </c>
      <c r="M305">
        <v>9.4E-2</v>
      </c>
      <c r="N305" s="20">
        <f>COUNTIF(lookup_lists!$B$49:$B$55,AB_Facilities!D305)</f>
        <v>0</v>
      </c>
    </row>
    <row r="306" spans="1:14" x14ac:dyDescent="0.2">
      <c r="A306">
        <v>2011</v>
      </c>
      <c r="B306">
        <v>77375</v>
      </c>
      <c r="C306" t="s">
        <v>489</v>
      </c>
      <c r="D306" t="s">
        <v>490</v>
      </c>
      <c r="E306">
        <v>1</v>
      </c>
      <c r="F306" s="29">
        <v>884694</v>
      </c>
      <c r="G306" s="29">
        <v>-453627</v>
      </c>
      <c r="H306" t="s">
        <v>477</v>
      </c>
      <c r="I306" t="s">
        <v>477</v>
      </c>
      <c r="J306" t="s">
        <v>477</v>
      </c>
      <c r="K306" t="s">
        <v>477</v>
      </c>
      <c r="L306">
        <v>133</v>
      </c>
      <c r="M306">
        <v>0.309</v>
      </c>
      <c r="N306" s="20">
        <f>COUNTIF(lookup_lists!$B$49:$B$55,AB_Facilities!D306)</f>
        <v>0</v>
      </c>
    </row>
    <row r="307" spans="1:14" x14ac:dyDescent="0.2">
      <c r="A307">
        <v>2011</v>
      </c>
      <c r="B307">
        <v>136385</v>
      </c>
      <c r="C307" t="s">
        <v>492</v>
      </c>
      <c r="D307" t="s">
        <v>493</v>
      </c>
      <c r="E307">
        <v>1</v>
      </c>
      <c r="F307" s="29">
        <v>427177</v>
      </c>
      <c r="G307" t="s">
        <v>477</v>
      </c>
      <c r="H307" t="s">
        <v>477</v>
      </c>
      <c r="I307" t="s">
        <v>477</v>
      </c>
      <c r="J307" t="s">
        <v>477</v>
      </c>
      <c r="K307" t="s">
        <v>477</v>
      </c>
      <c r="L307">
        <v>238</v>
      </c>
      <c r="M307">
        <v>0.55700000000000005</v>
      </c>
      <c r="N307" s="20">
        <f>COUNTIF(lookup_lists!$B$49:$B$55,AB_Facilities!D307)</f>
        <v>0</v>
      </c>
    </row>
    <row r="308" spans="1:14" x14ac:dyDescent="0.2">
      <c r="A308">
        <v>2011</v>
      </c>
      <c r="B308">
        <v>136681</v>
      </c>
      <c r="C308" t="s">
        <v>494</v>
      </c>
      <c r="D308" t="s">
        <v>495</v>
      </c>
      <c r="E308">
        <v>1</v>
      </c>
      <c r="F308" s="29">
        <v>263754</v>
      </c>
      <c r="G308" s="29">
        <v>312766</v>
      </c>
      <c r="H308" t="s">
        <v>477</v>
      </c>
      <c r="I308" t="s">
        <v>477</v>
      </c>
      <c r="J308" t="s">
        <v>477</v>
      </c>
      <c r="K308" t="s">
        <v>477</v>
      </c>
      <c r="L308">
        <v>74</v>
      </c>
      <c r="M308">
        <v>0.128</v>
      </c>
      <c r="N308" s="20">
        <f>COUNTIF(lookup_lists!$B$49:$B$55,AB_Facilities!D308)</f>
        <v>0</v>
      </c>
    </row>
    <row r="309" spans="1:14" x14ac:dyDescent="0.2">
      <c r="A309">
        <v>2011</v>
      </c>
      <c r="B309">
        <v>136681</v>
      </c>
      <c r="C309" t="s">
        <v>494</v>
      </c>
      <c r="D309" t="s">
        <v>495</v>
      </c>
      <c r="E309">
        <v>2</v>
      </c>
      <c r="F309" s="29">
        <v>267707</v>
      </c>
      <c r="G309" s="29">
        <v>321929</v>
      </c>
      <c r="H309" t="s">
        <v>477</v>
      </c>
      <c r="I309" t="s">
        <v>477</v>
      </c>
      <c r="J309" t="s">
        <v>477</v>
      </c>
      <c r="K309" t="s">
        <v>477</v>
      </c>
      <c r="L309">
        <v>97</v>
      </c>
      <c r="M309">
        <v>0.16500000000000001</v>
      </c>
      <c r="N309" s="20">
        <f>COUNTIF(lookup_lists!$B$49:$B$55,AB_Facilities!D309)</f>
        <v>0</v>
      </c>
    </row>
    <row r="310" spans="1:14" x14ac:dyDescent="0.2">
      <c r="A310">
        <v>2011</v>
      </c>
      <c r="B310">
        <v>136858</v>
      </c>
      <c r="C310" t="s">
        <v>496</v>
      </c>
      <c r="D310" t="s">
        <v>497</v>
      </c>
      <c r="E310">
        <v>1</v>
      </c>
      <c r="F310" s="29">
        <v>460984</v>
      </c>
      <c r="G310" t="s">
        <v>477</v>
      </c>
      <c r="H310" t="s">
        <v>477</v>
      </c>
      <c r="I310" t="s">
        <v>477</v>
      </c>
      <c r="J310" t="s">
        <v>477</v>
      </c>
      <c r="K310" t="s">
        <v>477</v>
      </c>
      <c r="L310">
        <v>206</v>
      </c>
      <c r="M310">
        <v>0.44600000000000001</v>
      </c>
      <c r="N310" s="20">
        <f>COUNTIF(lookup_lists!$B$49:$B$55,AB_Facilities!D310)</f>
        <v>0</v>
      </c>
    </row>
    <row r="311" spans="1:14" x14ac:dyDescent="0.2">
      <c r="A311">
        <v>2011</v>
      </c>
      <c r="B311">
        <v>136951</v>
      </c>
      <c r="C311" t="s">
        <v>494</v>
      </c>
      <c r="D311" t="s">
        <v>498</v>
      </c>
      <c r="E311">
        <v>1</v>
      </c>
      <c r="F311" s="29">
        <v>726131</v>
      </c>
      <c r="G311" t="s">
        <v>509</v>
      </c>
      <c r="H311" t="s">
        <v>477</v>
      </c>
      <c r="I311" t="s">
        <v>477</v>
      </c>
      <c r="J311" t="s">
        <v>477</v>
      </c>
      <c r="K311" t="s">
        <v>477</v>
      </c>
      <c r="L311">
        <v>100</v>
      </c>
      <c r="M311">
        <v>0.13800000000000001</v>
      </c>
      <c r="N311" s="20">
        <f>COUNTIF(lookup_lists!$B$49:$B$55,AB_Facilities!D311)</f>
        <v>0</v>
      </c>
    </row>
    <row r="312" spans="1:14" x14ac:dyDescent="0.2">
      <c r="A312">
        <v>2011</v>
      </c>
      <c r="B312">
        <v>138365</v>
      </c>
      <c r="C312" t="s">
        <v>499</v>
      </c>
      <c r="D312" t="s">
        <v>500</v>
      </c>
      <c r="E312">
        <v>1</v>
      </c>
      <c r="F312" s="29">
        <v>1071955</v>
      </c>
      <c r="G312" t="s">
        <v>477</v>
      </c>
      <c r="H312" t="s">
        <v>477</v>
      </c>
      <c r="I312" t="s">
        <v>477</v>
      </c>
      <c r="J312" t="s">
        <v>477</v>
      </c>
      <c r="K312" t="s">
        <v>477</v>
      </c>
      <c r="L312">
        <v>69</v>
      </c>
      <c r="M312">
        <v>6.4000000000000001E-2</v>
      </c>
      <c r="N312" s="20">
        <f>COUNTIF(lookup_lists!$B$49:$B$55,AB_Facilities!D312)</f>
        <v>0</v>
      </c>
    </row>
    <row r="313" spans="1:14" x14ac:dyDescent="0.2">
      <c r="A313">
        <v>2011</v>
      </c>
      <c r="B313">
        <v>147709</v>
      </c>
      <c r="C313" t="s">
        <v>476</v>
      </c>
      <c r="D313" t="s">
        <v>501</v>
      </c>
      <c r="E313">
        <v>1</v>
      </c>
      <c r="F313" s="29">
        <v>7039</v>
      </c>
      <c r="G313" t="s">
        <v>477</v>
      </c>
      <c r="H313" t="s">
        <v>477</v>
      </c>
      <c r="I313" t="s">
        <v>477</v>
      </c>
      <c r="J313" t="s">
        <v>477</v>
      </c>
      <c r="K313" t="s">
        <v>477</v>
      </c>
      <c r="L313">
        <v>7</v>
      </c>
      <c r="M313">
        <v>0.97899999999999998</v>
      </c>
      <c r="N313" s="20">
        <f>COUNTIF(lookup_lists!$B$49:$B$55,AB_Facilities!D313)</f>
        <v>0</v>
      </c>
    </row>
    <row r="314" spans="1:14" x14ac:dyDescent="0.2">
      <c r="A314">
        <v>2011</v>
      </c>
      <c r="B314">
        <v>147709</v>
      </c>
      <c r="C314" t="s">
        <v>476</v>
      </c>
      <c r="D314" t="s">
        <v>501</v>
      </c>
      <c r="E314">
        <v>2</v>
      </c>
      <c r="F314" s="29">
        <v>4226</v>
      </c>
      <c r="G314" t="s">
        <v>477</v>
      </c>
      <c r="H314" t="s">
        <v>477</v>
      </c>
      <c r="I314" t="s">
        <v>477</v>
      </c>
      <c r="J314" t="s">
        <v>477</v>
      </c>
      <c r="K314" t="s">
        <v>477</v>
      </c>
      <c r="L314">
        <v>10</v>
      </c>
      <c r="M314">
        <v>2.3460000000000001</v>
      </c>
      <c r="N314" s="20">
        <f>COUNTIF(lookup_lists!$B$49:$B$55,AB_Facilities!D314)</f>
        <v>0</v>
      </c>
    </row>
    <row r="315" spans="1:14" x14ac:dyDescent="0.2">
      <c r="A315">
        <v>2011</v>
      </c>
      <c r="B315">
        <v>151812</v>
      </c>
      <c r="C315" t="s">
        <v>494</v>
      </c>
      <c r="D315" t="s">
        <v>502</v>
      </c>
      <c r="E315">
        <v>1</v>
      </c>
      <c r="F315" s="29">
        <v>100602</v>
      </c>
      <c r="G315" s="29">
        <v>19248</v>
      </c>
      <c r="H315" t="s">
        <v>477</v>
      </c>
      <c r="I315" t="s">
        <v>477</v>
      </c>
      <c r="J315" t="s">
        <v>477</v>
      </c>
      <c r="K315" t="s">
        <v>477</v>
      </c>
      <c r="L315">
        <v>60</v>
      </c>
      <c r="M315">
        <v>0.504</v>
      </c>
      <c r="N315" s="20">
        <f>COUNTIF(lookup_lists!$B$49:$B$55,AB_Facilities!D315)</f>
        <v>0</v>
      </c>
    </row>
    <row r="316" spans="1:14" x14ac:dyDescent="0.2">
      <c r="A316">
        <v>2011</v>
      </c>
      <c r="B316">
        <v>155746</v>
      </c>
      <c r="C316" t="s">
        <v>494</v>
      </c>
      <c r="D316" t="s">
        <v>503</v>
      </c>
      <c r="E316">
        <v>1</v>
      </c>
      <c r="F316" s="29">
        <v>3651145</v>
      </c>
      <c r="G316" t="s">
        <v>509</v>
      </c>
      <c r="H316" t="s">
        <v>477</v>
      </c>
      <c r="I316" t="s">
        <v>477</v>
      </c>
      <c r="J316" t="s">
        <v>477</v>
      </c>
      <c r="K316" t="s">
        <v>477</v>
      </c>
      <c r="L316">
        <v>493</v>
      </c>
      <c r="M316">
        <v>0.13500000000000001</v>
      </c>
      <c r="N316" s="20">
        <f>COUNTIF(lookup_lists!$B$49:$B$55,AB_Facilities!D316)</f>
        <v>0</v>
      </c>
    </row>
    <row r="317" spans="1:14" x14ac:dyDescent="0.2">
      <c r="A317">
        <v>2011</v>
      </c>
      <c r="B317">
        <v>238762</v>
      </c>
      <c r="C317" t="s">
        <v>504</v>
      </c>
      <c r="D317" t="s">
        <v>505</v>
      </c>
      <c r="E317">
        <v>1</v>
      </c>
      <c r="F317" s="29">
        <v>167685</v>
      </c>
      <c r="G317" t="s">
        <v>477</v>
      </c>
      <c r="H317" t="s">
        <v>477</v>
      </c>
      <c r="I317" t="s">
        <v>477</v>
      </c>
      <c r="J317" t="s">
        <v>477</v>
      </c>
      <c r="K317" t="s">
        <v>477</v>
      </c>
      <c r="L317">
        <v>45</v>
      </c>
      <c r="M317">
        <v>0.26800000000000002</v>
      </c>
      <c r="N317" s="20">
        <f>COUNTIF(lookup_lists!$B$49:$B$55,AB_Facilities!D317)</f>
        <v>0</v>
      </c>
    </row>
    <row r="318" spans="1:14" x14ac:dyDescent="0.2">
      <c r="A318">
        <v>2011</v>
      </c>
      <c r="B318">
        <v>246216</v>
      </c>
      <c r="C318" t="s">
        <v>499</v>
      </c>
      <c r="D318" t="s">
        <v>506</v>
      </c>
      <c r="E318">
        <v>1</v>
      </c>
      <c r="F318" s="29">
        <v>83224</v>
      </c>
      <c r="G318" t="s">
        <v>477</v>
      </c>
      <c r="H318" t="s">
        <v>477</v>
      </c>
      <c r="I318" t="s">
        <v>477</v>
      </c>
      <c r="J318" t="s">
        <v>477</v>
      </c>
      <c r="K318" t="s">
        <v>477</v>
      </c>
      <c r="L318">
        <v>20</v>
      </c>
      <c r="M318">
        <v>0.23599999999999999</v>
      </c>
      <c r="N318" s="20">
        <f>COUNTIF(lookup_lists!$B$49:$B$55,AB_Facilities!D318)</f>
        <v>0</v>
      </c>
    </row>
    <row r="319" spans="1:14" x14ac:dyDescent="0.2">
      <c r="A319">
        <v>2011</v>
      </c>
      <c r="B319">
        <v>246216</v>
      </c>
      <c r="C319" t="s">
        <v>499</v>
      </c>
      <c r="D319" t="s">
        <v>506</v>
      </c>
      <c r="E319">
        <v>2</v>
      </c>
      <c r="F319" s="29">
        <v>82552</v>
      </c>
      <c r="G319" t="s">
        <v>477</v>
      </c>
      <c r="H319" t="s">
        <v>477</v>
      </c>
      <c r="I319" t="s">
        <v>477</v>
      </c>
      <c r="J319" t="s">
        <v>477</v>
      </c>
      <c r="K319" t="s">
        <v>477</v>
      </c>
      <c r="L319">
        <v>14</v>
      </c>
      <c r="M319">
        <v>0.17399999999999999</v>
      </c>
      <c r="N319" s="20">
        <f>COUNTIF(lookup_lists!$B$49:$B$55,AB_Facilities!D319)</f>
        <v>0</v>
      </c>
    </row>
    <row r="320" spans="1:14" x14ac:dyDescent="0.2">
      <c r="A320">
        <v>2011</v>
      </c>
      <c r="B320">
        <v>246216</v>
      </c>
      <c r="C320" t="s">
        <v>499</v>
      </c>
      <c r="D320" t="s">
        <v>506</v>
      </c>
      <c r="E320">
        <v>3</v>
      </c>
      <c r="F320" s="29">
        <v>83869</v>
      </c>
      <c r="G320" t="s">
        <v>477</v>
      </c>
      <c r="H320" t="s">
        <v>477</v>
      </c>
      <c r="I320" t="s">
        <v>477</v>
      </c>
      <c r="J320" t="s">
        <v>477</v>
      </c>
      <c r="K320" t="s">
        <v>477</v>
      </c>
      <c r="L320">
        <v>20</v>
      </c>
      <c r="M320">
        <v>0.23899999999999999</v>
      </c>
      <c r="N320" s="20">
        <f>COUNTIF(lookup_lists!$B$49:$B$55,AB_Facilities!D320)</f>
        <v>0</v>
      </c>
    </row>
    <row r="321" spans="1:14" x14ac:dyDescent="0.2">
      <c r="A321">
        <v>2012</v>
      </c>
      <c r="B321">
        <v>123</v>
      </c>
      <c r="C321" t="s">
        <v>476</v>
      </c>
      <c r="D321" t="s">
        <v>104</v>
      </c>
      <c r="E321">
        <v>1</v>
      </c>
      <c r="F321" s="29">
        <v>2313467</v>
      </c>
      <c r="G321" t="s">
        <v>477</v>
      </c>
      <c r="H321" t="s">
        <v>508</v>
      </c>
      <c r="I321" s="29">
        <v>16147</v>
      </c>
      <c r="J321">
        <v>6.98</v>
      </c>
      <c r="K321" t="s">
        <v>508</v>
      </c>
      <c r="L321" s="29">
        <v>5094</v>
      </c>
      <c r="M321">
        <v>2.202</v>
      </c>
      <c r="N321" s="20">
        <f>COUNTIF(lookup_lists!$B$49:$B$55,AB_Facilities!D321)</f>
        <v>1</v>
      </c>
    </row>
    <row r="322" spans="1:14" x14ac:dyDescent="0.2">
      <c r="A322">
        <v>2012</v>
      </c>
      <c r="B322">
        <v>123</v>
      </c>
      <c r="C322" t="s">
        <v>476</v>
      </c>
      <c r="D322" t="s">
        <v>104</v>
      </c>
      <c r="E322">
        <v>2</v>
      </c>
      <c r="F322" s="29">
        <v>2489768</v>
      </c>
      <c r="G322" t="s">
        <v>477</v>
      </c>
      <c r="H322" t="s">
        <v>508</v>
      </c>
      <c r="I322" s="29">
        <v>17592</v>
      </c>
      <c r="J322">
        <v>7.0659999999999998</v>
      </c>
      <c r="K322" t="s">
        <v>508</v>
      </c>
      <c r="L322" s="29">
        <v>5556</v>
      </c>
      <c r="M322">
        <v>2.2309999999999999</v>
      </c>
      <c r="N322" s="20">
        <f>COUNTIF(lookup_lists!$B$49:$B$55,AB_Facilities!D322)</f>
        <v>1</v>
      </c>
    </row>
    <row r="323" spans="1:14" x14ac:dyDescent="0.2">
      <c r="A323">
        <v>2012</v>
      </c>
      <c r="B323">
        <v>773</v>
      </c>
      <c r="C323" t="s">
        <v>348</v>
      </c>
      <c r="D323" t="s">
        <v>98</v>
      </c>
      <c r="E323">
        <v>1</v>
      </c>
      <c r="F323" s="29">
        <v>3171442</v>
      </c>
      <c r="G323" t="s">
        <v>477</v>
      </c>
      <c r="H323" s="29">
        <v>12824</v>
      </c>
      <c r="I323" s="29">
        <v>6569</v>
      </c>
      <c r="J323">
        <v>2.0710000000000002</v>
      </c>
      <c r="K323" s="29">
        <v>11571</v>
      </c>
      <c r="L323" s="29">
        <v>5927</v>
      </c>
      <c r="M323">
        <v>1.869</v>
      </c>
      <c r="N323" s="20">
        <f>COUNTIF(lookup_lists!$B$49:$B$55,AB_Facilities!D323)</f>
        <v>1</v>
      </c>
    </row>
    <row r="324" spans="1:14" x14ac:dyDescent="0.2">
      <c r="A324">
        <v>2012</v>
      </c>
      <c r="B324">
        <v>773</v>
      </c>
      <c r="C324" t="s">
        <v>348</v>
      </c>
      <c r="D324" t="s">
        <v>98</v>
      </c>
      <c r="E324">
        <v>2</v>
      </c>
      <c r="F324" s="29">
        <v>3019602</v>
      </c>
      <c r="G324" t="s">
        <v>477</v>
      </c>
      <c r="H324" s="29">
        <v>12824</v>
      </c>
      <c r="I324" s="29">
        <v>6255</v>
      </c>
      <c r="J324">
        <v>2.0710000000000002</v>
      </c>
      <c r="K324" s="29">
        <v>11571</v>
      </c>
      <c r="L324" s="29">
        <v>5644</v>
      </c>
      <c r="M324">
        <v>1.869</v>
      </c>
      <c r="N324" s="20">
        <f>COUNTIF(lookup_lists!$B$49:$B$55,AB_Facilities!D324)</f>
        <v>1</v>
      </c>
    </row>
    <row r="325" spans="1:14" x14ac:dyDescent="0.2">
      <c r="A325">
        <v>2012</v>
      </c>
      <c r="B325">
        <v>773</v>
      </c>
      <c r="C325" t="s">
        <v>348</v>
      </c>
      <c r="D325" t="s">
        <v>98</v>
      </c>
      <c r="E325">
        <v>3</v>
      </c>
      <c r="F325" s="29">
        <v>3030952</v>
      </c>
      <c r="G325" t="s">
        <v>477</v>
      </c>
      <c r="H325" t="s">
        <v>477</v>
      </c>
      <c r="I325" s="29">
        <v>3105</v>
      </c>
      <c r="J325">
        <v>1.024</v>
      </c>
      <c r="K325" t="s">
        <v>477</v>
      </c>
      <c r="L325" s="29">
        <v>1809</v>
      </c>
      <c r="M325">
        <v>0.59699999999999998</v>
      </c>
      <c r="N325" s="20">
        <f>COUNTIF(lookup_lists!$B$49:$B$55,AB_Facilities!D325)</f>
        <v>1</v>
      </c>
    </row>
    <row r="326" spans="1:14" x14ac:dyDescent="0.2">
      <c r="A326">
        <v>2012</v>
      </c>
      <c r="B326">
        <v>1391</v>
      </c>
      <c r="C326" t="s">
        <v>348</v>
      </c>
      <c r="D326" t="s">
        <v>478</v>
      </c>
      <c r="E326">
        <v>1</v>
      </c>
      <c r="F326" s="29">
        <v>50579</v>
      </c>
      <c r="G326" t="s">
        <v>477</v>
      </c>
      <c r="H326" t="s">
        <v>477</v>
      </c>
      <c r="I326" t="s">
        <v>477</v>
      </c>
      <c r="J326" t="s">
        <v>477</v>
      </c>
      <c r="K326" t="s">
        <v>477</v>
      </c>
      <c r="L326">
        <v>19</v>
      </c>
      <c r="M326">
        <v>0.38500000000000001</v>
      </c>
      <c r="N326" s="20">
        <f>COUNTIF(lookup_lists!$B$49:$B$55,AB_Facilities!D326)</f>
        <v>0</v>
      </c>
    </row>
    <row r="327" spans="1:14" x14ac:dyDescent="0.2">
      <c r="A327">
        <v>2012</v>
      </c>
      <c r="B327">
        <v>1391</v>
      </c>
      <c r="C327" t="s">
        <v>348</v>
      </c>
      <c r="D327" t="s">
        <v>478</v>
      </c>
      <c r="E327">
        <v>2</v>
      </c>
      <c r="F327" s="29">
        <v>200714</v>
      </c>
      <c r="G327" t="s">
        <v>477</v>
      </c>
      <c r="H327" t="s">
        <v>477</v>
      </c>
      <c r="I327" t="s">
        <v>477</v>
      </c>
      <c r="J327" t="s">
        <v>477</v>
      </c>
      <c r="K327" t="s">
        <v>477</v>
      </c>
      <c r="L327">
        <v>54</v>
      </c>
      <c r="M327">
        <v>0.27</v>
      </c>
      <c r="N327" s="20">
        <f>COUNTIF(lookup_lists!$B$49:$B$55,AB_Facilities!D327)</f>
        <v>0</v>
      </c>
    </row>
    <row r="328" spans="1:14" x14ac:dyDescent="0.2">
      <c r="A328">
        <v>2012</v>
      </c>
      <c r="B328">
        <v>1391</v>
      </c>
      <c r="C328" t="s">
        <v>348</v>
      </c>
      <c r="D328" t="s">
        <v>478</v>
      </c>
      <c r="E328">
        <v>3</v>
      </c>
      <c r="F328" s="29">
        <v>220082</v>
      </c>
      <c r="G328" t="s">
        <v>477</v>
      </c>
      <c r="H328" t="s">
        <v>477</v>
      </c>
      <c r="I328" t="s">
        <v>477</v>
      </c>
      <c r="J328" t="s">
        <v>477</v>
      </c>
      <c r="K328" t="s">
        <v>477</v>
      </c>
      <c r="L328">
        <v>53</v>
      </c>
      <c r="M328">
        <v>0.24199999999999999</v>
      </c>
      <c r="N328" s="20">
        <f>COUNTIF(lookup_lists!$B$49:$B$55,AB_Facilities!D328)</f>
        <v>0</v>
      </c>
    </row>
    <row r="329" spans="1:14" x14ac:dyDescent="0.2">
      <c r="A329">
        <v>2012</v>
      </c>
      <c r="B329">
        <v>1512</v>
      </c>
      <c r="C329" t="s">
        <v>476</v>
      </c>
      <c r="D329" t="s">
        <v>95</v>
      </c>
      <c r="E329">
        <v>3</v>
      </c>
      <c r="F329" s="29">
        <v>1087734</v>
      </c>
      <c r="G329" t="s">
        <v>477</v>
      </c>
      <c r="H329" t="s">
        <v>508</v>
      </c>
      <c r="I329" s="29">
        <v>5800</v>
      </c>
      <c r="J329">
        <v>5.3319999999999999</v>
      </c>
      <c r="K329" t="s">
        <v>508</v>
      </c>
      <c r="L329" s="29">
        <v>2309</v>
      </c>
      <c r="M329">
        <v>2.1230000000000002</v>
      </c>
      <c r="N329" s="20">
        <f>COUNTIF(lookup_lists!$B$49:$B$55,AB_Facilities!D329)</f>
        <v>1</v>
      </c>
    </row>
    <row r="330" spans="1:14" x14ac:dyDescent="0.2">
      <c r="A330">
        <v>2012</v>
      </c>
      <c r="B330">
        <v>1512</v>
      </c>
      <c r="C330" t="s">
        <v>476</v>
      </c>
      <c r="D330" t="s">
        <v>95</v>
      </c>
      <c r="E330">
        <v>4</v>
      </c>
      <c r="F330" s="29">
        <v>1140266</v>
      </c>
      <c r="G330" t="s">
        <v>477</v>
      </c>
      <c r="H330" t="s">
        <v>508</v>
      </c>
      <c r="I330" s="29">
        <v>6080</v>
      </c>
      <c r="J330">
        <v>5.3319999999999999</v>
      </c>
      <c r="K330" t="s">
        <v>508</v>
      </c>
      <c r="L330" s="29">
        <v>2428</v>
      </c>
      <c r="M330">
        <v>2.13</v>
      </c>
      <c r="N330" s="20">
        <f>COUNTIF(lookup_lists!$B$49:$B$55,AB_Facilities!D330)</f>
        <v>1</v>
      </c>
    </row>
    <row r="331" spans="1:14" x14ac:dyDescent="0.2">
      <c r="A331">
        <v>2012</v>
      </c>
      <c r="B331">
        <v>1512</v>
      </c>
      <c r="C331" t="s">
        <v>476</v>
      </c>
      <c r="D331" t="s">
        <v>95</v>
      </c>
      <c r="E331">
        <v>5</v>
      </c>
      <c r="F331" s="29">
        <v>2376921</v>
      </c>
      <c r="G331" t="s">
        <v>477</v>
      </c>
      <c r="H331" t="s">
        <v>477</v>
      </c>
      <c r="I331" s="29">
        <v>11559</v>
      </c>
      <c r="J331">
        <v>4.8630000000000004</v>
      </c>
      <c r="K331" t="s">
        <v>477</v>
      </c>
      <c r="L331" s="29">
        <v>5674</v>
      </c>
      <c r="M331">
        <v>2.387</v>
      </c>
      <c r="N331" s="20">
        <f>COUNTIF(lookup_lists!$B$49:$B$55,AB_Facilities!D331)</f>
        <v>1</v>
      </c>
    </row>
    <row r="332" spans="1:14" x14ac:dyDescent="0.2">
      <c r="A332">
        <v>2012</v>
      </c>
      <c r="B332">
        <v>9814</v>
      </c>
      <c r="C332" t="s">
        <v>102</v>
      </c>
      <c r="D332" t="s">
        <v>102</v>
      </c>
      <c r="E332">
        <v>1</v>
      </c>
      <c r="F332" s="29">
        <v>633967</v>
      </c>
      <c r="G332" t="s">
        <v>477</v>
      </c>
      <c r="H332" t="s">
        <v>477</v>
      </c>
      <c r="I332" s="29">
        <v>1259</v>
      </c>
      <c r="J332">
        <v>1.9850000000000001</v>
      </c>
      <c r="K332" t="s">
        <v>477</v>
      </c>
      <c r="L332" s="29">
        <v>1125</v>
      </c>
      <c r="M332">
        <v>1.774</v>
      </c>
      <c r="N332" s="20">
        <f>COUNTIF(lookup_lists!$B$49:$B$55,AB_Facilities!D332)</f>
        <v>1</v>
      </c>
    </row>
    <row r="333" spans="1:14" x14ac:dyDescent="0.2">
      <c r="A333">
        <v>2012</v>
      </c>
      <c r="B333">
        <v>9830</v>
      </c>
      <c r="C333" t="s">
        <v>351</v>
      </c>
      <c r="D333" t="s">
        <v>106</v>
      </c>
      <c r="E333">
        <v>1</v>
      </c>
      <c r="F333">
        <v>0</v>
      </c>
      <c r="G333" t="s">
        <v>477</v>
      </c>
      <c r="H333" t="s">
        <v>508</v>
      </c>
      <c r="I333">
        <v>0</v>
      </c>
      <c r="J333" t="s">
        <v>477</v>
      </c>
      <c r="K333" t="s">
        <v>508</v>
      </c>
      <c r="L333">
        <v>0</v>
      </c>
      <c r="M333" t="s">
        <v>477</v>
      </c>
      <c r="N333" s="20">
        <f>COUNTIF(lookup_lists!$B$49:$B$55,AB_Facilities!D333)</f>
        <v>1</v>
      </c>
    </row>
    <row r="334" spans="1:14" x14ac:dyDescent="0.2">
      <c r="A334">
        <v>2012</v>
      </c>
      <c r="B334">
        <v>9830</v>
      </c>
      <c r="C334" t="s">
        <v>351</v>
      </c>
      <c r="D334" t="s">
        <v>106</v>
      </c>
      <c r="E334">
        <v>2</v>
      </c>
      <c r="F334">
        <v>0</v>
      </c>
      <c r="G334" t="s">
        <v>477</v>
      </c>
      <c r="H334" t="s">
        <v>508</v>
      </c>
      <c r="I334">
        <v>0</v>
      </c>
      <c r="J334" t="s">
        <v>477</v>
      </c>
      <c r="K334" t="s">
        <v>508</v>
      </c>
      <c r="L334">
        <v>0</v>
      </c>
      <c r="M334" t="s">
        <v>477</v>
      </c>
      <c r="N334" s="20">
        <f>COUNTIF(lookup_lists!$B$49:$B$55,AB_Facilities!D334)</f>
        <v>1</v>
      </c>
    </row>
    <row r="335" spans="1:14" x14ac:dyDescent="0.2">
      <c r="A335">
        <v>2012</v>
      </c>
      <c r="B335">
        <v>9830</v>
      </c>
      <c r="C335" t="s">
        <v>351</v>
      </c>
      <c r="D335" t="s">
        <v>106</v>
      </c>
      <c r="E335">
        <v>3</v>
      </c>
      <c r="F335" s="29">
        <v>1898939</v>
      </c>
      <c r="G335" t="s">
        <v>477</v>
      </c>
      <c r="H335" t="s">
        <v>508</v>
      </c>
      <c r="I335" s="29">
        <v>3708</v>
      </c>
      <c r="J335">
        <v>1.9530000000000001</v>
      </c>
      <c r="K335" t="s">
        <v>508</v>
      </c>
      <c r="L335" s="29">
        <v>4177</v>
      </c>
      <c r="M335">
        <v>2.2000000000000002</v>
      </c>
      <c r="N335" s="20">
        <f>COUNTIF(lookup_lists!$B$49:$B$55,AB_Facilities!D335)</f>
        <v>1</v>
      </c>
    </row>
    <row r="336" spans="1:14" x14ac:dyDescent="0.2">
      <c r="A336">
        <v>2012</v>
      </c>
      <c r="B336">
        <v>9830</v>
      </c>
      <c r="C336" t="s">
        <v>351</v>
      </c>
      <c r="D336" t="s">
        <v>106</v>
      </c>
      <c r="E336">
        <v>4</v>
      </c>
      <c r="F336" s="29">
        <v>2397816</v>
      </c>
      <c r="G336" t="s">
        <v>477</v>
      </c>
      <c r="H336" t="s">
        <v>508</v>
      </c>
      <c r="I336" s="29">
        <v>4672</v>
      </c>
      <c r="J336">
        <v>1.948</v>
      </c>
      <c r="K336" t="s">
        <v>508</v>
      </c>
      <c r="L336" s="29">
        <v>5212</v>
      </c>
      <c r="M336">
        <v>2.1739999999999999</v>
      </c>
      <c r="N336" s="20">
        <f>COUNTIF(lookup_lists!$B$49:$B$55,AB_Facilities!D336)</f>
        <v>1</v>
      </c>
    </row>
    <row r="337" spans="1:14" x14ac:dyDescent="0.2">
      <c r="A337">
        <v>2012</v>
      </c>
      <c r="B337">
        <v>9830</v>
      </c>
      <c r="C337" t="s">
        <v>351</v>
      </c>
      <c r="D337" t="s">
        <v>106</v>
      </c>
      <c r="E337">
        <v>5</v>
      </c>
      <c r="F337" s="29">
        <v>2208232</v>
      </c>
      <c r="G337" t="s">
        <v>477</v>
      </c>
      <c r="H337" t="s">
        <v>508</v>
      </c>
      <c r="I337" s="29">
        <v>4122</v>
      </c>
      <c r="J337">
        <v>1.867</v>
      </c>
      <c r="K337" t="s">
        <v>508</v>
      </c>
      <c r="L337" s="29">
        <v>3867</v>
      </c>
      <c r="M337">
        <v>1.7509999999999999</v>
      </c>
      <c r="N337" s="20">
        <f>COUNTIF(lookup_lists!$B$49:$B$55,AB_Facilities!D337)</f>
        <v>1</v>
      </c>
    </row>
    <row r="338" spans="1:14" x14ac:dyDescent="0.2">
      <c r="A338">
        <v>2012</v>
      </c>
      <c r="B338">
        <v>9830</v>
      </c>
      <c r="C338" t="s">
        <v>351</v>
      </c>
      <c r="D338" t="s">
        <v>106</v>
      </c>
      <c r="E338">
        <v>6</v>
      </c>
      <c r="F338" s="29">
        <v>3006438</v>
      </c>
      <c r="G338" t="s">
        <v>477</v>
      </c>
      <c r="H338" t="s">
        <v>508</v>
      </c>
      <c r="I338" s="29">
        <v>5787</v>
      </c>
      <c r="J338">
        <v>1.925</v>
      </c>
      <c r="K338" t="s">
        <v>508</v>
      </c>
      <c r="L338" s="29">
        <v>5410</v>
      </c>
      <c r="M338">
        <v>1.7989999999999999</v>
      </c>
      <c r="N338" s="20">
        <f>COUNTIF(lookup_lists!$B$49:$B$55,AB_Facilities!D338)</f>
        <v>1</v>
      </c>
    </row>
    <row r="339" spans="1:14" x14ac:dyDescent="0.2">
      <c r="A339">
        <v>2012</v>
      </c>
      <c r="B339">
        <v>10323</v>
      </c>
      <c r="C339" t="s">
        <v>351</v>
      </c>
      <c r="D339" t="s">
        <v>357</v>
      </c>
      <c r="E339">
        <v>4</v>
      </c>
      <c r="F339" t="s">
        <v>477</v>
      </c>
      <c r="G339" t="s">
        <v>477</v>
      </c>
      <c r="H339" t="s">
        <v>477</v>
      </c>
      <c r="I339" t="s">
        <v>477</v>
      </c>
      <c r="J339" t="s">
        <v>477</v>
      </c>
      <c r="K339" t="s">
        <v>477</v>
      </c>
      <c r="L339" t="s">
        <v>477</v>
      </c>
      <c r="M339" t="s">
        <v>477</v>
      </c>
      <c r="N339" s="20">
        <f>COUNTIF(lookup_lists!$B$49:$B$55,AB_Facilities!D339)</f>
        <v>1</v>
      </c>
    </row>
    <row r="340" spans="1:14" x14ac:dyDescent="0.2">
      <c r="A340">
        <v>2012</v>
      </c>
      <c r="B340">
        <v>10324</v>
      </c>
      <c r="C340" t="s">
        <v>351</v>
      </c>
      <c r="D340" t="s">
        <v>100</v>
      </c>
      <c r="E340">
        <v>1</v>
      </c>
      <c r="F340" s="29">
        <v>2575176</v>
      </c>
      <c r="G340" t="s">
        <v>477</v>
      </c>
      <c r="H340" t="s">
        <v>477</v>
      </c>
      <c r="I340" s="29">
        <v>5307</v>
      </c>
      <c r="J340">
        <v>2.0609999999999999</v>
      </c>
      <c r="K340" t="s">
        <v>477</v>
      </c>
      <c r="L340" s="29">
        <v>4859</v>
      </c>
      <c r="M340">
        <v>1.887</v>
      </c>
      <c r="N340" s="20">
        <f>COUNTIF(lookup_lists!$B$49:$B$55,AB_Facilities!D340)</f>
        <v>1</v>
      </c>
    </row>
    <row r="341" spans="1:14" x14ac:dyDescent="0.2">
      <c r="A341">
        <v>2012</v>
      </c>
      <c r="B341">
        <v>10324</v>
      </c>
      <c r="C341" t="s">
        <v>351</v>
      </c>
      <c r="D341" t="s">
        <v>100</v>
      </c>
      <c r="E341">
        <v>2</v>
      </c>
      <c r="F341" s="29">
        <v>2680295</v>
      </c>
      <c r="G341" t="s">
        <v>477</v>
      </c>
      <c r="H341" t="s">
        <v>477</v>
      </c>
      <c r="I341" s="29">
        <v>5420</v>
      </c>
      <c r="J341">
        <v>2.0219999999999998</v>
      </c>
      <c r="K341" t="s">
        <v>477</v>
      </c>
      <c r="L341" s="29">
        <v>4955</v>
      </c>
      <c r="M341">
        <v>1.849</v>
      </c>
      <c r="N341" s="20">
        <f>COUNTIF(lookup_lists!$B$49:$B$55,AB_Facilities!D341)</f>
        <v>1</v>
      </c>
    </row>
    <row r="342" spans="1:14" x14ac:dyDescent="0.2">
      <c r="A342">
        <v>2012</v>
      </c>
      <c r="B342">
        <v>10324</v>
      </c>
      <c r="C342" t="s">
        <v>351</v>
      </c>
      <c r="D342" t="s">
        <v>100</v>
      </c>
      <c r="E342">
        <v>3</v>
      </c>
      <c r="F342" s="29">
        <v>3576899</v>
      </c>
      <c r="G342" t="s">
        <v>477</v>
      </c>
      <c r="H342" t="s">
        <v>477</v>
      </c>
      <c r="I342" s="29">
        <v>2412</v>
      </c>
      <c r="J342">
        <v>0.67400000000000004</v>
      </c>
      <c r="K342" t="s">
        <v>477</v>
      </c>
      <c r="L342" s="29">
        <v>2004</v>
      </c>
      <c r="M342">
        <v>0.56000000000000005</v>
      </c>
      <c r="N342" s="20">
        <f>COUNTIF(lookup_lists!$B$49:$B$55,AB_Facilities!D342)</f>
        <v>1</v>
      </c>
    </row>
    <row r="343" spans="1:14" x14ac:dyDescent="0.2">
      <c r="A343">
        <v>2012</v>
      </c>
      <c r="B343">
        <v>11610</v>
      </c>
      <c r="C343" t="s">
        <v>480</v>
      </c>
      <c r="D343" t="s">
        <v>481</v>
      </c>
      <c r="E343">
        <v>8</v>
      </c>
      <c r="F343" t="s">
        <v>477</v>
      </c>
      <c r="G343" t="s">
        <v>477</v>
      </c>
      <c r="H343" t="s">
        <v>477</v>
      </c>
      <c r="I343" t="s">
        <v>477</v>
      </c>
      <c r="J343" t="s">
        <v>477</v>
      </c>
      <c r="K343" t="s">
        <v>477</v>
      </c>
      <c r="L343" t="s">
        <v>477</v>
      </c>
      <c r="M343" t="s">
        <v>477</v>
      </c>
      <c r="N343" s="20">
        <f>COUNTIF(lookup_lists!$B$49:$B$55,AB_Facilities!D343)</f>
        <v>0</v>
      </c>
    </row>
    <row r="344" spans="1:14" x14ac:dyDescent="0.2">
      <c r="A344">
        <v>2012</v>
      </c>
      <c r="B344">
        <v>11610</v>
      </c>
      <c r="C344" t="s">
        <v>480</v>
      </c>
      <c r="D344" t="s">
        <v>481</v>
      </c>
      <c r="E344">
        <v>10</v>
      </c>
      <c r="F344" t="s">
        <v>477</v>
      </c>
      <c r="G344" t="s">
        <v>477</v>
      </c>
      <c r="H344" t="s">
        <v>477</v>
      </c>
      <c r="I344" t="s">
        <v>477</v>
      </c>
      <c r="J344" t="s">
        <v>477</v>
      </c>
      <c r="K344" t="s">
        <v>477</v>
      </c>
      <c r="L344" t="s">
        <v>477</v>
      </c>
      <c r="M344" t="s">
        <v>477</v>
      </c>
      <c r="N344" s="20">
        <f>COUNTIF(lookup_lists!$B$49:$B$55,AB_Facilities!D344)</f>
        <v>0</v>
      </c>
    </row>
    <row r="345" spans="1:14" x14ac:dyDescent="0.2">
      <c r="A345">
        <v>2012</v>
      </c>
      <c r="B345">
        <v>11610</v>
      </c>
      <c r="C345" t="s">
        <v>480</v>
      </c>
      <c r="D345" t="s">
        <v>481</v>
      </c>
      <c r="E345">
        <v>11</v>
      </c>
      <c r="F345" t="s">
        <v>477</v>
      </c>
      <c r="G345" t="s">
        <v>477</v>
      </c>
      <c r="H345" t="s">
        <v>477</v>
      </c>
      <c r="I345" t="s">
        <v>477</v>
      </c>
      <c r="J345" t="s">
        <v>477</v>
      </c>
      <c r="K345" t="s">
        <v>477</v>
      </c>
      <c r="L345" t="s">
        <v>477</v>
      </c>
      <c r="M345" t="s">
        <v>477</v>
      </c>
      <c r="N345" s="20">
        <f>COUNTIF(lookup_lists!$B$49:$B$55,AB_Facilities!D345)</f>
        <v>0</v>
      </c>
    </row>
    <row r="346" spans="1:14" x14ac:dyDescent="0.2">
      <c r="A346">
        <v>2012</v>
      </c>
      <c r="B346">
        <v>11610</v>
      </c>
      <c r="C346" t="s">
        <v>480</v>
      </c>
      <c r="D346" t="s">
        <v>481</v>
      </c>
      <c r="E346" t="s">
        <v>482</v>
      </c>
      <c r="F346" s="29">
        <v>102881</v>
      </c>
      <c r="G346" t="s">
        <v>477</v>
      </c>
      <c r="H346" t="s">
        <v>477</v>
      </c>
      <c r="I346" t="s">
        <v>477</v>
      </c>
      <c r="J346" t="s">
        <v>477</v>
      </c>
      <c r="K346" t="s">
        <v>477</v>
      </c>
      <c r="L346">
        <v>27</v>
      </c>
      <c r="M346">
        <v>0.26600000000000001</v>
      </c>
      <c r="N346" s="20">
        <f>COUNTIF(lookup_lists!$B$49:$B$55,AB_Facilities!D346)</f>
        <v>0</v>
      </c>
    </row>
    <row r="347" spans="1:14" x14ac:dyDescent="0.2">
      <c r="A347">
        <v>2012</v>
      </c>
      <c r="B347">
        <v>11610</v>
      </c>
      <c r="C347" t="s">
        <v>480</v>
      </c>
      <c r="D347" t="s">
        <v>481</v>
      </c>
      <c r="E347" t="s">
        <v>483</v>
      </c>
      <c r="F347" s="29">
        <v>65431</v>
      </c>
      <c r="G347" t="s">
        <v>477</v>
      </c>
      <c r="H347" t="s">
        <v>477</v>
      </c>
      <c r="I347" t="s">
        <v>477</v>
      </c>
      <c r="J347" t="s">
        <v>477</v>
      </c>
      <c r="K347" t="s">
        <v>477</v>
      </c>
      <c r="L347">
        <v>13</v>
      </c>
      <c r="M347">
        <v>0.20599999999999999</v>
      </c>
      <c r="N347" s="20">
        <f>COUNTIF(lookup_lists!$B$49:$B$55,AB_Facilities!D347)</f>
        <v>0</v>
      </c>
    </row>
    <row r="348" spans="1:14" x14ac:dyDescent="0.2">
      <c r="A348">
        <v>2012</v>
      </c>
      <c r="B348">
        <v>11610</v>
      </c>
      <c r="C348" t="s">
        <v>480</v>
      </c>
      <c r="D348" t="s">
        <v>481</v>
      </c>
      <c r="E348">
        <v>14</v>
      </c>
      <c r="F348" s="29">
        <v>323830</v>
      </c>
      <c r="G348" t="s">
        <v>477</v>
      </c>
      <c r="H348" t="s">
        <v>477</v>
      </c>
      <c r="I348" t="s">
        <v>477</v>
      </c>
      <c r="J348" t="s">
        <v>477</v>
      </c>
      <c r="K348" t="s">
        <v>477</v>
      </c>
      <c r="L348">
        <v>109</v>
      </c>
      <c r="M348">
        <v>0.33700000000000002</v>
      </c>
      <c r="N348" s="20">
        <f>COUNTIF(lookup_lists!$B$49:$B$55,AB_Facilities!D348)</f>
        <v>0</v>
      </c>
    </row>
    <row r="349" spans="1:14" x14ac:dyDescent="0.2">
      <c r="A349">
        <v>2012</v>
      </c>
      <c r="B349">
        <v>11610</v>
      </c>
      <c r="C349" t="s">
        <v>480</v>
      </c>
      <c r="D349" t="s">
        <v>481</v>
      </c>
      <c r="E349">
        <v>15</v>
      </c>
      <c r="F349" s="29">
        <v>278580</v>
      </c>
      <c r="G349" t="s">
        <v>477</v>
      </c>
      <c r="H349" t="s">
        <v>477</v>
      </c>
      <c r="I349" t="s">
        <v>477</v>
      </c>
      <c r="J349" t="s">
        <v>477</v>
      </c>
      <c r="K349" t="s">
        <v>477</v>
      </c>
      <c r="L349">
        <v>61</v>
      </c>
      <c r="M349">
        <v>0.218</v>
      </c>
      <c r="N349" s="20">
        <f>COUNTIF(lookup_lists!$B$49:$B$55,AB_Facilities!D349)</f>
        <v>0</v>
      </c>
    </row>
    <row r="350" spans="1:14" x14ac:dyDescent="0.2">
      <c r="A350">
        <v>2012</v>
      </c>
      <c r="B350">
        <v>11718</v>
      </c>
      <c r="C350" t="s">
        <v>476</v>
      </c>
      <c r="D350" t="s">
        <v>484</v>
      </c>
      <c r="E350">
        <v>1</v>
      </c>
      <c r="F350">
        <v>0</v>
      </c>
      <c r="G350" t="s">
        <v>477</v>
      </c>
      <c r="H350" t="s">
        <v>477</v>
      </c>
      <c r="I350" t="s">
        <v>477</v>
      </c>
      <c r="J350" t="s">
        <v>477</v>
      </c>
      <c r="K350" t="s">
        <v>477</v>
      </c>
      <c r="L350">
        <v>0</v>
      </c>
      <c r="M350">
        <v>0</v>
      </c>
      <c r="N350" s="20">
        <f>COUNTIF(lookup_lists!$B$49:$B$55,AB_Facilities!D350)</f>
        <v>0</v>
      </c>
    </row>
    <row r="351" spans="1:14" x14ac:dyDescent="0.2">
      <c r="A351">
        <v>2012</v>
      </c>
      <c r="B351">
        <v>11718</v>
      </c>
      <c r="C351" t="s">
        <v>476</v>
      </c>
      <c r="D351" t="s">
        <v>484</v>
      </c>
      <c r="E351">
        <v>2</v>
      </c>
      <c r="F351" s="29">
        <v>12084</v>
      </c>
      <c r="G351" t="s">
        <v>477</v>
      </c>
      <c r="H351" t="s">
        <v>477</v>
      </c>
      <c r="I351" t="s">
        <v>477</v>
      </c>
      <c r="J351" t="s">
        <v>477</v>
      </c>
      <c r="K351" t="s">
        <v>477</v>
      </c>
      <c r="L351">
        <v>86</v>
      </c>
      <c r="M351">
        <v>7.0789999999999997</v>
      </c>
      <c r="N351" s="20">
        <f>COUNTIF(lookup_lists!$B$49:$B$55,AB_Facilities!D351)</f>
        <v>0</v>
      </c>
    </row>
    <row r="352" spans="1:14" x14ac:dyDescent="0.2">
      <c r="A352">
        <v>2012</v>
      </c>
      <c r="B352">
        <v>11718</v>
      </c>
      <c r="C352" t="s">
        <v>476</v>
      </c>
      <c r="D352" t="s">
        <v>484</v>
      </c>
      <c r="E352">
        <v>3</v>
      </c>
      <c r="F352">
        <v>0</v>
      </c>
      <c r="G352" t="s">
        <v>477</v>
      </c>
      <c r="H352" t="s">
        <v>477</v>
      </c>
      <c r="I352" t="s">
        <v>477</v>
      </c>
      <c r="J352" t="s">
        <v>477</v>
      </c>
      <c r="K352" t="s">
        <v>477</v>
      </c>
      <c r="L352">
        <v>0</v>
      </c>
      <c r="M352">
        <v>0</v>
      </c>
      <c r="N352" s="20">
        <f>COUNTIF(lookup_lists!$B$49:$B$55,AB_Facilities!D352)</f>
        <v>0</v>
      </c>
    </row>
    <row r="353" spans="1:14" x14ac:dyDescent="0.2">
      <c r="A353">
        <v>2012</v>
      </c>
      <c r="B353">
        <v>67774</v>
      </c>
      <c r="C353" t="s">
        <v>476</v>
      </c>
      <c r="D353" t="s">
        <v>485</v>
      </c>
      <c r="E353">
        <v>1</v>
      </c>
      <c r="F353" s="29">
        <v>43652</v>
      </c>
      <c r="G353" t="s">
        <v>477</v>
      </c>
      <c r="H353" t="s">
        <v>477</v>
      </c>
      <c r="I353" t="s">
        <v>477</v>
      </c>
      <c r="J353" t="s">
        <v>477</v>
      </c>
      <c r="K353" t="s">
        <v>477</v>
      </c>
      <c r="L353">
        <v>39</v>
      </c>
      <c r="M353">
        <v>0.90200000000000002</v>
      </c>
      <c r="N353" s="20">
        <f>COUNTIF(lookup_lists!$B$49:$B$55,AB_Facilities!D353)</f>
        <v>0</v>
      </c>
    </row>
    <row r="354" spans="1:14" x14ac:dyDescent="0.2">
      <c r="A354">
        <v>2012</v>
      </c>
      <c r="B354">
        <v>68179</v>
      </c>
      <c r="C354" t="s">
        <v>486</v>
      </c>
      <c r="D354" t="s">
        <v>487</v>
      </c>
      <c r="E354">
        <v>1</v>
      </c>
      <c r="F354" s="29">
        <v>533254</v>
      </c>
      <c r="G354" s="29">
        <v>1050601</v>
      </c>
      <c r="H354" t="s">
        <v>477</v>
      </c>
      <c r="I354" t="s">
        <v>477</v>
      </c>
      <c r="J354" t="s">
        <v>477</v>
      </c>
      <c r="K354" t="s">
        <v>477</v>
      </c>
      <c r="L354">
        <v>209</v>
      </c>
      <c r="M354">
        <v>0.13200000000000001</v>
      </c>
      <c r="N354" s="20">
        <f>COUNTIF(lookup_lists!$B$49:$B$55,AB_Facilities!D354)</f>
        <v>0</v>
      </c>
    </row>
    <row r="355" spans="1:14" x14ac:dyDescent="0.2">
      <c r="A355">
        <v>2012</v>
      </c>
      <c r="B355">
        <v>69209</v>
      </c>
      <c r="C355" t="s">
        <v>476</v>
      </c>
      <c r="D355" t="s">
        <v>484</v>
      </c>
      <c r="E355">
        <v>4</v>
      </c>
      <c r="F355" s="29">
        <v>301645</v>
      </c>
      <c r="G355" s="29">
        <v>153789</v>
      </c>
      <c r="H355" t="s">
        <v>477</v>
      </c>
      <c r="I355" t="s">
        <v>477</v>
      </c>
      <c r="J355" t="s">
        <v>477</v>
      </c>
      <c r="K355" t="s">
        <v>477</v>
      </c>
      <c r="L355">
        <v>196</v>
      </c>
      <c r="M355">
        <v>0.43</v>
      </c>
      <c r="N355" s="20">
        <f>COUNTIF(lookup_lists!$B$49:$B$55,AB_Facilities!D355)</f>
        <v>0</v>
      </c>
    </row>
    <row r="356" spans="1:14" x14ac:dyDescent="0.2">
      <c r="A356">
        <v>2012</v>
      </c>
      <c r="B356">
        <v>69209</v>
      </c>
      <c r="C356" t="s">
        <v>476</v>
      </c>
      <c r="D356" t="s">
        <v>484</v>
      </c>
      <c r="E356">
        <v>5</v>
      </c>
      <c r="F356" s="29">
        <v>155216</v>
      </c>
      <c r="G356" t="s">
        <v>477</v>
      </c>
      <c r="H356" t="s">
        <v>477</v>
      </c>
      <c r="I356" t="s">
        <v>477</v>
      </c>
      <c r="J356" t="s">
        <v>477</v>
      </c>
      <c r="K356" t="s">
        <v>477</v>
      </c>
      <c r="L356">
        <v>77</v>
      </c>
      <c r="M356">
        <v>0.498</v>
      </c>
      <c r="N356" s="20">
        <f>COUNTIF(lookup_lists!$B$49:$B$55,AB_Facilities!D356)</f>
        <v>0</v>
      </c>
    </row>
    <row r="357" spans="1:14" x14ac:dyDescent="0.2">
      <c r="A357">
        <v>2012</v>
      </c>
      <c r="B357">
        <v>73899</v>
      </c>
      <c r="C357" t="s">
        <v>476</v>
      </c>
      <c r="D357" t="s">
        <v>488</v>
      </c>
      <c r="E357">
        <v>1</v>
      </c>
      <c r="F357" s="29">
        <v>679055</v>
      </c>
      <c r="G357" s="29">
        <v>1896535</v>
      </c>
      <c r="H357" t="s">
        <v>477</v>
      </c>
      <c r="I357" t="s">
        <v>477</v>
      </c>
      <c r="J357" t="s">
        <v>477</v>
      </c>
      <c r="K357" t="s">
        <v>477</v>
      </c>
      <c r="L357">
        <v>220</v>
      </c>
      <c r="M357">
        <v>8.5999999999999993E-2</v>
      </c>
      <c r="N357" s="20">
        <f>COUNTIF(lookup_lists!$B$49:$B$55,AB_Facilities!D357)</f>
        <v>0</v>
      </c>
    </row>
    <row r="358" spans="1:14" x14ac:dyDescent="0.2">
      <c r="A358">
        <v>2012</v>
      </c>
      <c r="B358">
        <v>73899</v>
      </c>
      <c r="C358" t="s">
        <v>476</v>
      </c>
      <c r="D358" t="s">
        <v>488</v>
      </c>
      <c r="E358">
        <v>2</v>
      </c>
      <c r="F358" s="29">
        <v>687028</v>
      </c>
      <c r="G358" s="29">
        <v>1866792</v>
      </c>
      <c r="H358" t="s">
        <v>477</v>
      </c>
      <c r="I358" t="s">
        <v>477</v>
      </c>
      <c r="J358" t="s">
        <v>477</v>
      </c>
      <c r="K358" t="s">
        <v>477</v>
      </c>
      <c r="L358">
        <v>255</v>
      </c>
      <c r="M358">
        <v>0.1</v>
      </c>
      <c r="N358" s="20">
        <f>COUNTIF(lookup_lists!$B$49:$B$55,AB_Facilities!D358)</f>
        <v>0</v>
      </c>
    </row>
    <row r="359" spans="1:14" x14ac:dyDescent="0.2">
      <c r="A359">
        <v>2012</v>
      </c>
      <c r="B359">
        <v>77375</v>
      </c>
      <c r="C359" t="s">
        <v>489</v>
      </c>
      <c r="D359" t="s">
        <v>490</v>
      </c>
      <c r="E359">
        <v>1</v>
      </c>
      <c r="F359" s="29">
        <v>897627</v>
      </c>
      <c r="G359" s="29">
        <v>-407483</v>
      </c>
      <c r="H359" t="s">
        <v>477</v>
      </c>
      <c r="I359" t="s">
        <v>477</v>
      </c>
      <c r="J359" t="s">
        <v>477</v>
      </c>
      <c r="K359" t="s">
        <v>477</v>
      </c>
      <c r="L359">
        <v>144</v>
      </c>
      <c r="M359">
        <v>0.29399999999999998</v>
      </c>
      <c r="N359" s="20">
        <f>COUNTIF(lookup_lists!$B$49:$B$55,AB_Facilities!D359)</f>
        <v>0</v>
      </c>
    </row>
    <row r="360" spans="1:14" x14ac:dyDescent="0.2">
      <c r="A360">
        <v>2012</v>
      </c>
      <c r="B360">
        <v>136385</v>
      </c>
      <c r="C360" t="s">
        <v>492</v>
      </c>
      <c r="D360" t="s">
        <v>493</v>
      </c>
      <c r="E360">
        <v>1</v>
      </c>
      <c r="F360" s="29">
        <v>695454</v>
      </c>
      <c r="G360" t="s">
        <v>477</v>
      </c>
      <c r="H360" t="s">
        <v>477</v>
      </c>
      <c r="I360" t="s">
        <v>477</v>
      </c>
      <c r="J360" t="s">
        <v>477</v>
      </c>
      <c r="K360" t="s">
        <v>477</v>
      </c>
      <c r="L360">
        <v>323</v>
      </c>
      <c r="M360">
        <v>0.46500000000000002</v>
      </c>
      <c r="N360" s="20">
        <f>COUNTIF(lookup_lists!$B$49:$B$55,AB_Facilities!D360)</f>
        <v>0</v>
      </c>
    </row>
    <row r="361" spans="1:14" x14ac:dyDescent="0.2">
      <c r="A361">
        <v>2012</v>
      </c>
      <c r="B361">
        <v>136681</v>
      </c>
      <c r="C361" t="s">
        <v>494</v>
      </c>
      <c r="D361" t="s">
        <v>495</v>
      </c>
      <c r="E361">
        <v>1</v>
      </c>
      <c r="F361" s="29">
        <v>272668</v>
      </c>
      <c r="G361" s="29">
        <v>310944</v>
      </c>
      <c r="H361" t="s">
        <v>477</v>
      </c>
      <c r="I361" t="s">
        <v>477</v>
      </c>
      <c r="J361" t="s">
        <v>477</v>
      </c>
      <c r="K361" t="s">
        <v>477</v>
      </c>
      <c r="L361">
        <v>66</v>
      </c>
      <c r="M361">
        <v>0.113</v>
      </c>
      <c r="N361" s="20">
        <f>COUNTIF(lookup_lists!$B$49:$B$55,AB_Facilities!D361)</f>
        <v>0</v>
      </c>
    </row>
    <row r="362" spans="1:14" x14ac:dyDescent="0.2">
      <c r="A362">
        <v>2012</v>
      </c>
      <c r="B362">
        <v>136681</v>
      </c>
      <c r="C362" t="s">
        <v>494</v>
      </c>
      <c r="D362" t="s">
        <v>495</v>
      </c>
      <c r="E362">
        <v>2</v>
      </c>
      <c r="F362" s="29">
        <v>280393</v>
      </c>
      <c r="G362" s="29">
        <v>326475</v>
      </c>
      <c r="H362" t="s">
        <v>477</v>
      </c>
      <c r="I362" t="s">
        <v>477</v>
      </c>
      <c r="J362" t="s">
        <v>477</v>
      </c>
      <c r="K362" t="s">
        <v>477</v>
      </c>
      <c r="L362">
        <v>105</v>
      </c>
      <c r="M362">
        <v>0.17399999999999999</v>
      </c>
      <c r="N362" s="20">
        <f>COUNTIF(lookup_lists!$B$49:$B$55,AB_Facilities!D362)</f>
        <v>0</v>
      </c>
    </row>
    <row r="363" spans="1:14" x14ac:dyDescent="0.2">
      <c r="A363">
        <v>2012</v>
      </c>
      <c r="B363">
        <v>136858</v>
      </c>
      <c r="C363" t="s">
        <v>496</v>
      </c>
      <c r="D363" t="s">
        <v>497</v>
      </c>
      <c r="E363">
        <v>1</v>
      </c>
      <c r="F363" s="29">
        <v>579138</v>
      </c>
      <c r="G363" t="s">
        <v>477</v>
      </c>
      <c r="H363" t="s">
        <v>477</v>
      </c>
      <c r="I363" t="s">
        <v>477</v>
      </c>
      <c r="J363" t="s">
        <v>477</v>
      </c>
      <c r="K363" t="s">
        <v>477</v>
      </c>
      <c r="L363">
        <v>236</v>
      </c>
      <c r="M363">
        <v>0.40699999999999997</v>
      </c>
      <c r="N363" s="20">
        <f>COUNTIF(lookup_lists!$B$49:$B$55,AB_Facilities!D363)</f>
        <v>0</v>
      </c>
    </row>
    <row r="364" spans="1:14" x14ac:dyDescent="0.2">
      <c r="A364">
        <v>2012</v>
      </c>
      <c r="B364">
        <v>136951</v>
      </c>
      <c r="C364" t="s">
        <v>494</v>
      </c>
      <c r="D364" t="s">
        <v>498</v>
      </c>
      <c r="E364">
        <v>1</v>
      </c>
      <c r="F364" s="29">
        <v>684801</v>
      </c>
      <c r="G364" t="s">
        <v>509</v>
      </c>
      <c r="H364" t="s">
        <v>477</v>
      </c>
      <c r="I364" t="s">
        <v>477</v>
      </c>
      <c r="J364" t="s">
        <v>477</v>
      </c>
      <c r="K364" t="s">
        <v>477</v>
      </c>
      <c r="L364">
        <v>129</v>
      </c>
      <c r="M364">
        <v>0.188</v>
      </c>
      <c r="N364" s="20">
        <f>COUNTIF(lookup_lists!$B$49:$B$55,AB_Facilities!D364)</f>
        <v>0</v>
      </c>
    </row>
    <row r="365" spans="1:14" x14ac:dyDescent="0.2">
      <c r="A365">
        <v>2012</v>
      </c>
      <c r="B365">
        <v>138365</v>
      </c>
      <c r="C365" t="s">
        <v>499</v>
      </c>
      <c r="D365" t="s">
        <v>500</v>
      </c>
      <c r="E365">
        <v>1</v>
      </c>
      <c r="F365" s="29">
        <v>1115128</v>
      </c>
      <c r="G365" t="s">
        <v>477</v>
      </c>
      <c r="H365" t="s">
        <v>477</v>
      </c>
      <c r="I365" t="s">
        <v>477</v>
      </c>
      <c r="J365" t="s">
        <v>477</v>
      </c>
      <c r="K365" t="s">
        <v>477</v>
      </c>
      <c r="L365">
        <v>60</v>
      </c>
      <c r="M365">
        <v>5.3999999999999999E-2</v>
      </c>
      <c r="N365" s="20">
        <f>COUNTIF(lookup_lists!$B$49:$B$55,AB_Facilities!D365)</f>
        <v>0</v>
      </c>
    </row>
    <row r="366" spans="1:14" x14ac:dyDescent="0.2">
      <c r="A366">
        <v>2012</v>
      </c>
      <c r="B366">
        <v>147709</v>
      </c>
      <c r="C366" t="s">
        <v>476</v>
      </c>
      <c r="D366" t="s">
        <v>501</v>
      </c>
      <c r="E366">
        <v>1</v>
      </c>
      <c r="F366" s="29">
        <v>8893</v>
      </c>
      <c r="G366" t="s">
        <v>477</v>
      </c>
      <c r="H366" t="s">
        <v>477</v>
      </c>
      <c r="I366" t="s">
        <v>477</v>
      </c>
      <c r="J366" t="s">
        <v>477</v>
      </c>
      <c r="K366" t="s">
        <v>477</v>
      </c>
      <c r="L366">
        <v>12</v>
      </c>
      <c r="M366">
        <v>1.302</v>
      </c>
      <c r="N366" s="20">
        <f>COUNTIF(lookup_lists!$B$49:$B$55,AB_Facilities!D366)</f>
        <v>0</v>
      </c>
    </row>
    <row r="367" spans="1:14" x14ac:dyDescent="0.2">
      <c r="A367">
        <v>2012</v>
      </c>
      <c r="B367">
        <v>147709</v>
      </c>
      <c r="C367" t="s">
        <v>476</v>
      </c>
      <c r="D367" t="s">
        <v>501</v>
      </c>
      <c r="E367">
        <v>2</v>
      </c>
      <c r="F367" s="29">
        <v>6035</v>
      </c>
      <c r="G367" t="s">
        <v>477</v>
      </c>
      <c r="H367" t="s">
        <v>477</v>
      </c>
      <c r="I367" t="s">
        <v>477</v>
      </c>
      <c r="J367" t="s">
        <v>477</v>
      </c>
      <c r="K367" t="s">
        <v>477</v>
      </c>
      <c r="L367">
        <v>12</v>
      </c>
      <c r="M367">
        <v>1.988</v>
      </c>
      <c r="N367" s="20">
        <f>COUNTIF(lookup_lists!$B$49:$B$55,AB_Facilities!D367)</f>
        <v>0</v>
      </c>
    </row>
    <row r="368" spans="1:14" x14ac:dyDescent="0.2">
      <c r="A368">
        <v>2012</v>
      </c>
      <c r="B368">
        <v>151812</v>
      </c>
      <c r="C368" t="s">
        <v>494</v>
      </c>
      <c r="D368" t="s">
        <v>502</v>
      </c>
      <c r="E368">
        <v>1</v>
      </c>
      <c r="F368" s="29">
        <v>85521</v>
      </c>
      <c r="G368" s="29">
        <v>6957</v>
      </c>
      <c r="H368" t="s">
        <v>477</v>
      </c>
      <c r="I368" t="s">
        <v>477</v>
      </c>
      <c r="J368" t="s">
        <v>477</v>
      </c>
      <c r="K368" t="s">
        <v>477</v>
      </c>
      <c r="L368">
        <v>48</v>
      </c>
      <c r="M368">
        <v>0.51800000000000002</v>
      </c>
      <c r="N368" s="20">
        <f>COUNTIF(lookup_lists!$B$49:$B$55,AB_Facilities!D368)</f>
        <v>0</v>
      </c>
    </row>
    <row r="369" spans="1:14" x14ac:dyDescent="0.2">
      <c r="A369">
        <v>2012</v>
      </c>
      <c r="B369">
        <v>155746</v>
      </c>
      <c r="C369" t="s">
        <v>494</v>
      </c>
      <c r="D369" t="s">
        <v>503</v>
      </c>
      <c r="E369">
        <v>1</v>
      </c>
      <c r="F369" s="29">
        <v>3424205</v>
      </c>
      <c r="G369" t="s">
        <v>509</v>
      </c>
      <c r="H369" t="s">
        <v>477</v>
      </c>
      <c r="I369" t="s">
        <v>477</v>
      </c>
      <c r="J369" t="s">
        <v>477</v>
      </c>
      <c r="K369" t="s">
        <v>477</v>
      </c>
      <c r="L369">
        <v>425</v>
      </c>
      <c r="M369">
        <v>0.124</v>
      </c>
      <c r="N369" s="20">
        <f>COUNTIF(lookup_lists!$B$49:$B$55,AB_Facilities!D369)</f>
        <v>0</v>
      </c>
    </row>
    <row r="370" spans="1:14" x14ac:dyDescent="0.2">
      <c r="A370">
        <v>2012</v>
      </c>
      <c r="B370">
        <v>238762</v>
      </c>
      <c r="C370" t="s">
        <v>504</v>
      </c>
      <c r="D370" t="s">
        <v>505</v>
      </c>
      <c r="E370">
        <v>1</v>
      </c>
      <c r="F370" s="29">
        <v>158426</v>
      </c>
      <c r="G370" t="s">
        <v>477</v>
      </c>
      <c r="H370" t="s">
        <v>477</v>
      </c>
      <c r="I370" t="s">
        <v>477</v>
      </c>
      <c r="J370" t="s">
        <v>477</v>
      </c>
      <c r="K370" t="s">
        <v>477</v>
      </c>
      <c r="L370">
        <v>43</v>
      </c>
      <c r="M370">
        <v>0.27300000000000002</v>
      </c>
      <c r="N370" s="20">
        <f>COUNTIF(lookup_lists!$B$49:$B$55,AB_Facilities!D370)</f>
        <v>0</v>
      </c>
    </row>
    <row r="371" spans="1:14" x14ac:dyDescent="0.2">
      <c r="A371">
        <v>2012</v>
      </c>
      <c r="B371">
        <v>246216</v>
      </c>
      <c r="C371" t="s">
        <v>499</v>
      </c>
      <c r="D371" t="s">
        <v>506</v>
      </c>
      <c r="E371">
        <v>1</v>
      </c>
      <c r="F371" s="29">
        <v>66867</v>
      </c>
      <c r="G371" t="s">
        <v>477</v>
      </c>
      <c r="H371" t="s">
        <v>477</v>
      </c>
      <c r="I371" t="s">
        <v>477</v>
      </c>
      <c r="J371" t="s">
        <v>477</v>
      </c>
      <c r="K371" t="s">
        <v>477</v>
      </c>
      <c r="L371">
        <v>19</v>
      </c>
      <c r="M371">
        <v>0.28299999999999997</v>
      </c>
      <c r="N371" s="20">
        <f>COUNTIF(lookup_lists!$B$49:$B$55,AB_Facilities!D371)</f>
        <v>0</v>
      </c>
    </row>
    <row r="372" spans="1:14" x14ac:dyDescent="0.2">
      <c r="A372">
        <v>2012</v>
      </c>
      <c r="B372">
        <v>246216</v>
      </c>
      <c r="C372" t="s">
        <v>499</v>
      </c>
      <c r="D372" t="s">
        <v>506</v>
      </c>
      <c r="E372">
        <v>2</v>
      </c>
      <c r="F372" s="29">
        <v>52644</v>
      </c>
      <c r="G372" t="s">
        <v>477</v>
      </c>
      <c r="H372" t="s">
        <v>477</v>
      </c>
      <c r="I372" t="s">
        <v>477</v>
      </c>
      <c r="J372" t="s">
        <v>477</v>
      </c>
      <c r="K372" t="s">
        <v>477</v>
      </c>
      <c r="L372">
        <v>9</v>
      </c>
      <c r="M372">
        <v>0.16200000000000001</v>
      </c>
      <c r="N372" s="20">
        <f>COUNTIF(lookup_lists!$B$49:$B$55,AB_Facilities!D372)</f>
        <v>0</v>
      </c>
    </row>
    <row r="373" spans="1:14" x14ac:dyDescent="0.2">
      <c r="A373">
        <v>2012</v>
      </c>
      <c r="B373">
        <v>246216</v>
      </c>
      <c r="C373" t="s">
        <v>499</v>
      </c>
      <c r="D373" t="s">
        <v>506</v>
      </c>
      <c r="E373">
        <v>3</v>
      </c>
      <c r="F373" s="29">
        <v>69393</v>
      </c>
      <c r="G373" t="s">
        <v>477</v>
      </c>
      <c r="H373" t="s">
        <v>477</v>
      </c>
      <c r="I373" t="s">
        <v>477</v>
      </c>
      <c r="J373" t="s">
        <v>477</v>
      </c>
      <c r="K373" t="s">
        <v>477</v>
      </c>
      <c r="L373">
        <v>18</v>
      </c>
      <c r="M373">
        <v>0.26400000000000001</v>
      </c>
      <c r="N373" s="20">
        <f>COUNTIF(lookup_lists!$B$49:$B$55,AB_Facilities!D373)</f>
        <v>0</v>
      </c>
    </row>
    <row r="374" spans="1:14" x14ac:dyDescent="0.2">
      <c r="A374">
        <v>2013</v>
      </c>
      <c r="B374">
        <v>123</v>
      </c>
      <c r="C374" t="s">
        <v>476</v>
      </c>
      <c r="D374" t="s">
        <v>104</v>
      </c>
      <c r="E374">
        <v>1</v>
      </c>
      <c r="F374" s="29">
        <v>2452444</v>
      </c>
      <c r="G374" t="s">
        <v>477</v>
      </c>
      <c r="H374" t="s">
        <v>508</v>
      </c>
      <c r="I374" s="29">
        <v>16333</v>
      </c>
      <c r="J374">
        <v>6.66</v>
      </c>
      <c r="K374" t="s">
        <v>508</v>
      </c>
      <c r="L374" s="29">
        <v>4965</v>
      </c>
      <c r="M374">
        <v>2.024</v>
      </c>
      <c r="N374" s="20">
        <f>COUNTIF(lookup_lists!$B$49:$B$55,AB_Facilities!D374)</f>
        <v>1</v>
      </c>
    </row>
    <row r="375" spans="1:14" x14ac:dyDescent="0.2">
      <c r="A375">
        <v>2013</v>
      </c>
      <c r="B375">
        <v>123</v>
      </c>
      <c r="C375" t="s">
        <v>476</v>
      </c>
      <c r="D375" t="s">
        <v>104</v>
      </c>
      <c r="E375">
        <v>2</v>
      </c>
      <c r="F375" s="29">
        <v>2210187</v>
      </c>
      <c r="G375" t="s">
        <v>477</v>
      </c>
      <c r="H375" t="s">
        <v>508</v>
      </c>
      <c r="I375" s="29">
        <v>14778</v>
      </c>
      <c r="J375">
        <v>6.6859999999999999</v>
      </c>
      <c r="K375" t="s">
        <v>508</v>
      </c>
      <c r="L375" s="29">
        <v>4476</v>
      </c>
      <c r="M375">
        <v>2.0249999999999999</v>
      </c>
      <c r="N375" s="20">
        <f>COUNTIF(lookup_lists!$B$49:$B$55,AB_Facilities!D375)</f>
        <v>1</v>
      </c>
    </row>
    <row r="376" spans="1:14" x14ac:dyDescent="0.2">
      <c r="A376">
        <v>2013</v>
      </c>
      <c r="B376">
        <v>773</v>
      </c>
      <c r="C376" t="s">
        <v>348</v>
      </c>
      <c r="D376" t="s">
        <v>98</v>
      </c>
      <c r="E376">
        <v>1</v>
      </c>
      <c r="F376" s="29">
        <v>2954030</v>
      </c>
      <c r="G376" t="s">
        <v>477</v>
      </c>
      <c r="H376" s="29">
        <v>12772</v>
      </c>
      <c r="I376" s="29">
        <v>6194</v>
      </c>
      <c r="J376">
        <v>2.097</v>
      </c>
      <c r="K376" s="29">
        <v>12258</v>
      </c>
      <c r="L376" s="29">
        <v>5944</v>
      </c>
      <c r="M376">
        <v>2.012</v>
      </c>
      <c r="N376" s="20">
        <f>COUNTIF(lookup_lists!$B$49:$B$55,AB_Facilities!D376)</f>
        <v>1</v>
      </c>
    </row>
    <row r="377" spans="1:14" x14ac:dyDescent="0.2">
      <c r="A377">
        <v>2013</v>
      </c>
      <c r="B377">
        <v>773</v>
      </c>
      <c r="C377" t="s">
        <v>348</v>
      </c>
      <c r="D377" t="s">
        <v>98</v>
      </c>
      <c r="E377">
        <v>2</v>
      </c>
      <c r="F377" s="29">
        <v>3137512</v>
      </c>
      <c r="G377" t="s">
        <v>477</v>
      </c>
      <c r="H377" s="29">
        <v>12772</v>
      </c>
      <c r="I377" s="29">
        <v>6578</v>
      </c>
      <c r="J377">
        <v>2.097</v>
      </c>
      <c r="K377" s="29">
        <v>12258</v>
      </c>
      <c r="L377" s="29">
        <v>6314</v>
      </c>
      <c r="M377">
        <v>2.012</v>
      </c>
      <c r="N377" s="20">
        <f>COUNTIF(lookup_lists!$B$49:$B$55,AB_Facilities!D377)</f>
        <v>1</v>
      </c>
    </row>
    <row r="378" spans="1:14" x14ac:dyDescent="0.2">
      <c r="A378">
        <v>2013</v>
      </c>
      <c r="B378">
        <v>773</v>
      </c>
      <c r="C378" t="s">
        <v>348</v>
      </c>
      <c r="D378" t="s">
        <v>98</v>
      </c>
      <c r="E378">
        <v>3</v>
      </c>
      <c r="F378" s="29">
        <v>3830505</v>
      </c>
      <c r="G378" t="s">
        <v>477</v>
      </c>
      <c r="H378" t="s">
        <v>477</v>
      </c>
      <c r="I378" s="29">
        <v>4198</v>
      </c>
      <c r="J378">
        <v>1.0960000000000001</v>
      </c>
      <c r="K378" t="s">
        <v>477</v>
      </c>
      <c r="L378" s="29">
        <v>2269</v>
      </c>
      <c r="M378">
        <v>0.59199999999999997</v>
      </c>
      <c r="N378" s="20">
        <f>COUNTIF(lookup_lists!$B$49:$B$55,AB_Facilities!D378)</f>
        <v>1</v>
      </c>
    </row>
    <row r="379" spans="1:14" x14ac:dyDescent="0.2">
      <c r="A379">
        <v>2013</v>
      </c>
      <c r="B379">
        <v>1391</v>
      </c>
      <c r="C379" t="s">
        <v>348</v>
      </c>
      <c r="D379" t="s">
        <v>478</v>
      </c>
      <c r="E379">
        <v>1</v>
      </c>
      <c r="F379" s="29">
        <v>38061</v>
      </c>
      <c r="G379" t="s">
        <v>477</v>
      </c>
      <c r="H379" t="s">
        <v>477</v>
      </c>
      <c r="I379" t="s">
        <v>477</v>
      </c>
      <c r="J379" t="s">
        <v>477</v>
      </c>
      <c r="K379" t="s">
        <v>477</v>
      </c>
      <c r="L379">
        <v>14</v>
      </c>
      <c r="M379">
        <v>0.373</v>
      </c>
      <c r="N379" s="20">
        <f>COUNTIF(lookup_lists!$B$49:$B$55,AB_Facilities!D379)</f>
        <v>0</v>
      </c>
    </row>
    <row r="380" spans="1:14" x14ac:dyDescent="0.2">
      <c r="A380">
        <v>2013</v>
      </c>
      <c r="B380">
        <v>1391</v>
      </c>
      <c r="C380" t="s">
        <v>348</v>
      </c>
      <c r="D380" t="s">
        <v>478</v>
      </c>
      <c r="E380">
        <v>2</v>
      </c>
      <c r="F380" s="29">
        <v>141959</v>
      </c>
      <c r="G380" t="s">
        <v>477</v>
      </c>
      <c r="H380" t="s">
        <v>477</v>
      </c>
      <c r="I380" t="s">
        <v>477</v>
      </c>
      <c r="J380" t="s">
        <v>477</v>
      </c>
      <c r="K380" t="s">
        <v>477</v>
      </c>
      <c r="L380">
        <v>39</v>
      </c>
      <c r="M380">
        <v>0.27500000000000002</v>
      </c>
      <c r="N380" s="20">
        <f>COUNTIF(lookup_lists!$B$49:$B$55,AB_Facilities!D380)</f>
        <v>0</v>
      </c>
    </row>
    <row r="381" spans="1:14" x14ac:dyDescent="0.2">
      <c r="A381">
        <v>2013</v>
      </c>
      <c r="B381">
        <v>1391</v>
      </c>
      <c r="C381" t="s">
        <v>348</v>
      </c>
      <c r="D381" t="s">
        <v>478</v>
      </c>
      <c r="E381">
        <v>3</v>
      </c>
      <c r="F381" s="29">
        <v>167427</v>
      </c>
      <c r="G381" t="s">
        <v>477</v>
      </c>
      <c r="H381" t="s">
        <v>477</v>
      </c>
      <c r="I381" t="s">
        <v>477</v>
      </c>
      <c r="J381" t="s">
        <v>477</v>
      </c>
      <c r="K381" t="s">
        <v>477</v>
      </c>
      <c r="L381">
        <v>37</v>
      </c>
      <c r="M381">
        <v>0.223</v>
      </c>
      <c r="N381" s="20">
        <f>COUNTIF(lookup_lists!$B$49:$B$55,AB_Facilities!D381)</f>
        <v>0</v>
      </c>
    </row>
    <row r="382" spans="1:14" x14ac:dyDescent="0.2">
      <c r="A382">
        <v>2013</v>
      </c>
      <c r="B382">
        <v>1512</v>
      </c>
      <c r="C382" t="s">
        <v>476</v>
      </c>
      <c r="D382" t="s">
        <v>95</v>
      </c>
      <c r="E382">
        <v>3</v>
      </c>
      <c r="F382" s="29">
        <v>876143</v>
      </c>
      <c r="G382" t="s">
        <v>477</v>
      </c>
      <c r="H382" t="s">
        <v>508</v>
      </c>
      <c r="I382" s="29">
        <v>5302</v>
      </c>
      <c r="J382">
        <v>6.0519999999999996</v>
      </c>
      <c r="K382" t="s">
        <v>508</v>
      </c>
      <c r="L382" s="29">
        <v>2107</v>
      </c>
      <c r="M382">
        <v>2.4039999999999999</v>
      </c>
      <c r="N382" s="20">
        <f>COUNTIF(lookup_lists!$B$49:$B$55,AB_Facilities!D382)</f>
        <v>1</v>
      </c>
    </row>
    <row r="383" spans="1:14" x14ac:dyDescent="0.2">
      <c r="A383">
        <v>2013</v>
      </c>
      <c r="B383">
        <v>1512</v>
      </c>
      <c r="C383" t="s">
        <v>476</v>
      </c>
      <c r="D383" t="s">
        <v>95</v>
      </c>
      <c r="E383">
        <v>4</v>
      </c>
      <c r="F383" s="29">
        <v>827699</v>
      </c>
      <c r="G383" t="s">
        <v>477</v>
      </c>
      <c r="H383" t="s">
        <v>508</v>
      </c>
      <c r="I383" s="29">
        <v>4777</v>
      </c>
      <c r="J383">
        <v>5.7709999999999999</v>
      </c>
      <c r="K383" t="s">
        <v>508</v>
      </c>
      <c r="L383" s="29">
        <v>1845</v>
      </c>
      <c r="M383">
        <v>2.2290000000000001</v>
      </c>
      <c r="N383" s="20">
        <f>COUNTIF(lookup_lists!$B$49:$B$55,AB_Facilities!D383)</f>
        <v>1</v>
      </c>
    </row>
    <row r="384" spans="1:14" x14ac:dyDescent="0.2">
      <c r="A384">
        <v>2013</v>
      </c>
      <c r="B384">
        <v>1512</v>
      </c>
      <c r="C384" t="s">
        <v>476</v>
      </c>
      <c r="D384" t="s">
        <v>95</v>
      </c>
      <c r="E384">
        <v>5</v>
      </c>
      <c r="F384" s="29">
        <v>2553268</v>
      </c>
      <c r="G384" t="s">
        <v>477</v>
      </c>
      <c r="H384" t="s">
        <v>477</v>
      </c>
      <c r="I384" s="29">
        <v>13935</v>
      </c>
      <c r="J384">
        <v>5.4580000000000002</v>
      </c>
      <c r="K384" t="s">
        <v>477</v>
      </c>
      <c r="L384" s="29">
        <v>7036</v>
      </c>
      <c r="M384">
        <v>2.7559999999999998</v>
      </c>
      <c r="N384" s="20">
        <f>COUNTIF(lookup_lists!$B$49:$B$55,AB_Facilities!D384)</f>
        <v>1</v>
      </c>
    </row>
    <row r="385" spans="1:14" x14ac:dyDescent="0.2">
      <c r="A385">
        <v>2013</v>
      </c>
      <c r="B385">
        <v>9814</v>
      </c>
      <c r="C385" t="s">
        <v>102</v>
      </c>
      <c r="D385" t="s">
        <v>102</v>
      </c>
      <c r="E385">
        <v>1</v>
      </c>
      <c r="F385" s="29">
        <v>637460</v>
      </c>
      <c r="G385" t="s">
        <v>477</v>
      </c>
      <c r="H385" t="s">
        <v>477</v>
      </c>
      <c r="I385" s="29">
        <v>1250</v>
      </c>
      <c r="J385">
        <v>1.9610000000000001</v>
      </c>
      <c r="K385" t="s">
        <v>477</v>
      </c>
      <c r="L385">
        <v>928</v>
      </c>
      <c r="M385">
        <v>1.456</v>
      </c>
      <c r="N385" s="20">
        <f>COUNTIF(lookup_lists!$B$49:$B$55,AB_Facilities!D385)</f>
        <v>1</v>
      </c>
    </row>
    <row r="386" spans="1:14" x14ac:dyDescent="0.2">
      <c r="A386">
        <v>2013</v>
      </c>
      <c r="B386">
        <v>9830</v>
      </c>
      <c r="C386" t="s">
        <v>351</v>
      </c>
      <c r="D386" t="s">
        <v>106</v>
      </c>
      <c r="E386">
        <v>1</v>
      </c>
      <c r="F386" s="29">
        <v>627137</v>
      </c>
      <c r="G386" t="s">
        <v>477</v>
      </c>
      <c r="H386" t="s">
        <v>508</v>
      </c>
      <c r="I386">
        <v>795</v>
      </c>
      <c r="J386">
        <v>1.268</v>
      </c>
      <c r="K386" t="s">
        <v>508</v>
      </c>
      <c r="L386" s="29">
        <v>1194</v>
      </c>
      <c r="M386">
        <v>1.9039999999999999</v>
      </c>
      <c r="N386" s="20">
        <f>COUNTIF(lookup_lists!$B$49:$B$55,AB_Facilities!D386)</f>
        <v>1</v>
      </c>
    </row>
    <row r="387" spans="1:14" x14ac:dyDescent="0.2">
      <c r="A387">
        <v>2013</v>
      </c>
      <c r="B387">
        <v>9830</v>
      </c>
      <c r="C387" t="s">
        <v>351</v>
      </c>
      <c r="D387" t="s">
        <v>106</v>
      </c>
      <c r="E387">
        <v>2</v>
      </c>
      <c r="F387" s="29">
        <v>370065</v>
      </c>
      <c r="G387" t="s">
        <v>477</v>
      </c>
      <c r="H387" t="s">
        <v>508</v>
      </c>
      <c r="I387">
        <v>423</v>
      </c>
      <c r="J387">
        <v>1.143</v>
      </c>
      <c r="K387" t="s">
        <v>508</v>
      </c>
      <c r="L387">
        <v>662</v>
      </c>
      <c r="M387">
        <v>1.7889999999999999</v>
      </c>
      <c r="N387" s="20">
        <f>COUNTIF(lookup_lists!$B$49:$B$55,AB_Facilities!D387)</f>
        <v>1</v>
      </c>
    </row>
    <row r="388" spans="1:14" x14ac:dyDescent="0.2">
      <c r="A388">
        <v>2013</v>
      </c>
      <c r="B388">
        <v>9830</v>
      </c>
      <c r="C388" t="s">
        <v>351</v>
      </c>
      <c r="D388" t="s">
        <v>106</v>
      </c>
      <c r="E388">
        <v>3</v>
      </c>
      <c r="F388" s="29">
        <v>2659644</v>
      </c>
      <c r="G388" t="s">
        <v>477</v>
      </c>
      <c r="H388" t="s">
        <v>508</v>
      </c>
      <c r="I388" s="29">
        <v>5218</v>
      </c>
      <c r="J388">
        <v>1.962</v>
      </c>
      <c r="K388" t="s">
        <v>508</v>
      </c>
      <c r="L388" s="29">
        <v>5134</v>
      </c>
      <c r="M388">
        <v>1.93</v>
      </c>
      <c r="N388" s="20">
        <f>COUNTIF(lookup_lists!$B$49:$B$55,AB_Facilities!D388)</f>
        <v>1</v>
      </c>
    </row>
    <row r="389" spans="1:14" x14ac:dyDescent="0.2">
      <c r="A389">
        <v>2013</v>
      </c>
      <c r="B389">
        <v>9830</v>
      </c>
      <c r="C389" t="s">
        <v>351</v>
      </c>
      <c r="D389" t="s">
        <v>106</v>
      </c>
      <c r="E389">
        <v>4</v>
      </c>
      <c r="F389" s="29">
        <v>2487223</v>
      </c>
      <c r="G389" t="s">
        <v>477</v>
      </c>
      <c r="H389" t="s">
        <v>508</v>
      </c>
      <c r="I389" s="29">
        <v>4812</v>
      </c>
      <c r="J389">
        <v>1.9350000000000001</v>
      </c>
      <c r="K389" t="s">
        <v>508</v>
      </c>
      <c r="L389" s="29">
        <v>4753</v>
      </c>
      <c r="M389">
        <v>1.911</v>
      </c>
      <c r="N389" s="20">
        <f>COUNTIF(lookup_lists!$B$49:$B$55,AB_Facilities!D389)</f>
        <v>1</v>
      </c>
    </row>
    <row r="390" spans="1:14" x14ac:dyDescent="0.2">
      <c r="A390">
        <v>2013</v>
      </c>
      <c r="B390">
        <v>9830</v>
      </c>
      <c r="C390" t="s">
        <v>351</v>
      </c>
      <c r="D390" t="s">
        <v>106</v>
      </c>
      <c r="E390">
        <v>5</v>
      </c>
      <c r="F390" s="29">
        <v>2842743</v>
      </c>
      <c r="G390" t="s">
        <v>477</v>
      </c>
      <c r="H390" t="s">
        <v>508</v>
      </c>
      <c r="I390" s="29">
        <v>5618</v>
      </c>
      <c r="J390">
        <v>1.976</v>
      </c>
      <c r="K390" t="s">
        <v>508</v>
      </c>
      <c r="L390" s="29">
        <v>4882</v>
      </c>
      <c r="M390">
        <v>1.7170000000000001</v>
      </c>
      <c r="N390" s="20">
        <f>COUNTIF(lookup_lists!$B$49:$B$55,AB_Facilities!D390)</f>
        <v>1</v>
      </c>
    </row>
    <row r="391" spans="1:14" x14ac:dyDescent="0.2">
      <c r="A391">
        <v>2013</v>
      </c>
      <c r="B391">
        <v>9830</v>
      </c>
      <c r="C391" t="s">
        <v>351</v>
      </c>
      <c r="D391" t="s">
        <v>106</v>
      </c>
      <c r="E391">
        <v>6</v>
      </c>
      <c r="F391" s="29">
        <v>2460630</v>
      </c>
      <c r="G391" t="s">
        <v>477</v>
      </c>
      <c r="H391" t="s">
        <v>508</v>
      </c>
      <c r="I391" s="29">
        <v>4857</v>
      </c>
      <c r="J391">
        <v>1.974</v>
      </c>
      <c r="K391" t="s">
        <v>508</v>
      </c>
      <c r="L391" s="29">
        <v>4280</v>
      </c>
      <c r="M391">
        <v>1.7390000000000001</v>
      </c>
      <c r="N391" s="20">
        <f>COUNTIF(lookup_lists!$B$49:$B$55,AB_Facilities!D391)</f>
        <v>1</v>
      </c>
    </row>
    <row r="392" spans="1:14" x14ac:dyDescent="0.2">
      <c r="A392">
        <v>2013</v>
      </c>
      <c r="B392">
        <v>10323</v>
      </c>
      <c r="C392" t="s">
        <v>351</v>
      </c>
      <c r="D392" t="s">
        <v>357</v>
      </c>
      <c r="E392">
        <v>4</v>
      </c>
      <c r="F392" t="s">
        <v>477</v>
      </c>
      <c r="G392" t="s">
        <v>477</v>
      </c>
      <c r="H392" t="s">
        <v>477</v>
      </c>
      <c r="I392" t="s">
        <v>477</v>
      </c>
      <c r="J392" t="s">
        <v>477</v>
      </c>
      <c r="K392" t="s">
        <v>477</v>
      </c>
      <c r="L392" t="s">
        <v>477</v>
      </c>
      <c r="M392" t="s">
        <v>477</v>
      </c>
      <c r="N392" s="20">
        <f>COUNTIF(lookup_lists!$B$49:$B$55,AB_Facilities!D392)</f>
        <v>1</v>
      </c>
    </row>
    <row r="393" spans="1:14" x14ac:dyDescent="0.2">
      <c r="A393">
        <v>2013</v>
      </c>
      <c r="B393">
        <v>10324</v>
      </c>
      <c r="C393" t="s">
        <v>351</v>
      </c>
      <c r="D393" t="s">
        <v>100</v>
      </c>
      <c r="E393">
        <v>1</v>
      </c>
      <c r="F393" s="29">
        <v>1246195</v>
      </c>
      <c r="G393" t="s">
        <v>477</v>
      </c>
      <c r="H393" t="s">
        <v>477</v>
      </c>
      <c r="I393" s="29">
        <v>2684</v>
      </c>
      <c r="J393">
        <v>2.1539999999999999</v>
      </c>
      <c r="K393" t="s">
        <v>477</v>
      </c>
      <c r="L393" s="29">
        <v>2380</v>
      </c>
      <c r="M393">
        <v>1.91</v>
      </c>
      <c r="N393" s="20">
        <f>COUNTIF(lookup_lists!$B$49:$B$55,AB_Facilities!D393)</f>
        <v>1</v>
      </c>
    </row>
    <row r="394" spans="1:14" x14ac:dyDescent="0.2">
      <c r="A394">
        <v>2013</v>
      </c>
      <c r="B394">
        <v>10324</v>
      </c>
      <c r="C394" t="s">
        <v>351</v>
      </c>
      <c r="D394" t="s">
        <v>100</v>
      </c>
      <c r="E394">
        <v>2</v>
      </c>
      <c r="F394" s="29">
        <v>3056000</v>
      </c>
      <c r="G394" t="s">
        <v>477</v>
      </c>
      <c r="H394" t="s">
        <v>477</v>
      </c>
      <c r="I394" s="29">
        <v>6808</v>
      </c>
      <c r="J394">
        <v>2.2280000000000002</v>
      </c>
      <c r="K394" t="s">
        <v>477</v>
      </c>
      <c r="L394" s="29">
        <v>5834</v>
      </c>
      <c r="M394">
        <v>1.909</v>
      </c>
      <c r="N394" s="20">
        <f>COUNTIF(lookup_lists!$B$49:$B$55,AB_Facilities!D394)</f>
        <v>1</v>
      </c>
    </row>
    <row r="395" spans="1:14" x14ac:dyDescent="0.2">
      <c r="A395">
        <v>2013</v>
      </c>
      <c r="B395">
        <v>10324</v>
      </c>
      <c r="C395" t="s">
        <v>351</v>
      </c>
      <c r="D395" t="s">
        <v>100</v>
      </c>
      <c r="E395">
        <v>3</v>
      </c>
      <c r="F395" s="29">
        <v>3289793</v>
      </c>
      <c r="G395" t="s">
        <v>477</v>
      </c>
      <c r="H395" t="s">
        <v>477</v>
      </c>
      <c r="I395" s="29">
        <v>2404</v>
      </c>
      <c r="J395">
        <v>0.73099999999999998</v>
      </c>
      <c r="K395" t="s">
        <v>477</v>
      </c>
      <c r="L395" s="29">
        <v>1750</v>
      </c>
      <c r="M395">
        <v>0.53200000000000003</v>
      </c>
      <c r="N395" s="20">
        <f>COUNTIF(lookup_lists!$B$49:$B$55,AB_Facilities!D395)</f>
        <v>1</v>
      </c>
    </row>
    <row r="396" spans="1:14" x14ac:dyDescent="0.2">
      <c r="A396">
        <v>2013</v>
      </c>
      <c r="B396">
        <v>11610</v>
      </c>
      <c r="C396" t="s">
        <v>480</v>
      </c>
      <c r="D396" t="s">
        <v>481</v>
      </c>
      <c r="E396">
        <v>8</v>
      </c>
      <c r="F396" t="s">
        <v>477</v>
      </c>
      <c r="G396" t="s">
        <v>477</v>
      </c>
      <c r="H396" t="s">
        <v>477</v>
      </c>
      <c r="I396" t="s">
        <v>477</v>
      </c>
      <c r="J396" t="s">
        <v>477</v>
      </c>
      <c r="K396" t="s">
        <v>477</v>
      </c>
      <c r="L396" t="s">
        <v>477</v>
      </c>
      <c r="M396" t="s">
        <v>477</v>
      </c>
      <c r="N396" s="20">
        <f>COUNTIF(lookup_lists!$B$49:$B$55,AB_Facilities!D396)</f>
        <v>0</v>
      </c>
    </row>
    <row r="397" spans="1:14" x14ac:dyDescent="0.2">
      <c r="A397">
        <v>2013</v>
      </c>
      <c r="B397">
        <v>11610</v>
      </c>
      <c r="C397" t="s">
        <v>480</v>
      </c>
      <c r="D397" t="s">
        <v>481</v>
      </c>
      <c r="E397">
        <v>10</v>
      </c>
      <c r="F397" t="s">
        <v>477</v>
      </c>
      <c r="G397" t="s">
        <v>477</v>
      </c>
      <c r="H397" t="s">
        <v>477</v>
      </c>
      <c r="I397" t="s">
        <v>477</v>
      </c>
      <c r="J397" t="s">
        <v>477</v>
      </c>
      <c r="K397" t="s">
        <v>477</v>
      </c>
      <c r="L397" t="s">
        <v>477</v>
      </c>
      <c r="M397" t="s">
        <v>477</v>
      </c>
      <c r="N397" s="20">
        <f>COUNTIF(lookup_lists!$B$49:$B$55,AB_Facilities!D397)</f>
        <v>0</v>
      </c>
    </row>
    <row r="398" spans="1:14" x14ac:dyDescent="0.2">
      <c r="A398">
        <v>2013</v>
      </c>
      <c r="B398">
        <v>11610</v>
      </c>
      <c r="C398" t="s">
        <v>480</v>
      </c>
      <c r="D398" t="s">
        <v>481</v>
      </c>
      <c r="E398">
        <v>11</v>
      </c>
      <c r="F398" t="s">
        <v>477</v>
      </c>
      <c r="G398" t="s">
        <v>477</v>
      </c>
      <c r="H398" t="s">
        <v>477</v>
      </c>
      <c r="I398" t="s">
        <v>477</v>
      </c>
      <c r="J398" t="s">
        <v>477</v>
      </c>
      <c r="K398" t="s">
        <v>477</v>
      </c>
      <c r="L398" t="s">
        <v>477</v>
      </c>
      <c r="M398" t="s">
        <v>477</v>
      </c>
      <c r="N398" s="20">
        <f>COUNTIF(lookup_lists!$B$49:$B$55,AB_Facilities!D398)</f>
        <v>0</v>
      </c>
    </row>
    <row r="399" spans="1:14" x14ac:dyDescent="0.2">
      <c r="A399">
        <v>2013</v>
      </c>
      <c r="B399">
        <v>11610</v>
      </c>
      <c r="C399" t="s">
        <v>480</v>
      </c>
      <c r="D399" t="s">
        <v>481</v>
      </c>
      <c r="E399" t="s">
        <v>482</v>
      </c>
      <c r="F399" s="29">
        <v>86321</v>
      </c>
      <c r="G399" t="s">
        <v>477</v>
      </c>
      <c r="H399" t="s">
        <v>477</v>
      </c>
      <c r="I399" t="s">
        <v>477</v>
      </c>
      <c r="J399" t="s">
        <v>477</v>
      </c>
      <c r="K399" t="s">
        <v>477</v>
      </c>
      <c r="L399">
        <v>22</v>
      </c>
      <c r="M399">
        <v>0.26</v>
      </c>
      <c r="N399" s="20">
        <f>COUNTIF(lookup_lists!$B$49:$B$55,AB_Facilities!D399)</f>
        <v>0</v>
      </c>
    </row>
    <row r="400" spans="1:14" x14ac:dyDescent="0.2">
      <c r="A400">
        <v>2013</v>
      </c>
      <c r="B400">
        <v>11610</v>
      </c>
      <c r="C400" t="s">
        <v>480</v>
      </c>
      <c r="D400" t="s">
        <v>481</v>
      </c>
      <c r="E400" t="s">
        <v>483</v>
      </c>
      <c r="F400" s="29">
        <v>84632</v>
      </c>
      <c r="G400" t="s">
        <v>477</v>
      </c>
      <c r="H400" t="s">
        <v>477</v>
      </c>
      <c r="I400" t="s">
        <v>477</v>
      </c>
      <c r="J400" t="s">
        <v>477</v>
      </c>
      <c r="K400" t="s">
        <v>477</v>
      </c>
      <c r="L400">
        <v>17</v>
      </c>
      <c r="M400">
        <v>0.20499999999999999</v>
      </c>
      <c r="N400" s="20">
        <f>COUNTIF(lookup_lists!$B$49:$B$55,AB_Facilities!D400)</f>
        <v>0</v>
      </c>
    </row>
    <row r="401" spans="1:14" x14ac:dyDescent="0.2">
      <c r="A401">
        <v>2013</v>
      </c>
      <c r="B401">
        <v>11610</v>
      </c>
      <c r="C401" t="s">
        <v>480</v>
      </c>
      <c r="D401" t="s">
        <v>481</v>
      </c>
      <c r="E401">
        <v>14</v>
      </c>
      <c r="F401" s="29">
        <v>320313</v>
      </c>
      <c r="G401" t="s">
        <v>477</v>
      </c>
      <c r="H401" t="s">
        <v>477</v>
      </c>
      <c r="I401" t="s">
        <v>477</v>
      </c>
      <c r="J401" t="s">
        <v>477</v>
      </c>
      <c r="K401" t="s">
        <v>477</v>
      </c>
      <c r="L401">
        <v>99</v>
      </c>
      <c r="M401">
        <v>0.31</v>
      </c>
      <c r="N401" s="20">
        <f>COUNTIF(lookup_lists!$B$49:$B$55,AB_Facilities!D401)</f>
        <v>0</v>
      </c>
    </row>
    <row r="402" spans="1:14" x14ac:dyDescent="0.2">
      <c r="A402">
        <v>2013</v>
      </c>
      <c r="B402">
        <v>11610</v>
      </c>
      <c r="C402" t="s">
        <v>480</v>
      </c>
      <c r="D402" t="s">
        <v>481</v>
      </c>
      <c r="E402">
        <v>15</v>
      </c>
      <c r="F402" s="29">
        <v>337479</v>
      </c>
      <c r="G402" t="s">
        <v>477</v>
      </c>
      <c r="H402" t="s">
        <v>477</v>
      </c>
      <c r="I402" t="s">
        <v>477</v>
      </c>
      <c r="J402" t="s">
        <v>477</v>
      </c>
      <c r="K402" t="s">
        <v>477</v>
      </c>
      <c r="L402">
        <v>65</v>
      </c>
      <c r="M402">
        <v>0.192</v>
      </c>
      <c r="N402" s="20">
        <f>COUNTIF(lookup_lists!$B$49:$B$55,AB_Facilities!D402)</f>
        <v>0</v>
      </c>
    </row>
    <row r="403" spans="1:14" x14ac:dyDescent="0.2">
      <c r="A403">
        <v>2013</v>
      </c>
      <c r="B403">
        <v>11718</v>
      </c>
      <c r="C403" t="s">
        <v>476</v>
      </c>
      <c r="D403" t="s">
        <v>484</v>
      </c>
      <c r="E403">
        <v>1</v>
      </c>
      <c r="F403">
        <v>0</v>
      </c>
      <c r="G403" t="s">
        <v>477</v>
      </c>
      <c r="H403" t="s">
        <v>477</v>
      </c>
      <c r="I403" t="s">
        <v>477</v>
      </c>
      <c r="J403" t="s">
        <v>477</v>
      </c>
      <c r="K403" t="s">
        <v>477</v>
      </c>
      <c r="L403">
        <v>0</v>
      </c>
      <c r="M403">
        <v>0</v>
      </c>
      <c r="N403" s="20">
        <f>COUNTIF(lookup_lists!$B$49:$B$55,AB_Facilities!D403)</f>
        <v>0</v>
      </c>
    </row>
    <row r="404" spans="1:14" x14ac:dyDescent="0.2">
      <c r="A404">
        <v>2013</v>
      </c>
      <c r="B404">
        <v>11718</v>
      </c>
      <c r="C404" t="s">
        <v>476</v>
      </c>
      <c r="D404" t="s">
        <v>484</v>
      </c>
      <c r="E404">
        <v>2</v>
      </c>
      <c r="F404">
        <v>0</v>
      </c>
      <c r="G404" t="s">
        <v>477</v>
      </c>
      <c r="H404" t="s">
        <v>477</v>
      </c>
      <c r="I404" t="s">
        <v>477</v>
      </c>
      <c r="J404" t="s">
        <v>477</v>
      </c>
      <c r="K404" t="s">
        <v>477</v>
      </c>
      <c r="L404">
        <v>0</v>
      </c>
      <c r="M404">
        <v>0</v>
      </c>
      <c r="N404" s="20">
        <f>COUNTIF(lookup_lists!$B$49:$B$55,AB_Facilities!D404)</f>
        <v>0</v>
      </c>
    </row>
    <row r="405" spans="1:14" x14ac:dyDescent="0.2">
      <c r="A405">
        <v>2013</v>
      </c>
      <c r="B405">
        <v>11718</v>
      </c>
      <c r="C405" t="s">
        <v>476</v>
      </c>
      <c r="D405" t="s">
        <v>484</v>
      </c>
      <c r="E405">
        <v>3</v>
      </c>
      <c r="F405">
        <v>0</v>
      </c>
      <c r="G405" t="s">
        <v>477</v>
      </c>
      <c r="H405" t="s">
        <v>477</v>
      </c>
      <c r="I405" t="s">
        <v>477</v>
      </c>
      <c r="J405" t="s">
        <v>477</v>
      </c>
      <c r="K405" t="s">
        <v>477</v>
      </c>
      <c r="L405">
        <v>0</v>
      </c>
      <c r="M405">
        <v>0</v>
      </c>
      <c r="N405" s="20">
        <f>COUNTIF(lookup_lists!$B$49:$B$55,AB_Facilities!D405)</f>
        <v>0</v>
      </c>
    </row>
    <row r="406" spans="1:14" x14ac:dyDescent="0.2">
      <c r="A406">
        <v>2013</v>
      </c>
      <c r="B406">
        <v>67774</v>
      </c>
      <c r="C406" t="s">
        <v>476</v>
      </c>
      <c r="D406" t="s">
        <v>485</v>
      </c>
      <c r="E406">
        <v>1</v>
      </c>
      <c r="F406" s="29">
        <v>42607</v>
      </c>
      <c r="G406" t="s">
        <v>477</v>
      </c>
      <c r="H406" t="s">
        <v>477</v>
      </c>
      <c r="I406" t="s">
        <v>477</v>
      </c>
      <c r="J406" t="s">
        <v>477</v>
      </c>
      <c r="K406" t="s">
        <v>477</v>
      </c>
      <c r="L406">
        <v>40</v>
      </c>
      <c r="M406">
        <v>0.93799999999999994</v>
      </c>
      <c r="N406" s="20">
        <f>COUNTIF(lookup_lists!$B$49:$B$55,AB_Facilities!D406)</f>
        <v>0</v>
      </c>
    </row>
    <row r="407" spans="1:14" x14ac:dyDescent="0.2">
      <c r="A407">
        <v>2013</v>
      </c>
      <c r="B407">
        <v>68179</v>
      </c>
      <c r="C407" t="s">
        <v>486</v>
      </c>
      <c r="D407" t="s">
        <v>487</v>
      </c>
      <c r="E407">
        <v>1</v>
      </c>
      <c r="F407" s="29">
        <v>583110</v>
      </c>
      <c r="G407" s="29">
        <v>1129905</v>
      </c>
      <c r="H407" t="s">
        <v>477</v>
      </c>
      <c r="I407" t="s">
        <v>477</v>
      </c>
      <c r="J407" t="s">
        <v>477</v>
      </c>
      <c r="K407" t="s">
        <v>477</v>
      </c>
      <c r="L407">
        <v>272</v>
      </c>
      <c r="M407">
        <v>0.159</v>
      </c>
      <c r="N407" s="20">
        <f>COUNTIF(lookup_lists!$B$49:$B$55,AB_Facilities!D407)</f>
        <v>0</v>
      </c>
    </row>
    <row r="408" spans="1:14" x14ac:dyDescent="0.2">
      <c r="A408">
        <v>2013</v>
      </c>
      <c r="B408">
        <v>69209</v>
      </c>
      <c r="C408" t="s">
        <v>476</v>
      </c>
      <c r="D408" t="s">
        <v>484</v>
      </c>
      <c r="E408">
        <v>4</v>
      </c>
      <c r="F408" s="29">
        <v>298173</v>
      </c>
      <c r="G408" s="29">
        <v>154996</v>
      </c>
      <c r="H408" t="s">
        <v>477</v>
      </c>
      <c r="I408" t="s">
        <v>477</v>
      </c>
      <c r="J408" t="s">
        <v>477</v>
      </c>
      <c r="K408" t="s">
        <v>477</v>
      </c>
      <c r="L408">
        <v>187</v>
      </c>
      <c r="M408">
        <v>0.41199999999999998</v>
      </c>
      <c r="N408" s="20">
        <f>COUNTIF(lookup_lists!$B$49:$B$55,AB_Facilities!D408)</f>
        <v>0</v>
      </c>
    </row>
    <row r="409" spans="1:14" x14ac:dyDescent="0.2">
      <c r="A409">
        <v>2013</v>
      </c>
      <c r="B409">
        <v>69209</v>
      </c>
      <c r="C409" t="s">
        <v>476</v>
      </c>
      <c r="D409" t="s">
        <v>484</v>
      </c>
      <c r="E409">
        <v>5</v>
      </c>
      <c r="F409" s="29">
        <v>151871</v>
      </c>
      <c r="G409" t="s">
        <v>477</v>
      </c>
      <c r="H409" t="s">
        <v>477</v>
      </c>
      <c r="I409" t="s">
        <v>477</v>
      </c>
      <c r="J409" t="s">
        <v>477</v>
      </c>
      <c r="K409" t="s">
        <v>477</v>
      </c>
      <c r="L409">
        <v>70</v>
      </c>
      <c r="M409">
        <v>0.46200000000000002</v>
      </c>
      <c r="N409" s="20">
        <f>COUNTIF(lookup_lists!$B$49:$B$55,AB_Facilities!D409)</f>
        <v>0</v>
      </c>
    </row>
    <row r="410" spans="1:14" x14ac:dyDescent="0.2">
      <c r="A410">
        <v>2013</v>
      </c>
      <c r="B410">
        <v>73899</v>
      </c>
      <c r="C410" t="s">
        <v>476</v>
      </c>
      <c r="D410" t="s">
        <v>488</v>
      </c>
      <c r="E410">
        <v>1</v>
      </c>
      <c r="F410" s="29">
        <v>674769</v>
      </c>
      <c r="G410" s="29">
        <v>2017607</v>
      </c>
      <c r="H410" t="s">
        <v>477</v>
      </c>
      <c r="I410" t="s">
        <v>477</v>
      </c>
      <c r="J410" t="s">
        <v>477</v>
      </c>
      <c r="K410" t="s">
        <v>477</v>
      </c>
      <c r="L410">
        <v>307</v>
      </c>
      <c r="M410">
        <v>0.114</v>
      </c>
      <c r="N410" s="20">
        <f>COUNTIF(lookup_lists!$B$49:$B$55,AB_Facilities!D410)</f>
        <v>0</v>
      </c>
    </row>
    <row r="411" spans="1:14" x14ac:dyDescent="0.2">
      <c r="A411">
        <v>2013</v>
      </c>
      <c r="B411">
        <v>73899</v>
      </c>
      <c r="C411" t="s">
        <v>476</v>
      </c>
      <c r="D411" t="s">
        <v>488</v>
      </c>
      <c r="E411">
        <v>2</v>
      </c>
      <c r="F411" s="29">
        <v>697679</v>
      </c>
      <c r="G411" s="29">
        <v>2050159</v>
      </c>
      <c r="H411" t="s">
        <v>477</v>
      </c>
      <c r="I411" t="s">
        <v>477</v>
      </c>
      <c r="J411" t="s">
        <v>477</v>
      </c>
      <c r="K411" t="s">
        <v>477</v>
      </c>
      <c r="L411">
        <v>312</v>
      </c>
      <c r="M411">
        <v>0.114</v>
      </c>
      <c r="N411" s="20">
        <f>COUNTIF(lookup_lists!$B$49:$B$55,AB_Facilities!D411)</f>
        <v>0</v>
      </c>
    </row>
    <row r="412" spans="1:14" x14ac:dyDescent="0.2">
      <c r="A412">
        <v>2013</v>
      </c>
      <c r="B412">
        <v>77375</v>
      </c>
      <c r="C412" t="s">
        <v>489</v>
      </c>
      <c r="D412" t="s">
        <v>490</v>
      </c>
      <c r="E412">
        <v>1</v>
      </c>
      <c r="F412" s="29">
        <v>963149</v>
      </c>
      <c r="G412" s="29">
        <v>-620073</v>
      </c>
      <c r="H412" t="s">
        <v>477</v>
      </c>
      <c r="I412" t="s">
        <v>477</v>
      </c>
      <c r="J412" t="s">
        <v>477</v>
      </c>
      <c r="K412" t="s">
        <v>477</v>
      </c>
      <c r="L412">
        <v>121</v>
      </c>
      <c r="M412">
        <v>0.35199999999999998</v>
      </c>
      <c r="N412" s="20">
        <f>COUNTIF(lookup_lists!$B$49:$B$55,AB_Facilities!D412)</f>
        <v>0</v>
      </c>
    </row>
    <row r="413" spans="1:14" x14ac:dyDescent="0.2">
      <c r="A413">
        <v>2013</v>
      </c>
      <c r="B413">
        <v>136385</v>
      </c>
      <c r="C413" t="s">
        <v>492</v>
      </c>
      <c r="D413" t="s">
        <v>493</v>
      </c>
      <c r="E413">
        <v>1</v>
      </c>
      <c r="F413" s="29">
        <v>658608</v>
      </c>
      <c r="G413" t="s">
        <v>477</v>
      </c>
      <c r="H413" t="s">
        <v>477</v>
      </c>
      <c r="I413" t="s">
        <v>477</v>
      </c>
      <c r="J413" t="s">
        <v>477</v>
      </c>
      <c r="K413" t="s">
        <v>477</v>
      </c>
      <c r="L413">
        <v>323</v>
      </c>
      <c r="M413">
        <v>0.49</v>
      </c>
      <c r="N413" s="20">
        <f>COUNTIF(lookup_lists!$B$49:$B$55,AB_Facilities!D413)</f>
        <v>0</v>
      </c>
    </row>
    <row r="414" spans="1:14" x14ac:dyDescent="0.2">
      <c r="A414">
        <v>2013</v>
      </c>
      <c r="B414">
        <v>136681</v>
      </c>
      <c r="C414" t="s">
        <v>494</v>
      </c>
      <c r="D414" t="s">
        <v>495</v>
      </c>
      <c r="E414">
        <v>1</v>
      </c>
      <c r="F414" s="29">
        <v>249474</v>
      </c>
      <c r="G414" s="29">
        <v>310684</v>
      </c>
      <c r="H414" t="s">
        <v>477</v>
      </c>
      <c r="I414" t="s">
        <v>477</v>
      </c>
      <c r="J414" t="s">
        <v>477</v>
      </c>
      <c r="K414" t="s">
        <v>477</v>
      </c>
      <c r="L414">
        <v>85</v>
      </c>
      <c r="M414">
        <v>0.151</v>
      </c>
      <c r="N414" s="20">
        <f>COUNTIF(lookup_lists!$B$49:$B$55,AB_Facilities!D414)</f>
        <v>0</v>
      </c>
    </row>
    <row r="415" spans="1:14" x14ac:dyDescent="0.2">
      <c r="A415">
        <v>2013</v>
      </c>
      <c r="B415">
        <v>136681</v>
      </c>
      <c r="C415" t="s">
        <v>494</v>
      </c>
      <c r="D415" t="s">
        <v>495</v>
      </c>
      <c r="E415">
        <v>2</v>
      </c>
      <c r="F415" s="29">
        <v>247773</v>
      </c>
      <c r="G415" s="29">
        <v>304474</v>
      </c>
      <c r="H415" t="s">
        <v>477</v>
      </c>
      <c r="I415" t="s">
        <v>477</v>
      </c>
      <c r="J415" t="s">
        <v>477</v>
      </c>
      <c r="K415" t="s">
        <v>477</v>
      </c>
      <c r="L415">
        <v>80</v>
      </c>
      <c r="M415">
        <v>0.14399999999999999</v>
      </c>
      <c r="N415" s="20">
        <f>COUNTIF(lookup_lists!$B$49:$B$55,AB_Facilities!D415)</f>
        <v>0</v>
      </c>
    </row>
    <row r="416" spans="1:14" x14ac:dyDescent="0.2">
      <c r="A416">
        <v>2013</v>
      </c>
      <c r="B416">
        <v>136858</v>
      </c>
      <c r="C416" t="s">
        <v>496</v>
      </c>
      <c r="D416" t="s">
        <v>497</v>
      </c>
      <c r="E416">
        <v>1</v>
      </c>
      <c r="F416" s="29">
        <v>588982</v>
      </c>
      <c r="G416" t="s">
        <v>477</v>
      </c>
      <c r="H416" t="s">
        <v>477</v>
      </c>
      <c r="I416" t="s">
        <v>477</v>
      </c>
      <c r="J416" t="s">
        <v>477</v>
      </c>
      <c r="K416" t="s">
        <v>477</v>
      </c>
      <c r="L416">
        <v>247</v>
      </c>
      <c r="M416">
        <v>0.42</v>
      </c>
      <c r="N416" s="20">
        <f>COUNTIF(lookup_lists!$B$49:$B$55,AB_Facilities!D416)</f>
        <v>0</v>
      </c>
    </row>
    <row r="417" spans="1:14" x14ac:dyDescent="0.2">
      <c r="A417">
        <v>2013</v>
      </c>
      <c r="B417">
        <v>136951</v>
      </c>
      <c r="C417" t="s">
        <v>494</v>
      </c>
      <c r="D417" t="s">
        <v>498</v>
      </c>
      <c r="E417">
        <v>1</v>
      </c>
      <c r="F417" s="29">
        <v>695554</v>
      </c>
      <c r="G417" t="s">
        <v>509</v>
      </c>
      <c r="H417" t="s">
        <v>477</v>
      </c>
      <c r="I417" t="s">
        <v>477</v>
      </c>
      <c r="J417" t="s">
        <v>477</v>
      </c>
      <c r="K417" t="s">
        <v>477</v>
      </c>
      <c r="L417">
        <v>164</v>
      </c>
      <c r="M417">
        <v>0.23499999999999999</v>
      </c>
      <c r="N417" s="20">
        <f>COUNTIF(lookup_lists!$B$49:$B$55,AB_Facilities!D417)</f>
        <v>0</v>
      </c>
    </row>
    <row r="418" spans="1:14" x14ac:dyDescent="0.2">
      <c r="A418">
        <v>2013</v>
      </c>
      <c r="B418">
        <v>138365</v>
      </c>
      <c r="C418" t="s">
        <v>499</v>
      </c>
      <c r="D418" t="s">
        <v>500</v>
      </c>
      <c r="E418">
        <v>1</v>
      </c>
      <c r="F418" s="29">
        <v>1000529</v>
      </c>
      <c r="G418" t="s">
        <v>477</v>
      </c>
      <c r="H418" t="s">
        <v>477</v>
      </c>
      <c r="I418" t="s">
        <v>477</v>
      </c>
      <c r="J418" t="s">
        <v>477</v>
      </c>
      <c r="K418" t="s">
        <v>477</v>
      </c>
      <c r="L418">
        <v>75</v>
      </c>
      <c r="M418">
        <v>7.3999999999999996E-2</v>
      </c>
      <c r="N418" s="20">
        <f>COUNTIF(lookup_lists!$B$49:$B$55,AB_Facilities!D418)</f>
        <v>0</v>
      </c>
    </row>
    <row r="419" spans="1:14" x14ac:dyDescent="0.2">
      <c r="A419">
        <v>2013</v>
      </c>
      <c r="B419">
        <v>147709</v>
      </c>
      <c r="C419" t="s">
        <v>476</v>
      </c>
      <c r="D419" t="s">
        <v>501</v>
      </c>
      <c r="E419">
        <v>1</v>
      </c>
      <c r="F419" s="29">
        <v>19758</v>
      </c>
      <c r="G419" t="s">
        <v>477</v>
      </c>
      <c r="H419" t="s">
        <v>477</v>
      </c>
      <c r="I419" t="s">
        <v>477</v>
      </c>
      <c r="J419" t="s">
        <v>477</v>
      </c>
      <c r="K419" t="s">
        <v>477</v>
      </c>
      <c r="L419">
        <v>17</v>
      </c>
      <c r="M419">
        <v>0.86599999999999999</v>
      </c>
      <c r="N419" s="20">
        <f>COUNTIF(lookup_lists!$B$49:$B$55,AB_Facilities!D419)</f>
        <v>0</v>
      </c>
    </row>
    <row r="420" spans="1:14" x14ac:dyDescent="0.2">
      <c r="A420">
        <v>2013</v>
      </c>
      <c r="B420">
        <v>147709</v>
      </c>
      <c r="C420" t="s">
        <v>476</v>
      </c>
      <c r="D420" t="s">
        <v>501</v>
      </c>
      <c r="E420">
        <v>2</v>
      </c>
      <c r="F420" s="29">
        <v>11060</v>
      </c>
      <c r="G420" t="s">
        <v>477</v>
      </c>
      <c r="H420" t="s">
        <v>477</v>
      </c>
      <c r="I420" t="s">
        <v>477</v>
      </c>
      <c r="J420" t="s">
        <v>477</v>
      </c>
      <c r="K420" t="s">
        <v>477</v>
      </c>
      <c r="L420">
        <v>18</v>
      </c>
      <c r="M420">
        <v>1.6319999999999999</v>
      </c>
      <c r="N420" s="20">
        <f>COUNTIF(lookup_lists!$B$49:$B$55,AB_Facilities!D420)</f>
        <v>0</v>
      </c>
    </row>
    <row r="421" spans="1:14" x14ac:dyDescent="0.2">
      <c r="A421">
        <v>2013</v>
      </c>
      <c r="B421">
        <v>151812</v>
      </c>
      <c r="C421" t="s">
        <v>494</v>
      </c>
      <c r="D421" t="s">
        <v>502</v>
      </c>
      <c r="E421">
        <v>1</v>
      </c>
      <c r="F421" s="29">
        <v>74671</v>
      </c>
      <c r="G421">
        <v>253</v>
      </c>
      <c r="H421" t="s">
        <v>477</v>
      </c>
      <c r="I421" t="s">
        <v>477</v>
      </c>
      <c r="J421" t="s">
        <v>477</v>
      </c>
      <c r="K421" t="s">
        <v>477</v>
      </c>
      <c r="L421">
        <v>38</v>
      </c>
      <c r="M421">
        <v>0.51</v>
      </c>
      <c r="N421" s="20">
        <f>COUNTIF(lookup_lists!$B$49:$B$55,AB_Facilities!D421)</f>
        <v>0</v>
      </c>
    </row>
    <row r="422" spans="1:14" x14ac:dyDescent="0.2">
      <c r="A422">
        <v>2013</v>
      </c>
      <c r="B422">
        <v>155746</v>
      </c>
      <c r="C422" t="s">
        <v>494</v>
      </c>
      <c r="D422" t="s">
        <v>503</v>
      </c>
      <c r="E422">
        <v>1</v>
      </c>
      <c r="F422" s="29">
        <v>3664596</v>
      </c>
      <c r="G422" t="s">
        <v>509</v>
      </c>
      <c r="H422" t="s">
        <v>477</v>
      </c>
      <c r="I422" t="s">
        <v>477</v>
      </c>
      <c r="J422" t="s">
        <v>477</v>
      </c>
      <c r="K422" t="s">
        <v>477</v>
      </c>
      <c r="L422">
        <v>402</v>
      </c>
      <c r="M422">
        <v>0.11</v>
      </c>
      <c r="N422" s="20">
        <f>COUNTIF(lookup_lists!$B$49:$B$55,AB_Facilities!D422)</f>
        <v>0</v>
      </c>
    </row>
    <row r="423" spans="1:14" x14ac:dyDescent="0.2">
      <c r="A423">
        <v>2013</v>
      </c>
      <c r="B423">
        <v>238762</v>
      </c>
      <c r="C423" t="s">
        <v>504</v>
      </c>
      <c r="D423" t="s">
        <v>505</v>
      </c>
      <c r="E423">
        <v>1</v>
      </c>
      <c r="F423" s="29">
        <v>199663</v>
      </c>
      <c r="G423" t="s">
        <v>477</v>
      </c>
      <c r="H423" t="s">
        <v>477</v>
      </c>
      <c r="I423" t="s">
        <v>477</v>
      </c>
      <c r="J423" t="s">
        <v>477</v>
      </c>
      <c r="K423" t="s">
        <v>477</v>
      </c>
      <c r="L423">
        <v>56</v>
      </c>
      <c r="M423">
        <v>0.28000000000000003</v>
      </c>
      <c r="N423" s="20">
        <f>COUNTIF(lookup_lists!$B$49:$B$55,AB_Facilities!D423)</f>
        <v>0</v>
      </c>
    </row>
    <row r="424" spans="1:14" x14ac:dyDescent="0.2">
      <c r="A424">
        <v>2013</v>
      </c>
      <c r="B424">
        <v>246216</v>
      </c>
      <c r="C424" t="s">
        <v>499</v>
      </c>
      <c r="D424" t="s">
        <v>506</v>
      </c>
      <c r="E424">
        <v>1</v>
      </c>
      <c r="F424" s="29">
        <v>94205</v>
      </c>
      <c r="G424" t="s">
        <v>477</v>
      </c>
      <c r="H424" t="s">
        <v>477</v>
      </c>
      <c r="I424" t="s">
        <v>477</v>
      </c>
      <c r="J424" t="s">
        <v>477</v>
      </c>
      <c r="K424" t="s">
        <v>477</v>
      </c>
      <c r="L424">
        <v>29</v>
      </c>
      <c r="M424">
        <v>0.313</v>
      </c>
      <c r="N424" s="20">
        <f>COUNTIF(lookup_lists!$B$49:$B$55,AB_Facilities!D424)</f>
        <v>0</v>
      </c>
    </row>
    <row r="425" spans="1:14" x14ac:dyDescent="0.2">
      <c r="A425">
        <v>2013</v>
      </c>
      <c r="B425">
        <v>246216</v>
      </c>
      <c r="C425" t="s">
        <v>499</v>
      </c>
      <c r="D425" t="s">
        <v>506</v>
      </c>
      <c r="E425">
        <v>2</v>
      </c>
      <c r="F425" s="29">
        <v>87194</v>
      </c>
      <c r="G425" t="s">
        <v>477</v>
      </c>
      <c r="H425" t="s">
        <v>477</v>
      </c>
      <c r="I425" t="s">
        <v>477</v>
      </c>
      <c r="J425" t="s">
        <v>477</v>
      </c>
      <c r="K425" t="s">
        <v>477</v>
      </c>
      <c r="L425">
        <v>13</v>
      </c>
      <c r="M425">
        <v>0.14799999999999999</v>
      </c>
      <c r="N425" s="20">
        <f>COUNTIF(lookup_lists!$B$49:$B$55,AB_Facilities!D425)</f>
        <v>0</v>
      </c>
    </row>
    <row r="426" spans="1:14" x14ac:dyDescent="0.2">
      <c r="A426">
        <v>2013</v>
      </c>
      <c r="B426">
        <v>246216</v>
      </c>
      <c r="C426" t="s">
        <v>499</v>
      </c>
      <c r="D426" t="s">
        <v>506</v>
      </c>
      <c r="E426">
        <v>3</v>
      </c>
      <c r="F426" s="29">
        <v>91667</v>
      </c>
      <c r="G426" t="s">
        <v>477</v>
      </c>
      <c r="H426" t="s">
        <v>477</v>
      </c>
      <c r="I426" t="s">
        <v>477</v>
      </c>
      <c r="J426" t="s">
        <v>477</v>
      </c>
      <c r="K426" t="s">
        <v>477</v>
      </c>
      <c r="L426">
        <v>26</v>
      </c>
      <c r="M426">
        <v>0.28000000000000003</v>
      </c>
      <c r="N426" s="20">
        <f>COUNTIF(lookup_lists!$B$49:$B$55,AB_Facilities!D426)</f>
        <v>0</v>
      </c>
    </row>
    <row r="427" spans="1:14" x14ac:dyDescent="0.2">
      <c r="A427">
        <v>2014</v>
      </c>
      <c r="B427">
        <v>123</v>
      </c>
      <c r="C427" t="s">
        <v>476</v>
      </c>
      <c r="D427" t="s">
        <v>104</v>
      </c>
      <c r="E427">
        <v>1</v>
      </c>
      <c r="F427" s="29">
        <v>2589480</v>
      </c>
      <c r="G427" t="s">
        <v>477</v>
      </c>
      <c r="H427" t="s">
        <v>508</v>
      </c>
      <c r="I427" s="29">
        <v>15894</v>
      </c>
      <c r="J427">
        <v>6.1379999999999999</v>
      </c>
      <c r="K427" t="s">
        <v>508</v>
      </c>
      <c r="L427" s="29">
        <v>4966</v>
      </c>
      <c r="M427">
        <v>1.9179999999999999</v>
      </c>
      <c r="N427" s="20">
        <f>COUNTIF(lookup_lists!$B$49:$B$55,AB_Facilities!D427)</f>
        <v>1</v>
      </c>
    </row>
    <row r="428" spans="1:14" x14ac:dyDescent="0.2">
      <c r="A428">
        <v>2014</v>
      </c>
      <c r="B428">
        <v>123</v>
      </c>
      <c r="C428" t="s">
        <v>476</v>
      </c>
      <c r="D428" t="s">
        <v>104</v>
      </c>
      <c r="E428">
        <v>2</v>
      </c>
      <c r="F428" s="29">
        <v>2579330</v>
      </c>
      <c r="G428" t="s">
        <v>477</v>
      </c>
      <c r="H428" t="s">
        <v>508</v>
      </c>
      <c r="I428" s="29">
        <v>15847</v>
      </c>
      <c r="J428">
        <v>6.1440000000000001</v>
      </c>
      <c r="K428" t="s">
        <v>508</v>
      </c>
      <c r="L428" s="29">
        <v>4949</v>
      </c>
      <c r="M428">
        <v>1.919</v>
      </c>
      <c r="N428" s="20">
        <f>COUNTIF(lookup_lists!$B$49:$B$55,AB_Facilities!D428)</f>
        <v>1</v>
      </c>
    </row>
    <row r="429" spans="1:14" x14ac:dyDescent="0.2">
      <c r="A429">
        <v>2014</v>
      </c>
      <c r="B429">
        <v>773</v>
      </c>
      <c r="C429" t="s">
        <v>348</v>
      </c>
      <c r="D429" t="s">
        <v>98</v>
      </c>
      <c r="E429">
        <v>1</v>
      </c>
      <c r="F429" s="29">
        <v>3159783</v>
      </c>
      <c r="G429" t="s">
        <v>477</v>
      </c>
      <c r="H429" s="29">
        <v>13144</v>
      </c>
      <c r="I429" s="29">
        <v>6661</v>
      </c>
      <c r="J429">
        <v>2.1080000000000001</v>
      </c>
      <c r="K429" s="29">
        <v>11927</v>
      </c>
      <c r="L429" s="29">
        <v>6044</v>
      </c>
      <c r="M429">
        <v>1.913</v>
      </c>
      <c r="N429" s="20">
        <f>COUNTIF(lookup_lists!$B$49:$B$55,AB_Facilities!D429)</f>
        <v>1</v>
      </c>
    </row>
    <row r="430" spans="1:14" x14ac:dyDescent="0.2">
      <c r="A430">
        <v>2014</v>
      </c>
      <c r="B430">
        <v>773</v>
      </c>
      <c r="C430" t="s">
        <v>348</v>
      </c>
      <c r="D430" t="s">
        <v>98</v>
      </c>
      <c r="E430">
        <v>2</v>
      </c>
      <c r="F430" s="29">
        <v>3075224</v>
      </c>
      <c r="G430" t="s">
        <v>477</v>
      </c>
      <c r="H430" s="29">
        <v>13144</v>
      </c>
      <c r="I430" s="29">
        <v>6483</v>
      </c>
      <c r="J430">
        <v>2.1080000000000001</v>
      </c>
      <c r="K430" s="29">
        <v>11927</v>
      </c>
      <c r="L430" s="29">
        <v>5883</v>
      </c>
      <c r="M430">
        <v>1.913</v>
      </c>
      <c r="N430" s="20">
        <f>COUNTIF(lookup_lists!$B$49:$B$55,AB_Facilities!D430)</f>
        <v>1</v>
      </c>
    </row>
    <row r="431" spans="1:14" x14ac:dyDescent="0.2">
      <c r="A431">
        <v>2014</v>
      </c>
      <c r="B431">
        <v>773</v>
      </c>
      <c r="C431" t="s">
        <v>348</v>
      </c>
      <c r="D431" t="s">
        <v>98</v>
      </c>
      <c r="E431">
        <v>3</v>
      </c>
      <c r="F431" s="29">
        <v>3475380</v>
      </c>
      <c r="G431" t="s">
        <v>477</v>
      </c>
      <c r="H431" t="s">
        <v>477</v>
      </c>
      <c r="I431" s="29">
        <v>3431</v>
      </c>
      <c r="J431">
        <v>0.98699999999999999</v>
      </c>
      <c r="K431" t="s">
        <v>477</v>
      </c>
      <c r="L431" s="29">
        <v>2028</v>
      </c>
      <c r="M431">
        <v>0.58299999999999996</v>
      </c>
      <c r="N431" s="20">
        <f>COUNTIF(lookup_lists!$B$49:$B$55,AB_Facilities!D431)</f>
        <v>1</v>
      </c>
    </row>
    <row r="432" spans="1:14" x14ac:dyDescent="0.2">
      <c r="A432">
        <v>2014</v>
      </c>
      <c r="B432">
        <v>1391</v>
      </c>
      <c r="C432" t="s">
        <v>348</v>
      </c>
      <c r="D432" t="s">
        <v>478</v>
      </c>
      <c r="E432">
        <v>1</v>
      </c>
      <c r="F432" s="29">
        <v>40065</v>
      </c>
      <c r="G432" t="s">
        <v>477</v>
      </c>
      <c r="H432" t="s">
        <v>477</v>
      </c>
      <c r="I432" t="s">
        <v>477</v>
      </c>
      <c r="J432" t="s">
        <v>477</v>
      </c>
      <c r="K432" t="s">
        <v>477</v>
      </c>
      <c r="L432">
        <v>14</v>
      </c>
      <c r="M432">
        <v>0.34799999999999998</v>
      </c>
      <c r="N432" s="20">
        <f>COUNTIF(lookup_lists!$B$49:$B$55,AB_Facilities!D432)</f>
        <v>0</v>
      </c>
    </row>
    <row r="433" spans="1:14" x14ac:dyDescent="0.2">
      <c r="A433">
        <v>2014</v>
      </c>
      <c r="B433">
        <v>1391</v>
      </c>
      <c r="C433" t="s">
        <v>348</v>
      </c>
      <c r="D433" t="s">
        <v>478</v>
      </c>
      <c r="E433">
        <v>2</v>
      </c>
      <c r="F433" s="29">
        <v>146726</v>
      </c>
      <c r="G433" t="s">
        <v>477</v>
      </c>
      <c r="H433" t="s">
        <v>477</v>
      </c>
      <c r="I433" t="s">
        <v>477</v>
      </c>
      <c r="J433" t="s">
        <v>477</v>
      </c>
      <c r="K433" t="s">
        <v>477</v>
      </c>
      <c r="L433">
        <v>40</v>
      </c>
      <c r="M433">
        <v>0.26900000000000002</v>
      </c>
      <c r="N433" s="20">
        <f>COUNTIF(lookup_lists!$B$49:$B$55,AB_Facilities!D433)</f>
        <v>0</v>
      </c>
    </row>
    <row r="434" spans="1:14" x14ac:dyDescent="0.2">
      <c r="A434">
        <v>2014</v>
      </c>
      <c r="B434">
        <v>1391</v>
      </c>
      <c r="C434" t="s">
        <v>348</v>
      </c>
      <c r="D434" t="s">
        <v>478</v>
      </c>
      <c r="E434">
        <v>3</v>
      </c>
      <c r="F434" s="29">
        <v>109082</v>
      </c>
      <c r="G434" t="s">
        <v>477</v>
      </c>
      <c r="H434" t="s">
        <v>477</v>
      </c>
      <c r="I434" t="s">
        <v>477</v>
      </c>
      <c r="J434" t="s">
        <v>477</v>
      </c>
      <c r="K434" t="s">
        <v>477</v>
      </c>
      <c r="L434">
        <v>31</v>
      </c>
      <c r="M434">
        <v>0.28599999999999998</v>
      </c>
      <c r="N434" s="20">
        <f>COUNTIF(lookup_lists!$B$49:$B$55,AB_Facilities!D434)</f>
        <v>0</v>
      </c>
    </row>
    <row r="435" spans="1:14" x14ac:dyDescent="0.2">
      <c r="A435">
        <v>2014</v>
      </c>
      <c r="B435">
        <v>1512</v>
      </c>
      <c r="C435" t="s">
        <v>476</v>
      </c>
      <c r="D435" t="s">
        <v>95</v>
      </c>
      <c r="E435">
        <v>3</v>
      </c>
      <c r="F435" s="29">
        <v>702847</v>
      </c>
      <c r="G435" t="s">
        <v>477</v>
      </c>
      <c r="H435" t="s">
        <v>508</v>
      </c>
      <c r="I435" s="29">
        <v>4009</v>
      </c>
      <c r="J435">
        <v>5.7039999999999997</v>
      </c>
      <c r="K435" t="s">
        <v>508</v>
      </c>
      <c r="L435" s="29">
        <v>1811</v>
      </c>
      <c r="M435">
        <v>2.5760000000000001</v>
      </c>
      <c r="N435" s="20">
        <f>COUNTIF(lookup_lists!$B$49:$B$55,AB_Facilities!D435)</f>
        <v>1</v>
      </c>
    </row>
    <row r="436" spans="1:14" x14ac:dyDescent="0.2">
      <c r="A436">
        <v>2014</v>
      </c>
      <c r="B436">
        <v>1512</v>
      </c>
      <c r="C436" t="s">
        <v>476</v>
      </c>
      <c r="D436" t="s">
        <v>95</v>
      </c>
      <c r="E436">
        <v>4</v>
      </c>
      <c r="F436" s="29">
        <v>905535</v>
      </c>
      <c r="G436" t="s">
        <v>477</v>
      </c>
      <c r="H436" t="s">
        <v>508</v>
      </c>
      <c r="I436" s="29">
        <v>5148</v>
      </c>
      <c r="J436">
        <v>5.6849999999999996</v>
      </c>
      <c r="K436" t="s">
        <v>508</v>
      </c>
      <c r="L436" s="29">
        <v>2356</v>
      </c>
      <c r="M436">
        <v>2.6019999999999999</v>
      </c>
      <c r="N436" s="20">
        <f>COUNTIF(lookup_lists!$B$49:$B$55,AB_Facilities!D436)</f>
        <v>1</v>
      </c>
    </row>
    <row r="437" spans="1:14" x14ac:dyDescent="0.2">
      <c r="A437">
        <v>2014</v>
      </c>
      <c r="B437">
        <v>1512</v>
      </c>
      <c r="C437" t="s">
        <v>476</v>
      </c>
      <c r="D437" t="s">
        <v>95</v>
      </c>
      <c r="E437">
        <v>5</v>
      </c>
      <c r="F437" s="29">
        <v>2478698</v>
      </c>
      <c r="G437" t="s">
        <v>477</v>
      </c>
      <c r="H437" t="s">
        <v>477</v>
      </c>
      <c r="I437" s="29">
        <v>12726</v>
      </c>
      <c r="J437">
        <v>5.1340000000000003</v>
      </c>
      <c r="K437" t="s">
        <v>477</v>
      </c>
      <c r="L437" s="29">
        <v>6112</v>
      </c>
      <c r="M437">
        <v>2.4660000000000002</v>
      </c>
      <c r="N437" s="20">
        <f>COUNTIF(lookup_lists!$B$49:$B$55,AB_Facilities!D437)</f>
        <v>1</v>
      </c>
    </row>
    <row r="438" spans="1:14" x14ac:dyDescent="0.2">
      <c r="A438">
        <v>2014</v>
      </c>
      <c r="B438">
        <v>9814</v>
      </c>
      <c r="C438" t="s">
        <v>102</v>
      </c>
      <c r="D438" t="s">
        <v>102</v>
      </c>
      <c r="E438">
        <v>1</v>
      </c>
      <c r="F438" s="29">
        <v>672550</v>
      </c>
      <c r="G438" t="s">
        <v>477</v>
      </c>
      <c r="H438" t="s">
        <v>477</v>
      </c>
      <c r="I438" s="29">
        <v>1883</v>
      </c>
      <c r="J438">
        <v>2.8</v>
      </c>
      <c r="K438" t="s">
        <v>477</v>
      </c>
      <c r="L438" s="29">
        <v>1034</v>
      </c>
      <c r="M438">
        <v>1.5369999999999999</v>
      </c>
      <c r="N438" s="20">
        <f>COUNTIF(lookup_lists!$B$49:$B$55,AB_Facilities!D438)</f>
        <v>1</v>
      </c>
    </row>
    <row r="439" spans="1:14" x14ac:dyDescent="0.2">
      <c r="A439">
        <v>2014</v>
      </c>
      <c r="B439">
        <v>9830</v>
      </c>
      <c r="C439" t="s">
        <v>351</v>
      </c>
      <c r="D439" t="s">
        <v>106</v>
      </c>
      <c r="E439">
        <v>1</v>
      </c>
      <c r="F439" s="29">
        <v>1917473</v>
      </c>
      <c r="G439" t="s">
        <v>477</v>
      </c>
      <c r="H439" t="s">
        <v>508</v>
      </c>
      <c r="I439" s="29">
        <v>4133</v>
      </c>
      <c r="J439">
        <v>2.1549999999999998</v>
      </c>
      <c r="K439" t="s">
        <v>508</v>
      </c>
      <c r="L439" s="29">
        <v>5320</v>
      </c>
      <c r="M439">
        <v>2.774</v>
      </c>
      <c r="N439" s="20">
        <f>COUNTIF(lookup_lists!$B$49:$B$55,AB_Facilities!D439)</f>
        <v>1</v>
      </c>
    </row>
    <row r="440" spans="1:14" x14ac:dyDescent="0.2">
      <c r="A440">
        <v>2014</v>
      </c>
      <c r="B440">
        <v>9830</v>
      </c>
      <c r="C440" t="s">
        <v>351</v>
      </c>
      <c r="D440" t="s">
        <v>106</v>
      </c>
      <c r="E440">
        <v>2</v>
      </c>
      <c r="F440" s="29">
        <v>1908522</v>
      </c>
      <c r="G440" t="s">
        <v>477</v>
      </c>
      <c r="H440" t="s">
        <v>508</v>
      </c>
      <c r="I440" s="29">
        <v>4084</v>
      </c>
      <c r="J440">
        <v>2.14</v>
      </c>
      <c r="K440" t="s">
        <v>508</v>
      </c>
      <c r="L440" s="29">
        <v>5294</v>
      </c>
      <c r="M440">
        <v>2.774</v>
      </c>
      <c r="N440" s="20">
        <f>COUNTIF(lookup_lists!$B$49:$B$55,AB_Facilities!D440)</f>
        <v>1</v>
      </c>
    </row>
    <row r="441" spans="1:14" x14ac:dyDescent="0.2">
      <c r="A441">
        <v>2014</v>
      </c>
      <c r="B441">
        <v>9830</v>
      </c>
      <c r="C441" t="s">
        <v>351</v>
      </c>
      <c r="D441" t="s">
        <v>106</v>
      </c>
      <c r="E441">
        <v>3</v>
      </c>
      <c r="F441" s="29">
        <v>2188024</v>
      </c>
      <c r="G441" t="s">
        <v>477</v>
      </c>
      <c r="H441" t="s">
        <v>508</v>
      </c>
      <c r="I441" s="29">
        <v>4699</v>
      </c>
      <c r="J441">
        <v>2.1480000000000001</v>
      </c>
      <c r="K441" t="s">
        <v>508</v>
      </c>
      <c r="L441" s="29">
        <v>4828</v>
      </c>
      <c r="M441">
        <v>2.2069999999999999</v>
      </c>
      <c r="N441" s="20">
        <f>COUNTIF(lookup_lists!$B$49:$B$55,AB_Facilities!D441)</f>
        <v>1</v>
      </c>
    </row>
    <row r="442" spans="1:14" x14ac:dyDescent="0.2">
      <c r="A442">
        <v>2014</v>
      </c>
      <c r="B442">
        <v>9830</v>
      </c>
      <c r="C442" t="s">
        <v>351</v>
      </c>
      <c r="D442" t="s">
        <v>106</v>
      </c>
      <c r="E442">
        <v>4</v>
      </c>
      <c r="F442" s="29">
        <v>2486580</v>
      </c>
      <c r="G442" t="s">
        <v>477</v>
      </c>
      <c r="H442" t="s">
        <v>508</v>
      </c>
      <c r="I442" s="29">
        <v>5279</v>
      </c>
      <c r="J442">
        <v>2.1230000000000002</v>
      </c>
      <c r="K442" t="s">
        <v>508</v>
      </c>
      <c r="L442" s="29">
        <v>5399</v>
      </c>
      <c r="M442">
        <v>2.1709999999999998</v>
      </c>
      <c r="N442" s="20">
        <f>COUNTIF(lookup_lists!$B$49:$B$55,AB_Facilities!D442)</f>
        <v>1</v>
      </c>
    </row>
    <row r="443" spans="1:14" x14ac:dyDescent="0.2">
      <c r="A443">
        <v>2014</v>
      </c>
      <c r="B443">
        <v>9830</v>
      </c>
      <c r="C443" t="s">
        <v>351</v>
      </c>
      <c r="D443" t="s">
        <v>106</v>
      </c>
      <c r="E443">
        <v>5</v>
      </c>
      <c r="F443" s="29">
        <v>2919139</v>
      </c>
      <c r="G443" t="s">
        <v>477</v>
      </c>
      <c r="H443" t="s">
        <v>508</v>
      </c>
      <c r="I443" s="29">
        <v>6606</v>
      </c>
      <c r="J443">
        <v>2.2629999999999999</v>
      </c>
      <c r="K443" t="s">
        <v>508</v>
      </c>
      <c r="L443" s="29">
        <v>4852</v>
      </c>
      <c r="M443">
        <v>1.6619999999999999</v>
      </c>
      <c r="N443" s="20">
        <f>COUNTIF(lookup_lists!$B$49:$B$55,AB_Facilities!D443)</f>
        <v>1</v>
      </c>
    </row>
    <row r="444" spans="1:14" x14ac:dyDescent="0.2">
      <c r="A444">
        <v>2014</v>
      </c>
      <c r="B444">
        <v>9830</v>
      </c>
      <c r="C444" t="s">
        <v>351</v>
      </c>
      <c r="D444" t="s">
        <v>106</v>
      </c>
      <c r="E444">
        <v>6</v>
      </c>
      <c r="F444" s="29">
        <v>2375040</v>
      </c>
      <c r="G444" t="s">
        <v>477</v>
      </c>
      <c r="H444" t="s">
        <v>508</v>
      </c>
      <c r="I444" s="29">
        <v>5308</v>
      </c>
      <c r="J444">
        <v>2.2349999999999999</v>
      </c>
      <c r="K444" t="s">
        <v>508</v>
      </c>
      <c r="L444" s="29">
        <v>3876</v>
      </c>
      <c r="M444">
        <v>1.6319999999999999</v>
      </c>
      <c r="N444" s="20">
        <f>COUNTIF(lookup_lists!$B$49:$B$55,AB_Facilities!D444)</f>
        <v>1</v>
      </c>
    </row>
    <row r="445" spans="1:14" x14ac:dyDescent="0.2">
      <c r="A445">
        <v>2014</v>
      </c>
      <c r="B445">
        <v>10323</v>
      </c>
      <c r="C445" t="s">
        <v>351</v>
      </c>
      <c r="D445" t="s">
        <v>357</v>
      </c>
      <c r="E445">
        <v>4</v>
      </c>
      <c r="F445" t="s">
        <v>477</v>
      </c>
      <c r="G445" t="s">
        <v>477</v>
      </c>
      <c r="H445" t="s">
        <v>508</v>
      </c>
      <c r="I445" t="s">
        <v>477</v>
      </c>
      <c r="J445" t="s">
        <v>477</v>
      </c>
      <c r="K445" t="s">
        <v>477</v>
      </c>
      <c r="L445" t="s">
        <v>477</v>
      </c>
      <c r="M445" t="s">
        <v>477</v>
      </c>
      <c r="N445" s="20">
        <f>COUNTIF(lookup_lists!$B$49:$B$55,AB_Facilities!D445)</f>
        <v>1</v>
      </c>
    </row>
    <row r="446" spans="1:14" x14ac:dyDescent="0.2">
      <c r="A446">
        <v>2014</v>
      </c>
      <c r="B446">
        <v>10324</v>
      </c>
      <c r="C446" t="s">
        <v>351</v>
      </c>
      <c r="D446" t="s">
        <v>100</v>
      </c>
      <c r="E446">
        <v>1</v>
      </c>
      <c r="F446" s="29">
        <v>3049513</v>
      </c>
      <c r="G446" t="s">
        <v>477</v>
      </c>
      <c r="H446" t="s">
        <v>508</v>
      </c>
      <c r="I446" s="29">
        <v>6348</v>
      </c>
      <c r="J446">
        <v>2.0819999999999999</v>
      </c>
      <c r="K446" t="s">
        <v>477</v>
      </c>
      <c r="L446" s="29">
        <v>6011</v>
      </c>
      <c r="M446">
        <v>1.9710000000000001</v>
      </c>
      <c r="N446" s="20">
        <f>COUNTIF(lookup_lists!$B$49:$B$55,AB_Facilities!D446)</f>
        <v>1</v>
      </c>
    </row>
    <row r="447" spans="1:14" x14ac:dyDescent="0.2">
      <c r="A447">
        <v>2014</v>
      </c>
      <c r="B447">
        <v>10324</v>
      </c>
      <c r="C447" t="s">
        <v>351</v>
      </c>
      <c r="D447" t="s">
        <v>100</v>
      </c>
      <c r="E447">
        <v>2</v>
      </c>
      <c r="F447" s="29">
        <v>2736535</v>
      </c>
      <c r="G447" t="s">
        <v>477</v>
      </c>
      <c r="H447" t="s">
        <v>477</v>
      </c>
      <c r="I447" s="29">
        <v>5705</v>
      </c>
      <c r="J447">
        <v>2.085</v>
      </c>
      <c r="K447" t="s">
        <v>477</v>
      </c>
      <c r="L447" s="29">
        <v>5370</v>
      </c>
      <c r="M447">
        <v>1.962</v>
      </c>
      <c r="N447" s="20">
        <f>COUNTIF(lookup_lists!$B$49:$B$55,AB_Facilities!D447)</f>
        <v>1</v>
      </c>
    </row>
    <row r="448" spans="1:14" x14ac:dyDescent="0.2">
      <c r="A448">
        <v>2014</v>
      </c>
      <c r="B448">
        <v>10324</v>
      </c>
      <c r="C448" t="s">
        <v>351</v>
      </c>
      <c r="D448" t="s">
        <v>100</v>
      </c>
      <c r="E448">
        <v>3</v>
      </c>
      <c r="F448" s="29">
        <v>3330839</v>
      </c>
      <c r="G448" t="s">
        <v>477</v>
      </c>
      <c r="H448" t="s">
        <v>477</v>
      </c>
      <c r="I448" s="29">
        <v>2679</v>
      </c>
      <c r="J448">
        <v>0.80400000000000005</v>
      </c>
      <c r="K448" t="s">
        <v>477</v>
      </c>
      <c r="L448" s="29">
        <v>1803</v>
      </c>
      <c r="M448">
        <v>0.54100000000000004</v>
      </c>
      <c r="N448" s="20">
        <f>COUNTIF(lookup_lists!$B$49:$B$55,AB_Facilities!D448)</f>
        <v>1</v>
      </c>
    </row>
    <row r="449" spans="1:14" x14ac:dyDescent="0.2">
      <c r="A449">
        <v>2014</v>
      </c>
      <c r="B449">
        <v>11610</v>
      </c>
      <c r="C449" t="s">
        <v>480</v>
      </c>
      <c r="D449" t="s">
        <v>481</v>
      </c>
      <c r="E449">
        <v>8</v>
      </c>
      <c r="F449" t="s">
        <v>477</v>
      </c>
      <c r="G449" t="s">
        <v>477</v>
      </c>
      <c r="H449" t="s">
        <v>477</v>
      </c>
      <c r="I449" t="s">
        <v>477</v>
      </c>
      <c r="J449" t="s">
        <v>477</v>
      </c>
      <c r="K449" t="s">
        <v>477</v>
      </c>
      <c r="L449" t="s">
        <v>477</v>
      </c>
      <c r="M449" t="s">
        <v>477</v>
      </c>
      <c r="N449" s="20">
        <f>COUNTIF(lookup_lists!$B$49:$B$55,AB_Facilities!D449)</f>
        <v>0</v>
      </c>
    </row>
    <row r="450" spans="1:14" x14ac:dyDescent="0.2">
      <c r="A450">
        <v>2014</v>
      </c>
      <c r="B450">
        <v>11610</v>
      </c>
      <c r="C450" t="s">
        <v>480</v>
      </c>
      <c r="D450" t="s">
        <v>481</v>
      </c>
      <c r="E450">
        <v>10</v>
      </c>
      <c r="F450" t="s">
        <v>477</v>
      </c>
      <c r="G450" t="s">
        <v>477</v>
      </c>
      <c r="H450" t="s">
        <v>477</v>
      </c>
      <c r="I450" t="s">
        <v>477</v>
      </c>
      <c r="J450" t="s">
        <v>477</v>
      </c>
      <c r="K450" t="s">
        <v>477</v>
      </c>
      <c r="L450" t="s">
        <v>477</v>
      </c>
      <c r="M450" t="s">
        <v>477</v>
      </c>
      <c r="N450" s="20">
        <f>COUNTIF(lookup_lists!$B$49:$B$55,AB_Facilities!D450)</f>
        <v>0</v>
      </c>
    </row>
    <row r="451" spans="1:14" x14ac:dyDescent="0.2">
      <c r="A451">
        <v>2014</v>
      </c>
      <c r="B451">
        <v>11610</v>
      </c>
      <c r="C451" t="s">
        <v>480</v>
      </c>
      <c r="D451" t="s">
        <v>481</v>
      </c>
      <c r="E451">
        <v>11</v>
      </c>
      <c r="F451" t="s">
        <v>477</v>
      </c>
      <c r="G451" t="s">
        <v>477</v>
      </c>
      <c r="H451" t="s">
        <v>477</v>
      </c>
      <c r="I451" t="s">
        <v>477</v>
      </c>
      <c r="J451" t="s">
        <v>477</v>
      </c>
      <c r="K451" t="s">
        <v>477</v>
      </c>
      <c r="L451" t="s">
        <v>477</v>
      </c>
      <c r="M451" t="s">
        <v>477</v>
      </c>
      <c r="N451" s="20">
        <f>COUNTIF(lookup_lists!$B$49:$B$55,AB_Facilities!D451)</f>
        <v>0</v>
      </c>
    </row>
    <row r="452" spans="1:14" x14ac:dyDescent="0.2">
      <c r="A452">
        <v>2014</v>
      </c>
      <c r="B452">
        <v>11610</v>
      </c>
      <c r="C452" t="s">
        <v>480</v>
      </c>
      <c r="D452" t="s">
        <v>481</v>
      </c>
      <c r="E452" t="s">
        <v>482</v>
      </c>
      <c r="F452" s="29">
        <v>86350</v>
      </c>
      <c r="G452" t="s">
        <v>477</v>
      </c>
      <c r="H452" t="s">
        <v>477</v>
      </c>
      <c r="I452" t="s">
        <v>477</v>
      </c>
      <c r="J452" t="s">
        <v>477</v>
      </c>
      <c r="K452" t="s">
        <v>477</v>
      </c>
      <c r="L452">
        <v>22</v>
      </c>
      <c r="M452">
        <v>0.26</v>
      </c>
      <c r="N452" s="20">
        <f>COUNTIF(lookup_lists!$B$49:$B$55,AB_Facilities!D452)</f>
        <v>0</v>
      </c>
    </row>
    <row r="453" spans="1:14" x14ac:dyDescent="0.2">
      <c r="A453">
        <v>2014</v>
      </c>
      <c r="B453">
        <v>11610</v>
      </c>
      <c r="C453" t="s">
        <v>480</v>
      </c>
      <c r="D453" t="s">
        <v>481</v>
      </c>
      <c r="E453" t="s">
        <v>483</v>
      </c>
      <c r="F453" s="29">
        <v>59157</v>
      </c>
      <c r="G453" t="s">
        <v>477</v>
      </c>
      <c r="H453" t="s">
        <v>477</v>
      </c>
      <c r="I453" t="s">
        <v>477</v>
      </c>
      <c r="J453" t="s">
        <v>477</v>
      </c>
      <c r="K453" t="s">
        <v>477</v>
      </c>
      <c r="L453">
        <v>13</v>
      </c>
      <c r="M453">
        <v>0.215</v>
      </c>
      <c r="N453" s="20">
        <f>COUNTIF(lookup_lists!$B$49:$B$55,AB_Facilities!D453)</f>
        <v>0</v>
      </c>
    </row>
    <row r="454" spans="1:14" x14ac:dyDescent="0.2">
      <c r="A454">
        <v>2014</v>
      </c>
      <c r="B454">
        <v>11610</v>
      </c>
      <c r="C454" t="s">
        <v>480</v>
      </c>
      <c r="D454" t="s">
        <v>481</v>
      </c>
      <c r="E454">
        <v>14</v>
      </c>
      <c r="F454" s="29">
        <v>293254</v>
      </c>
      <c r="G454" t="s">
        <v>477</v>
      </c>
      <c r="H454" t="s">
        <v>477</v>
      </c>
      <c r="I454" t="s">
        <v>477</v>
      </c>
      <c r="J454" t="s">
        <v>477</v>
      </c>
      <c r="K454" t="s">
        <v>477</v>
      </c>
      <c r="L454">
        <v>88</v>
      </c>
      <c r="M454">
        <v>0.3</v>
      </c>
      <c r="N454" s="20">
        <f>COUNTIF(lookup_lists!$B$49:$B$55,AB_Facilities!D454)</f>
        <v>0</v>
      </c>
    </row>
    <row r="455" spans="1:14" x14ac:dyDescent="0.2">
      <c r="A455">
        <v>2014</v>
      </c>
      <c r="B455">
        <v>11610</v>
      </c>
      <c r="C455" t="s">
        <v>480</v>
      </c>
      <c r="D455" t="s">
        <v>481</v>
      </c>
      <c r="E455">
        <v>15</v>
      </c>
      <c r="F455" s="29">
        <v>254884</v>
      </c>
      <c r="G455" t="s">
        <v>477</v>
      </c>
      <c r="H455" t="s">
        <v>477</v>
      </c>
      <c r="I455" t="s">
        <v>477</v>
      </c>
      <c r="J455" t="s">
        <v>477</v>
      </c>
      <c r="K455" t="s">
        <v>477</v>
      </c>
      <c r="L455">
        <v>81</v>
      </c>
      <c r="M455">
        <v>0.317</v>
      </c>
      <c r="N455" s="20">
        <f>COUNTIF(lookup_lists!$B$49:$B$55,AB_Facilities!D455)</f>
        <v>0</v>
      </c>
    </row>
    <row r="456" spans="1:14" x14ac:dyDescent="0.2">
      <c r="A456">
        <v>2014</v>
      </c>
      <c r="B456">
        <v>11718</v>
      </c>
      <c r="C456" t="s">
        <v>476</v>
      </c>
      <c r="D456" t="s">
        <v>484</v>
      </c>
      <c r="E456">
        <v>1</v>
      </c>
      <c r="F456">
        <v>0</v>
      </c>
      <c r="G456" t="s">
        <v>477</v>
      </c>
      <c r="H456" t="s">
        <v>477</v>
      </c>
      <c r="I456" t="s">
        <v>477</v>
      </c>
      <c r="J456" t="s">
        <v>477</v>
      </c>
      <c r="K456" t="s">
        <v>477</v>
      </c>
      <c r="L456">
        <v>0</v>
      </c>
      <c r="M456">
        <v>0</v>
      </c>
      <c r="N456" s="20">
        <f>COUNTIF(lookup_lists!$B$49:$B$55,AB_Facilities!D456)</f>
        <v>0</v>
      </c>
    </row>
    <row r="457" spans="1:14" x14ac:dyDescent="0.2">
      <c r="A457">
        <v>2014</v>
      </c>
      <c r="B457">
        <v>11718</v>
      </c>
      <c r="C457" t="s">
        <v>476</v>
      </c>
      <c r="D457" t="s">
        <v>484</v>
      </c>
      <c r="E457">
        <v>2</v>
      </c>
      <c r="F457">
        <v>0</v>
      </c>
      <c r="G457" t="s">
        <v>477</v>
      </c>
      <c r="H457" t="s">
        <v>477</v>
      </c>
      <c r="I457" t="s">
        <v>477</v>
      </c>
      <c r="J457" t="s">
        <v>477</v>
      </c>
      <c r="K457" t="s">
        <v>477</v>
      </c>
      <c r="L457">
        <v>0</v>
      </c>
      <c r="M457">
        <v>0</v>
      </c>
      <c r="N457" s="20">
        <f>COUNTIF(lookup_lists!$B$49:$B$55,AB_Facilities!D457)</f>
        <v>0</v>
      </c>
    </row>
    <row r="458" spans="1:14" x14ac:dyDescent="0.2">
      <c r="A458">
        <v>2014</v>
      </c>
      <c r="B458">
        <v>11718</v>
      </c>
      <c r="C458" t="s">
        <v>476</v>
      </c>
      <c r="D458" t="s">
        <v>484</v>
      </c>
      <c r="E458">
        <v>3</v>
      </c>
      <c r="F458">
        <v>0</v>
      </c>
      <c r="G458" t="s">
        <v>477</v>
      </c>
      <c r="H458" t="s">
        <v>477</v>
      </c>
      <c r="I458" t="s">
        <v>477</v>
      </c>
      <c r="J458" t="s">
        <v>477</v>
      </c>
      <c r="K458" t="s">
        <v>477</v>
      </c>
      <c r="L458">
        <v>0</v>
      </c>
      <c r="M458">
        <v>0</v>
      </c>
      <c r="N458" s="20">
        <f>COUNTIF(lookup_lists!$B$49:$B$55,AB_Facilities!D458)</f>
        <v>0</v>
      </c>
    </row>
    <row r="459" spans="1:14" x14ac:dyDescent="0.2">
      <c r="A459">
        <v>2014</v>
      </c>
      <c r="B459">
        <v>67774</v>
      </c>
      <c r="C459" t="s">
        <v>476</v>
      </c>
      <c r="D459" t="s">
        <v>485</v>
      </c>
      <c r="E459">
        <v>1</v>
      </c>
      <c r="F459" s="29">
        <v>42235</v>
      </c>
      <c r="G459" t="s">
        <v>477</v>
      </c>
      <c r="H459" t="s">
        <v>477</v>
      </c>
      <c r="I459" t="s">
        <v>477</v>
      </c>
      <c r="J459" t="s">
        <v>477</v>
      </c>
      <c r="K459" t="s">
        <v>477</v>
      </c>
      <c r="L459">
        <v>37</v>
      </c>
      <c r="M459">
        <v>0.88500000000000001</v>
      </c>
      <c r="N459" s="20">
        <f>COUNTIF(lookup_lists!$B$49:$B$55,AB_Facilities!D459)</f>
        <v>0</v>
      </c>
    </row>
    <row r="460" spans="1:14" x14ac:dyDescent="0.2">
      <c r="A460">
        <v>2014</v>
      </c>
      <c r="B460">
        <v>68179</v>
      </c>
      <c r="C460" t="s">
        <v>486</v>
      </c>
      <c r="D460" t="s">
        <v>487</v>
      </c>
      <c r="E460">
        <v>1</v>
      </c>
      <c r="F460" s="29">
        <v>537885</v>
      </c>
      <c r="G460" s="29">
        <v>1066139</v>
      </c>
      <c r="H460" t="s">
        <v>477</v>
      </c>
      <c r="I460" t="s">
        <v>477</v>
      </c>
      <c r="J460" t="s">
        <v>477</v>
      </c>
      <c r="K460" t="s">
        <v>477</v>
      </c>
      <c r="L460">
        <v>220</v>
      </c>
      <c r="M460">
        <v>0.13700000000000001</v>
      </c>
      <c r="N460" s="20">
        <f>COUNTIF(lookup_lists!$B$49:$B$55,AB_Facilities!D460)</f>
        <v>0</v>
      </c>
    </row>
    <row r="461" spans="1:14" x14ac:dyDescent="0.2">
      <c r="A461">
        <v>2014</v>
      </c>
      <c r="B461">
        <v>69209</v>
      </c>
      <c r="C461" t="s">
        <v>476</v>
      </c>
      <c r="D461" t="s">
        <v>484</v>
      </c>
      <c r="E461">
        <v>4</v>
      </c>
      <c r="F461" s="29">
        <v>297973</v>
      </c>
      <c r="G461" s="29">
        <v>135538</v>
      </c>
      <c r="H461" t="s">
        <v>477</v>
      </c>
      <c r="I461" t="s">
        <v>477</v>
      </c>
      <c r="J461" t="s">
        <v>477</v>
      </c>
      <c r="K461" t="s">
        <v>477</v>
      </c>
      <c r="L461">
        <v>200</v>
      </c>
      <c r="M461">
        <v>0.46200000000000002</v>
      </c>
      <c r="N461" s="20">
        <f>COUNTIF(lookup_lists!$B$49:$B$55,AB_Facilities!D461)</f>
        <v>0</v>
      </c>
    </row>
    <row r="462" spans="1:14" x14ac:dyDescent="0.2">
      <c r="A462">
        <v>2014</v>
      </c>
      <c r="B462">
        <v>69209</v>
      </c>
      <c r="C462" t="s">
        <v>476</v>
      </c>
      <c r="D462" t="s">
        <v>484</v>
      </c>
      <c r="E462">
        <v>5</v>
      </c>
      <c r="F462" s="29">
        <v>41193</v>
      </c>
      <c r="G462" t="s">
        <v>477</v>
      </c>
      <c r="H462" t="s">
        <v>477</v>
      </c>
      <c r="I462" t="s">
        <v>477</v>
      </c>
      <c r="J462" t="s">
        <v>477</v>
      </c>
      <c r="K462" t="s">
        <v>477</v>
      </c>
      <c r="L462">
        <v>19</v>
      </c>
      <c r="M462">
        <v>0.45500000000000002</v>
      </c>
      <c r="N462" s="20">
        <f>COUNTIF(lookup_lists!$B$49:$B$55,AB_Facilities!D462)</f>
        <v>0</v>
      </c>
    </row>
    <row r="463" spans="1:14" x14ac:dyDescent="0.2">
      <c r="A463">
        <v>2014</v>
      </c>
      <c r="B463">
        <v>73899</v>
      </c>
      <c r="C463" t="s">
        <v>476</v>
      </c>
      <c r="D463" t="s">
        <v>488</v>
      </c>
      <c r="E463">
        <v>1</v>
      </c>
      <c r="F463" s="29">
        <v>703419</v>
      </c>
      <c r="G463" s="29">
        <v>2128826</v>
      </c>
      <c r="H463" t="s">
        <v>477</v>
      </c>
      <c r="I463" t="s">
        <v>477</v>
      </c>
      <c r="J463" t="s">
        <v>477</v>
      </c>
      <c r="K463" t="s">
        <v>477</v>
      </c>
      <c r="L463">
        <v>346</v>
      </c>
      <c r="M463">
        <v>0.122</v>
      </c>
      <c r="N463" s="20">
        <f>COUNTIF(lookup_lists!$B$49:$B$55,AB_Facilities!D463)</f>
        <v>0</v>
      </c>
    </row>
    <row r="464" spans="1:14" x14ac:dyDescent="0.2">
      <c r="A464">
        <v>2014</v>
      </c>
      <c r="B464">
        <v>73899</v>
      </c>
      <c r="C464" t="s">
        <v>476</v>
      </c>
      <c r="D464" t="s">
        <v>488</v>
      </c>
      <c r="E464">
        <v>2</v>
      </c>
      <c r="F464" s="29">
        <v>704437</v>
      </c>
      <c r="G464" s="29">
        <v>2072619</v>
      </c>
      <c r="H464" t="s">
        <v>477</v>
      </c>
      <c r="I464" t="s">
        <v>477</v>
      </c>
      <c r="J464" t="s">
        <v>477</v>
      </c>
      <c r="K464" t="s">
        <v>477</v>
      </c>
      <c r="L464">
        <v>321</v>
      </c>
      <c r="M464">
        <v>0.11600000000000001</v>
      </c>
      <c r="N464" s="20">
        <f>COUNTIF(lookup_lists!$B$49:$B$55,AB_Facilities!D464)</f>
        <v>0</v>
      </c>
    </row>
    <row r="465" spans="1:14" x14ac:dyDescent="0.2">
      <c r="A465">
        <v>2014</v>
      </c>
      <c r="B465">
        <v>77375</v>
      </c>
      <c r="C465" t="s">
        <v>489</v>
      </c>
      <c r="D465" t="s">
        <v>490</v>
      </c>
      <c r="E465">
        <v>1</v>
      </c>
      <c r="F465" s="29">
        <v>921331</v>
      </c>
      <c r="G465" s="29">
        <v>-365731</v>
      </c>
      <c r="H465" t="s">
        <v>477</v>
      </c>
      <c r="I465" t="s">
        <v>477</v>
      </c>
      <c r="J465" t="s">
        <v>477</v>
      </c>
      <c r="K465" t="s">
        <v>477</v>
      </c>
      <c r="L465">
        <v>125</v>
      </c>
      <c r="M465">
        <v>0.22500000000000001</v>
      </c>
      <c r="N465" s="20">
        <f>COUNTIF(lookup_lists!$B$49:$B$55,AB_Facilities!D465)</f>
        <v>0</v>
      </c>
    </row>
    <row r="466" spans="1:14" x14ac:dyDescent="0.2">
      <c r="A466">
        <v>2014</v>
      </c>
      <c r="B466">
        <v>136385</v>
      </c>
      <c r="C466" t="s">
        <v>492</v>
      </c>
      <c r="D466" t="s">
        <v>493</v>
      </c>
      <c r="E466">
        <v>1</v>
      </c>
      <c r="F466" s="29">
        <v>390234</v>
      </c>
      <c r="G466" t="s">
        <v>477</v>
      </c>
      <c r="H466" t="s">
        <v>477</v>
      </c>
      <c r="I466" t="s">
        <v>477</v>
      </c>
      <c r="J466" t="s">
        <v>477</v>
      </c>
      <c r="K466" t="s">
        <v>477</v>
      </c>
      <c r="L466">
        <v>217</v>
      </c>
      <c r="M466">
        <v>0.55600000000000005</v>
      </c>
      <c r="N466" s="20">
        <f>COUNTIF(lookup_lists!$B$49:$B$55,AB_Facilities!D466)</f>
        <v>0</v>
      </c>
    </row>
    <row r="467" spans="1:14" x14ac:dyDescent="0.2">
      <c r="A467">
        <v>2014</v>
      </c>
      <c r="B467">
        <v>136681</v>
      </c>
      <c r="C467" t="s">
        <v>494</v>
      </c>
      <c r="D467" t="s">
        <v>495</v>
      </c>
      <c r="E467">
        <v>1</v>
      </c>
      <c r="F467" s="29">
        <v>253286</v>
      </c>
      <c r="G467" s="29">
        <v>324633</v>
      </c>
      <c r="H467" t="s">
        <v>477</v>
      </c>
      <c r="I467" t="s">
        <v>477</v>
      </c>
      <c r="J467" t="s">
        <v>477</v>
      </c>
      <c r="K467" t="s">
        <v>477</v>
      </c>
      <c r="L467">
        <v>83</v>
      </c>
      <c r="M467">
        <v>0.14399999999999999</v>
      </c>
      <c r="N467" s="20">
        <f>COUNTIF(lookup_lists!$B$49:$B$55,AB_Facilities!D467)</f>
        <v>0</v>
      </c>
    </row>
    <row r="468" spans="1:14" x14ac:dyDescent="0.2">
      <c r="A468">
        <v>2014</v>
      </c>
      <c r="B468">
        <v>136681</v>
      </c>
      <c r="C468" t="s">
        <v>494</v>
      </c>
      <c r="D468" t="s">
        <v>495</v>
      </c>
      <c r="E468">
        <v>2</v>
      </c>
      <c r="F468" s="29">
        <v>272669</v>
      </c>
      <c r="G468" s="29">
        <v>342438</v>
      </c>
      <c r="H468" t="s">
        <v>477</v>
      </c>
      <c r="I468" t="s">
        <v>477</v>
      </c>
      <c r="J468" t="s">
        <v>477</v>
      </c>
      <c r="K468" t="s">
        <v>477</v>
      </c>
      <c r="L468">
        <v>81</v>
      </c>
      <c r="M468">
        <v>0.13100000000000001</v>
      </c>
      <c r="N468" s="20">
        <f>COUNTIF(lookup_lists!$B$49:$B$55,AB_Facilities!D468)</f>
        <v>0</v>
      </c>
    </row>
    <row r="469" spans="1:14" x14ac:dyDescent="0.2">
      <c r="A469">
        <v>2014</v>
      </c>
      <c r="B469">
        <v>136858</v>
      </c>
      <c r="C469" t="s">
        <v>496</v>
      </c>
      <c r="D469" t="s">
        <v>497</v>
      </c>
      <c r="E469">
        <v>1</v>
      </c>
      <c r="F469" s="29">
        <v>329187</v>
      </c>
      <c r="G469" t="s">
        <v>477</v>
      </c>
      <c r="H469" t="s">
        <v>477</v>
      </c>
      <c r="I469" t="s">
        <v>477</v>
      </c>
      <c r="J469" t="s">
        <v>477</v>
      </c>
      <c r="K469" t="s">
        <v>477</v>
      </c>
      <c r="L469">
        <v>158</v>
      </c>
      <c r="M469">
        <v>0.48</v>
      </c>
      <c r="N469" s="20">
        <f>COUNTIF(lookup_lists!$B$49:$B$55,AB_Facilities!D469)</f>
        <v>0</v>
      </c>
    </row>
    <row r="470" spans="1:14" x14ac:dyDescent="0.2">
      <c r="A470">
        <v>2014</v>
      </c>
      <c r="B470">
        <v>136951</v>
      </c>
      <c r="C470" t="s">
        <v>494</v>
      </c>
      <c r="D470" t="s">
        <v>498</v>
      </c>
      <c r="E470">
        <v>1</v>
      </c>
      <c r="F470" s="29">
        <v>789383</v>
      </c>
      <c r="G470" t="s">
        <v>509</v>
      </c>
      <c r="H470" t="s">
        <v>477</v>
      </c>
      <c r="I470" t="s">
        <v>477</v>
      </c>
      <c r="J470" t="s">
        <v>477</v>
      </c>
      <c r="K470" t="s">
        <v>477</v>
      </c>
      <c r="L470">
        <v>166</v>
      </c>
      <c r="M470">
        <v>0.21</v>
      </c>
      <c r="N470" s="20">
        <f>COUNTIF(lookup_lists!$B$49:$B$55,AB_Facilities!D470)</f>
        <v>0</v>
      </c>
    </row>
    <row r="471" spans="1:14" x14ac:dyDescent="0.2">
      <c r="A471">
        <v>2014</v>
      </c>
      <c r="B471">
        <v>138365</v>
      </c>
      <c r="C471" t="s">
        <v>499</v>
      </c>
      <c r="D471" t="s">
        <v>500</v>
      </c>
      <c r="E471">
        <v>1</v>
      </c>
      <c r="F471" s="29">
        <v>969463</v>
      </c>
      <c r="G471" t="s">
        <v>477</v>
      </c>
      <c r="H471" t="s">
        <v>477</v>
      </c>
      <c r="I471" t="s">
        <v>477</v>
      </c>
      <c r="J471" t="s">
        <v>477</v>
      </c>
      <c r="K471" t="s">
        <v>477</v>
      </c>
      <c r="L471">
        <v>86</v>
      </c>
      <c r="M471">
        <v>8.8999999999999996E-2</v>
      </c>
      <c r="N471" s="20">
        <f>COUNTIF(lookup_lists!$B$49:$B$55,AB_Facilities!D471)</f>
        <v>0</v>
      </c>
    </row>
    <row r="472" spans="1:14" x14ac:dyDescent="0.2">
      <c r="A472">
        <v>2014</v>
      </c>
      <c r="B472">
        <v>147709</v>
      </c>
      <c r="C472" t="s">
        <v>476</v>
      </c>
      <c r="D472" t="s">
        <v>501</v>
      </c>
      <c r="E472">
        <v>1</v>
      </c>
      <c r="F472" s="29">
        <v>5583</v>
      </c>
      <c r="G472" t="s">
        <v>477</v>
      </c>
      <c r="H472" t="s">
        <v>477</v>
      </c>
      <c r="I472" t="s">
        <v>477</v>
      </c>
      <c r="J472" t="s">
        <v>477</v>
      </c>
      <c r="K472" t="s">
        <v>477</v>
      </c>
      <c r="L472">
        <v>4</v>
      </c>
      <c r="M472">
        <v>0.71899999999999997</v>
      </c>
      <c r="N472" s="20">
        <f>COUNTIF(lookup_lists!$B$49:$B$55,AB_Facilities!D472)</f>
        <v>0</v>
      </c>
    </row>
    <row r="473" spans="1:14" x14ac:dyDescent="0.2">
      <c r="A473">
        <v>2014</v>
      </c>
      <c r="B473">
        <v>147709</v>
      </c>
      <c r="C473" t="s">
        <v>476</v>
      </c>
      <c r="D473" t="s">
        <v>501</v>
      </c>
      <c r="E473">
        <v>2</v>
      </c>
      <c r="F473" s="29">
        <v>2830</v>
      </c>
      <c r="G473" t="s">
        <v>477</v>
      </c>
      <c r="H473" t="s">
        <v>477</v>
      </c>
      <c r="I473" t="s">
        <v>477</v>
      </c>
      <c r="J473" t="s">
        <v>477</v>
      </c>
      <c r="K473" t="s">
        <v>477</v>
      </c>
      <c r="L473">
        <v>2</v>
      </c>
      <c r="M473">
        <v>0.76700000000000002</v>
      </c>
      <c r="N473" s="20">
        <f>COUNTIF(lookup_lists!$B$49:$B$55,AB_Facilities!D473)</f>
        <v>0</v>
      </c>
    </row>
    <row r="474" spans="1:14" x14ac:dyDescent="0.2">
      <c r="A474">
        <v>2014</v>
      </c>
      <c r="B474">
        <v>151812</v>
      </c>
      <c r="C474" t="s">
        <v>494</v>
      </c>
      <c r="D474" t="s">
        <v>502</v>
      </c>
      <c r="E474">
        <v>1</v>
      </c>
      <c r="F474" s="29">
        <v>74671</v>
      </c>
      <c r="G474">
        <v>253</v>
      </c>
      <c r="H474" t="s">
        <v>477</v>
      </c>
      <c r="I474" t="s">
        <v>477</v>
      </c>
      <c r="J474" t="s">
        <v>477</v>
      </c>
      <c r="K474" t="s">
        <v>477</v>
      </c>
      <c r="L474">
        <v>38</v>
      </c>
      <c r="M474">
        <v>0.51</v>
      </c>
      <c r="N474" s="20">
        <f>COUNTIF(lookup_lists!$B$49:$B$55,AB_Facilities!D474)</f>
        <v>0</v>
      </c>
    </row>
    <row r="475" spans="1:14" x14ac:dyDescent="0.2">
      <c r="A475">
        <v>2014</v>
      </c>
      <c r="B475">
        <v>155746</v>
      </c>
      <c r="C475" t="s">
        <v>494</v>
      </c>
      <c r="D475" t="s">
        <v>503</v>
      </c>
      <c r="E475">
        <v>1</v>
      </c>
      <c r="F475" s="29">
        <v>3507792</v>
      </c>
      <c r="G475" t="s">
        <v>509</v>
      </c>
      <c r="H475" t="s">
        <v>477</v>
      </c>
      <c r="I475" t="s">
        <v>477</v>
      </c>
      <c r="J475" t="s">
        <v>477</v>
      </c>
      <c r="K475" t="s">
        <v>477</v>
      </c>
      <c r="L475">
        <v>366</v>
      </c>
      <c r="M475">
        <v>0.104</v>
      </c>
      <c r="N475" s="20">
        <f>COUNTIF(lookup_lists!$B$49:$B$55,AB_Facilities!D475)</f>
        <v>0</v>
      </c>
    </row>
    <row r="476" spans="1:14" x14ac:dyDescent="0.2">
      <c r="A476">
        <v>2014</v>
      </c>
      <c r="B476">
        <v>238762</v>
      </c>
      <c r="C476" t="s">
        <v>504</v>
      </c>
      <c r="D476" t="s">
        <v>505</v>
      </c>
      <c r="E476">
        <v>1</v>
      </c>
      <c r="F476" s="29">
        <v>114022</v>
      </c>
      <c r="G476" t="s">
        <v>477</v>
      </c>
      <c r="H476" t="s">
        <v>477</v>
      </c>
      <c r="I476" t="s">
        <v>477</v>
      </c>
      <c r="J476" t="s">
        <v>477</v>
      </c>
      <c r="K476" t="s">
        <v>477</v>
      </c>
      <c r="L476">
        <v>33</v>
      </c>
      <c r="M476">
        <v>0.28999999999999998</v>
      </c>
      <c r="N476" s="20">
        <f>COUNTIF(lookup_lists!$B$49:$B$55,AB_Facilities!D476)</f>
        <v>0</v>
      </c>
    </row>
    <row r="477" spans="1:14" x14ac:dyDescent="0.2">
      <c r="A477">
        <v>2014</v>
      </c>
      <c r="B477">
        <v>246216</v>
      </c>
      <c r="C477" t="s">
        <v>499</v>
      </c>
      <c r="D477" t="s">
        <v>506</v>
      </c>
      <c r="E477">
        <v>1</v>
      </c>
      <c r="F477" s="29">
        <v>35347</v>
      </c>
      <c r="G477" t="s">
        <v>477</v>
      </c>
      <c r="H477" t="s">
        <v>477</v>
      </c>
      <c r="I477" t="s">
        <v>477</v>
      </c>
      <c r="J477" t="s">
        <v>477</v>
      </c>
      <c r="K477" t="s">
        <v>477</v>
      </c>
      <c r="L477">
        <v>12</v>
      </c>
      <c r="M477">
        <v>0.33900000000000002</v>
      </c>
      <c r="N477" s="20">
        <f>COUNTIF(lookup_lists!$B$49:$B$55,AB_Facilities!D477)</f>
        <v>0</v>
      </c>
    </row>
    <row r="478" spans="1:14" x14ac:dyDescent="0.2">
      <c r="A478">
        <v>2014</v>
      </c>
      <c r="B478">
        <v>246216</v>
      </c>
      <c r="C478" t="s">
        <v>499</v>
      </c>
      <c r="D478" t="s">
        <v>506</v>
      </c>
      <c r="E478">
        <v>2</v>
      </c>
      <c r="F478" s="29">
        <v>32991</v>
      </c>
      <c r="G478" t="s">
        <v>477</v>
      </c>
      <c r="H478" t="s">
        <v>477</v>
      </c>
      <c r="I478" t="s">
        <v>477</v>
      </c>
      <c r="J478" t="s">
        <v>477</v>
      </c>
      <c r="K478" t="s">
        <v>477</v>
      </c>
      <c r="L478">
        <v>8</v>
      </c>
      <c r="M478">
        <v>0.22700000000000001</v>
      </c>
      <c r="N478" s="20">
        <f>COUNTIF(lookup_lists!$B$49:$B$55,AB_Facilities!D478)</f>
        <v>0</v>
      </c>
    </row>
    <row r="479" spans="1:14" x14ac:dyDescent="0.2">
      <c r="A479">
        <v>2014</v>
      </c>
      <c r="B479">
        <v>246216</v>
      </c>
      <c r="C479" t="s">
        <v>499</v>
      </c>
      <c r="D479" t="s">
        <v>506</v>
      </c>
      <c r="E479">
        <v>3</v>
      </c>
      <c r="F479" s="29">
        <v>35317</v>
      </c>
      <c r="G479" t="s">
        <v>477</v>
      </c>
      <c r="H479" t="s">
        <v>477</v>
      </c>
      <c r="I479" t="s">
        <v>477</v>
      </c>
      <c r="J479" t="s">
        <v>477</v>
      </c>
      <c r="K479" t="s">
        <v>477</v>
      </c>
      <c r="L479">
        <v>10</v>
      </c>
      <c r="M479">
        <v>0.27300000000000002</v>
      </c>
      <c r="N479" s="20">
        <f>COUNTIF(lookup_lists!$B$49:$B$55,AB_Facilities!D479)</f>
        <v>0</v>
      </c>
    </row>
    <row r="480" spans="1:14" x14ac:dyDescent="0.2">
      <c r="A480">
        <v>2014</v>
      </c>
      <c r="B480">
        <v>262757</v>
      </c>
      <c r="C480" t="s">
        <v>499</v>
      </c>
      <c r="D480" t="s">
        <v>510</v>
      </c>
      <c r="E480">
        <v>1</v>
      </c>
      <c r="F480" s="29">
        <v>24892</v>
      </c>
      <c r="G480" t="s">
        <v>477</v>
      </c>
      <c r="H480" t="s">
        <v>477</v>
      </c>
      <c r="I480" t="s">
        <v>477</v>
      </c>
      <c r="J480" t="s">
        <v>477</v>
      </c>
      <c r="K480" t="s">
        <v>477</v>
      </c>
      <c r="L480">
        <v>10</v>
      </c>
      <c r="M480">
        <v>0.41899999999999998</v>
      </c>
      <c r="N480" s="20">
        <f>COUNTIF(lookup_lists!$B$49:$B$55,AB_Facilities!D480)</f>
        <v>0</v>
      </c>
    </row>
    <row r="481" spans="1:14" x14ac:dyDescent="0.2">
      <c r="A481">
        <v>2015</v>
      </c>
      <c r="B481">
        <v>123</v>
      </c>
      <c r="C481" t="s">
        <v>476</v>
      </c>
      <c r="D481" t="s">
        <v>104</v>
      </c>
      <c r="E481">
        <v>1</v>
      </c>
      <c r="F481" s="29">
        <v>2063786</v>
      </c>
      <c r="G481" t="s">
        <v>477</v>
      </c>
      <c r="H481" t="s">
        <v>508</v>
      </c>
      <c r="I481" s="29">
        <v>13712</v>
      </c>
      <c r="J481">
        <v>6.6440000000000001</v>
      </c>
      <c r="K481" t="s">
        <v>508</v>
      </c>
      <c r="L481" s="29">
        <v>4017</v>
      </c>
      <c r="M481">
        <v>1.946</v>
      </c>
      <c r="N481" s="20">
        <f>COUNTIF(lookup_lists!$B$49:$B$55,AB_Facilities!D481)</f>
        <v>1</v>
      </c>
    </row>
    <row r="482" spans="1:14" x14ac:dyDescent="0.2">
      <c r="A482">
        <v>2015</v>
      </c>
      <c r="B482">
        <v>123</v>
      </c>
      <c r="C482" t="s">
        <v>476</v>
      </c>
      <c r="D482" t="s">
        <v>104</v>
      </c>
      <c r="E482">
        <v>2</v>
      </c>
      <c r="F482" s="29">
        <v>2160661</v>
      </c>
      <c r="G482" t="s">
        <v>477</v>
      </c>
      <c r="H482" t="s">
        <v>508</v>
      </c>
      <c r="I482" s="29">
        <v>14420</v>
      </c>
      <c r="J482">
        <v>6.6740000000000004</v>
      </c>
      <c r="K482" t="s">
        <v>508</v>
      </c>
      <c r="L482" s="29">
        <v>4206</v>
      </c>
      <c r="M482">
        <v>1.9470000000000001</v>
      </c>
      <c r="N482" s="20">
        <f>COUNTIF(lookup_lists!$B$49:$B$55,AB_Facilities!D482)</f>
        <v>1</v>
      </c>
    </row>
    <row r="483" spans="1:14" x14ac:dyDescent="0.2">
      <c r="A483">
        <v>2015</v>
      </c>
      <c r="B483">
        <v>773</v>
      </c>
      <c r="C483" t="s">
        <v>348</v>
      </c>
      <c r="D483" t="s">
        <v>98</v>
      </c>
      <c r="E483">
        <v>1</v>
      </c>
      <c r="F483" s="29">
        <v>3130344</v>
      </c>
      <c r="G483" t="s">
        <v>477</v>
      </c>
      <c r="H483" s="29">
        <v>12877</v>
      </c>
      <c r="I483" s="29">
        <v>6193</v>
      </c>
      <c r="J483">
        <v>1.978</v>
      </c>
      <c r="K483" s="29">
        <v>11827</v>
      </c>
      <c r="L483" s="29">
        <v>5688</v>
      </c>
      <c r="M483">
        <v>1.8169999999999999</v>
      </c>
      <c r="N483" s="20">
        <f>COUNTIF(lookup_lists!$B$49:$B$55,AB_Facilities!D483)</f>
        <v>1</v>
      </c>
    </row>
    <row r="484" spans="1:14" x14ac:dyDescent="0.2">
      <c r="A484">
        <v>2015</v>
      </c>
      <c r="B484">
        <v>773</v>
      </c>
      <c r="C484" t="s">
        <v>348</v>
      </c>
      <c r="D484" t="s">
        <v>98</v>
      </c>
      <c r="E484">
        <v>2</v>
      </c>
      <c r="F484" s="29">
        <v>3378166</v>
      </c>
      <c r="G484" t="s">
        <v>477</v>
      </c>
      <c r="H484" s="29">
        <v>12877</v>
      </c>
      <c r="I484" s="29">
        <v>6684</v>
      </c>
      <c r="J484">
        <v>1.978</v>
      </c>
      <c r="K484" s="29">
        <v>11827</v>
      </c>
      <c r="L484" s="29">
        <v>6139</v>
      </c>
      <c r="M484">
        <v>1.8169999999999999</v>
      </c>
      <c r="N484" s="20">
        <f>COUNTIF(lookup_lists!$B$49:$B$55,AB_Facilities!D484)</f>
        <v>1</v>
      </c>
    </row>
    <row r="485" spans="1:14" x14ac:dyDescent="0.2">
      <c r="A485">
        <v>2015</v>
      </c>
      <c r="B485">
        <v>773</v>
      </c>
      <c r="C485" t="s">
        <v>348</v>
      </c>
      <c r="D485" t="s">
        <v>98</v>
      </c>
      <c r="E485">
        <v>3</v>
      </c>
      <c r="F485" s="29">
        <v>3954966</v>
      </c>
      <c r="G485" t="s">
        <v>477</v>
      </c>
      <c r="H485" t="s">
        <v>477</v>
      </c>
      <c r="I485" s="29">
        <v>3458</v>
      </c>
      <c r="J485">
        <v>0.874</v>
      </c>
      <c r="K485" t="s">
        <v>477</v>
      </c>
      <c r="L485" s="29">
        <v>2259</v>
      </c>
      <c r="M485">
        <v>0.57099999999999995</v>
      </c>
      <c r="N485" s="20">
        <f>COUNTIF(lookup_lists!$B$49:$B$55,AB_Facilities!D485)</f>
        <v>1</v>
      </c>
    </row>
    <row r="486" spans="1:14" x14ac:dyDescent="0.2">
      <c r="A486">
        <v>2015</v>
      </c>
      <c r="B486">
        <v>1391</v>
      </c>
      <c r="C486" t="s">
        <v>348</v>
      </c>
      <c r="D486" t="s">
        <v>478</v>
      </c>
      <c r="E486">
        <v>1</v>
      </c>
      <c r="F486" s="29">
        <v>40832</v>
      </c>
      <c r="G486" t="s">
        <v>477</v>
      </c>
      <c r="H486" t="s">
        <v>477</v>
      </c>
      <c r="I486" t="s">
        <v>477</v>
      </c>
      <c r="J486" t="s">
        <v>477</v>
      </c>
      <c r="K486" t="s">
        <v>477</v>
      </c>
      <c r="L486">
        <v>16</v>
      </c>
      <c r="M486">
        <v>0.38800000000000001</v>
      </c>
      <c r="N486" s="20">
        <f>COUNTIF(lookup_lists!$B$49:$B$55,AB_Facilities!D486)</f>
        <v>0</v>
      </c>
    </row>
    <row r="487" spans="1:14" x14ac:dyDescent="0.2">
      <c r="A487">
        <v>2015</v>
      </c>
      <c r="B487">
        <v>1391</v>
      </c>
      <c r="C487" t="s">
        <v>348</v>
      </c>
      <c r="D487" t="s">
        <v>478</v>
      </c>
      <c r="E487">
        <v>2</v>
      </c>
      <c r="F487" s="29">
        <v>106273</v>
      </c>
      <c r="G487" t="s">
        <v>477</v>
      </c>
      <c r="H487" t="s">
        <v>477</v>
      </c>
      <c r="I487" t="s">
        <v>477</v>
      </c>
      <c r="J487" t="s">
        <v>477</v>
      </c>
      <c r="K487" t="s">
        <v>477</v>
      </c>
      <c r="L487">
        <v>28</v>
      </c>
      <c r="M487">
        <v>0.26500000000000001</v>
      </c>
      <c r="N487" s="20">
        <f>COUNTIF(lookup_lists!$B$49:$B$55,AB_Facilities!D487)</f>
        <v>0</v>
      </c>
    </row>
    <row r="488" spans="1:14" x14ac:dyDescent="0.2">
      <c r="A488">
        <v>2015</v>
      </c>
      <c r="B488">
        <v>1391</v>
      </c>
      <c r="C488" t="s">
        <v>348</v>
      </c>
      <c r="D488" t="s">
        <v>478</v>
      </c>
      <c r="E488">
        <v>3</v>
      </c>
      <c r="F488" s="29">
        <v>101009</v>
      </c>
      <c r="G488" t="s">
        <v>477</v>
      </c>
      <c r="H488" t="s">
        <v>477</v>
      </c>
      <c r="I488" t="s">
        <v>477</v>
      </c>
      <c r="J488" t="s">
        <v>477</v>
      </c>
      <c r="K488" t="s">
        <v>477</v>
      </c>
      <c r="L488">
        <v>25</v>
      </c>
      <c r="M488">
        <v>0.249</v>
      </c>
      <c r="N488" s="20">
        <f>COUNTIF(lookup_lists!$B$49:$B$55,AB_Facilities!D488)</f>
        <v>0</v>
      </c>
    </row>
    <row r="489" spans="1:14" x14ac:dyDescent="0.2">
      <c r="A489">
        <v>2015</v>
      </c>
      <c r="B489">
        <v>1512</v>
      </c>
      <c r="C489" t="s">
        <v>476</v>
      </c>
      <c r="D489" t="s">
        <v>95</v>
      </c>
      <c r="E489">
        <v>3</v>
      </c>
      <c r="F489" s="29">
        <v>142548</v>
      </c>
      <c r="G489" t="s">
        <v>477</v>
      </c>
      <c r="H489" t="s">
        <v>508</v>
      </c>
      <c r="I489">
        <v>746</v>
      </c>
      <c r="J489">
        <v>5.2329999999999997</v>
      </c>
      <c r="K489" t="s">
        <v>508</v>
      </c>
      <c r="L489">
        <v>366</v>
      </c>
      <c r="M489">
        <v>2.5680000000000001</v>
      </c>
      <c r="N489" s="20">
        <f>COUNTIF(lookup_lists!$B$49:$B$55,AB_Facilities!D489)</f>
        <v>1</v>
      </c>
    </row>
    <row r="490" spans="1:14" x14ac:dyDescent="0.2">
      <c r="A490">
        <v>2015</v>
      </c>
      <c r="B490">
        <v>1512</v>
      </c>
      <c r="C490" t="s">
        <v>476</v>
      </c>
      <c r="D490" t="s">
        <v>95</v>
      </c>
      <c r="E490">
        <v>4</v>
      </c>
      <c r="F490" s="29">
        <v>841132</v>
      </c>
      <c r="G490" t="s">
        <v>477</v>
      </c>
      <c r="H490" t="s">
        <v>508</v>
      </c>
      <c r="I490" s="29">
        <v>4259</v>
      </c>
      <c r="J490">
        <v>5.0640000000000001</v>
      </c>
      <c r="K490" t="s">
        <v>508</v>
      </c>
      <c r="L490" s="29">
        <v>2052</v>
      </c>
      <c r="M490">
        <v>2.4390000000000001</v>
      </c>
      <c r="N490" s="20">
        <f>COUNTIF(lookup_lists!$B$49:$B$55,AB_Facilities!D490)</f>
        <v>1</v>
      </c>
    </row>
    <row r="491" spans="1:14" x14ac:dyDescent="0.2">
      <c r="A491">
        <v>2015</v>
      </c>
      <c r="B491">
        <v>1512</v>
      </c>
      <c r="C491" t="s">
        <v>476</v>
      </c>
      <c r="D491" t="s">
        <v>95</v>
      </c>
      <c r="E491">
        <v>5</v>
      </c>
      <c r="F491" s="29">
        <v>1778115</v>
      </c>
      <c r="G491" t="s">
        <v>477</v>
      </c>
      <c r="H491" t="s">
        <v>477</v>
      </c>
      <c r="I491" s="29">
        <v>8590</v>
      </c>
      <c r="J491">
        <v>4.8310000000000004</v>
      </c>
      <c r="K491" t="s">
        <v>477</v>
      </c>
      <c r="L491" s="29">
        <v>4415</v>
      </c>
      <c r="M491">
        <v>2.4830000000000001</v>
      </c>
      <c r="N491" s="20">
        <f>COUNTIF(lookup_lists!$B$49:$B$55,AB_Facilities!D491)</f>
        <v>1</v>
      </c>
    </row>
    <row r="492" spans="1:14" x14ac:dyDescent="0.2">
      <c r="A492">
        <v>2015</v>
      </c>
      <c r="B492">
        <v>9814</v>
      </c>
      <c r="C492" t="s">
        <v>102</v>
      </c>
      <c r="D492" t="s">
        <v>102</v>
      </c>
      <c r="E492">
        <v>1</v>
      </c>
      <c r="F492" s="29">
        <v>303446</v>
      </c>
      <c r="G492" t="s">
        <v>477</v>
      </c>
      <c r="H492" t="s">
        <v>477</v>
      </c>
      <c r="I492">
        <v>779</v>
      </c>
      <c r="J492">
        <v>2.5670000000000002</v>
      </c>
      <c r="K492" t="s">
        <v>477</v>
      </c>
      <c r="L492">
        <v>529</v>
      </c>
      <c r="M492">
        <v>1.744</v>
      </c>
      <c r="N492" s="20">
        <f>COUNTIF(lookup_lists!$B$49:$B$55,AB_Facilities!D492)</f>
        <v>1</v>
      </c>
    </row>
    <row r="493" spans="1:14" x14ac:dyDescent="0.2">
      <c r="A493">
        <v>2015</v>
      </c>
      <c r="B493">
        <v>9830</v>
      </c>
      <c r="C493" t="s">
        <v>351</v>
      </c>
      <c r="D493" t="s">
        <v>106</v>
      </c>
      <c r="E493">
        <v>1</v>
      </c>
      <c r="F493" s="29">
        <v>1759412</v>
      </c>
      <c r="G493" t="s">
        <v>477</v>
      </c>
      <c r="H493" t="s">
        <v>508</v>
      </c>
      <c r="I493" s="29">
        <v>3163</v>
      </c>
      <c r="J493">
        <v>1.798</v>
      </c>
      <c r="K493" t="s">
        <v>508</v>
      </c>
      <c r="L493" s="29">
        <v>4582</v>
      </c>
      <c r="M493">
        <v>2.6040000000000001</v>
      </c>
      <c r="N493" s="20">
        <f>COUNTIF(lookup_lists!$B$49:$B$55,AB_Facilities!D493)</f>
        <v>1</v>
      </c>
    </row>
    <row r="494" spans="1:14" x14ac:dyDescent="0.2">
      <c r="A494">
        <v>2015</v>
      </c>
      <c r="B494">
        <v>9830</v>
      </c>
      <c r="C494" t="s">
        <v>351</v>
      </c>
      <c r="D494" t="s">
        <v>106</v>
      </c>
      <c r="E494">
        <v>2</v>
      </c>
      <c r="F494" s="29">
        <v>1715000</v>
      </c>
      <c r="G494" t="s">
        <v>477</v>
      </c>
      <c r="H494" t="s">
        <v>508</v>
      </c>
      <c r="I494" s="29">
        <v>3077</v>
      </c>
      <c r="J494">
        <v>1.794</v>
      </c>
      <c r="K494" t="s">
        <v>508</v>
      </c>
      <c r="L494" s="29">
        <v>4453</v>
      </c>
      <c r="M494">
        <v>2.597</v>
      </c>
      <c r="N494" s="20">
        <f>COUNTIF(lookup_lists!$B$49:$B$55,AB_Facilities!D494)</f>
        <v>1</v>
      </c>
    </row>
    <row r="495" spans="1:14" x14ac:dyDescent="0.2">
      <c r="A495">
        <v>2015</v>
      </c>
      <c r="B495">
        <v>9830</v>
      </c>
      <c r="C495" t="s">
        <v>351</v>
      </c>
      <c r="D495" t="s">
        <v>106</v>
      </c>
      <c r="E495">
        <v>3</v>
      </c>
      <c r="F495" s="29">
        <v>1979448</v>
      </c>
      <c r="G495" t="s">
        <v>477</v>
      </c>
      <c r="H495" t="s">
        <v>508</v>
      </c>
      <c r="I495" s="29">
        <v>4002</v>
      </c>
      <c r="J495">
        <v>2.0219999999999998</v>
      </c>
      <c r="K495" t="s">
        <v>508</v>
      </c>
      <c r="L495" s="29">
        <v>3997</v>
      </c>
      <c r="M495">
        <v>2.0190000000000001</v>
      </c>
      <c r="N495" s="20">
        <f>COUNTIF(lookup_lists!$B$49:$B$55,AB_Facilities!D495)</f>
        <v>1</v>
      </c>
    </row>
    <row r="496" spans="1:14" x14ac:dyDescent="0.2">
      <c r="A496">
        <v>2015</v>
      </c>
      <c r="B496">
        <v>9830</v>
      </c>
      <c r="C496" t="s">
        <v>351</v>
      </c>
      <c r="D496" t="s">
        <v>106</v>
      </c>
      <c r="E496">
        <v>4</v>
      </c>
      <c r="F496" s="29">
        <v>2294630</v>
      </c>
      <c r="G496" t="s">
        <v>477</v>
      </c>
      <c r="H496" t="s">
        <v>508</v>
      </c>
      <c r="I496" s="29">
        <v>4712</v>
      </c>
      <c r="J496">
        <v>2.0529999999999999</v>
      </c>
      <c r="K496" t="s">
        <v>508</v>
      </c>
      <c r="L496" s="29">
        <v>4475</v>
      </c>
      <c r="M496">
        <v>1.95</v>
      </c>
      <c r="N496" s="20">
        <f>COUNTIF(lookup_lists!$B$49:$B$55,AB_Facilities!D496)</f>
        <v>1</v>
      </c>
    </row>
    <row r="497" spans="1:14" x14ac:dyDescent="0.2">
      <c r="A497">
        <v>2015</v>
      </c>
      <c r="B497">
        <v>9830</v>
      </c>
      <c r="C497" t="s">
        <v>351</v>
      </c>
      <c r="D497" t="s">
        <v>106</v>
      </c>
      <c r="E497">
        <v>5</v>
      </c>
      <c r="F497" s="29">
        <v>2506612</v>
      </c>
      <c r="G497" t="s">
        <v>477</v>
      </c>
      <c r="H497" t="s">
        <v>508</v>
      </c>
      <c r="I497" s="29">
        <v>5530</v>
      </c>
      <c r="J497">
        <v>2.206</v>
      </c>
      <c r="K497" t="s">
        <v>508</v>
      </c>
      <c r="L497" s="29">
        <v>4043</v>
      </c>
      <c r="M497">
        <v>1.613</v>
      </c>
      <c r="N497" s="20">
        <f>COUNTIF(lookup_lists!$B$49:$B$55,AB_Facilities!D497)</f>
        <v>1</v>
      </c>
    </row>
    <row r="498" spans="1:14" x14ac:dyDescent="0.2">
      <c r="A498">
        <v>2015</v>
      </c>
      <c r="B498">
        <v>9830</v>
      </c>
      <c r="C498" t="s">
        <v>351</v>
      </c>
      <c r="D498" t="s">
        <v>106</v>
      </c>
      <c r="E498">
        <v>6</v>
      </c>
      <c r="F498" s="29">
        <v>2692392</v>
      </c>
      <c r="G498" t="s">
        <v>477</v>
      </c>
      <c r="H498" t="s">
        <v>508</v>
      </c>
      <c r="I498" s="29">
        <v>5875</v>
      </c>
      <c r="J498">
        <v>2.1819999999999999</v>
      </c>
      <c r="K498" t="s">
        <v>508</v>
      </c>
      <c r="L498" s="29">
        <v>4468</v>
      </c>
      <c r="M498">
        <v>1.659</v>
      </c>
      <c r="N498" s="20">
        <f>COUNTIF(lookup_lists!$B$49:$B$55,AB_Facilities!D498)</f>
        <v>1</v>
      </c>
    </row>
    <row r="499" spans="1:14" x14ac:dyDescent="0.2">
      <c r="A499">
        <v>2015</v>
      </c>
      <c r="B499">
        <v>10323</v>
      </c>
      <c r="C499" t="s">
        <v>351</v>
      </c>
      <c r="D499" t="s">
        <v>357</v>
      </c>
      <c r="E499">
        <v>4</v>
      </c>
      <c r="F499" t="s">
        <v>477</v>
      </c>
      <c r="G499" t="s">
        <v>477</v>
      </c>
      <c r="H499" t="s">
        <v>477</v>
      </c>
      <c r="I499" t="s">
        <v>477</v>
      </c>
      <c r="J499" t="s">
        <v>477</v>
      </c>
      <c r="K499" t="s">
        <v>477</v>
      </c>
      <c r="L499" t="s">
        <v>477</v>
      </c>
      <c r="M499" t="s">
        <v>477</v>
      </c>
      <c r="N499" s="20">
        <f>COUNTIF(lookup_lists!$B$49:$B$55,AB_Facilities!D499)</f>
        <v>1</v>
      </c>
    </row>
    <row r="500" spans="1:14" x14ac:dyDescent="0.2">
      <c r="A500">
        <v>2015</v>
      </c>
      <c r="B500">
        <v>10324</v>
      </c>
      <c r="C500" t="s">
        <v>351</v>
      </c>
      <c r="D500" t="s">
        <v>100</v>
      </c>
      <c r="E500">
        <v>1</v>
      </c>
      <c r="F500" s="29">
        <v>2478175</v>
      </c>
      <c r="G500" t="s">
        <v>477</v>
      </c>
      <c r="H500" t="s">
        <v>508</v>
      </c>
      <c r="I500" s="29">
        <v>4925</v>
      </c>
      <c r="J500">
        <v>1.9870000000000001</v>
      </c>
      <c r="K500" t="s">
        <v>477</v>
      </c>
      <c r="L500" s="29">
        <v>4436</v>
      </c>
      <c r="M500">
        <v>1.79</v>
      </c>
      <c r="N500" s="20">
        <f>COUNTIF(lookup_lists!$B$49:$B$55,AB_Facilities!D500)</f>
        <v>1</v>
      </c>
    </row>
    <row r="501" spans="1:14" x14ac:dyDescent="0.2">
      <c r="A501">
        <v>2015</v>
      </c>
      <c r="B501">
        <v>10324</v>
      </c>
      <c r="C501" t="s">
        <v>351</v>
      </c>
      <c r="D501" t="s">
        <v>100</v>
      </c>
      <c r="E501">
        <v>2</v>
      </c>
      <c r="F501" s="29">
        <v>2939241</v>
      </c>
      <c r="G501" t="s">
        <v>477</v>
      </c>
      <c r="H501" t="s">
        <v>508</v>
      </c>
      <c r="I501" s="29">
        <v>5909</v>
      </c>
      <c r="J501">
        <v>2.0099999999999998</v>
      </c>
      <c r="K501" t="s">
        <v>477</v>
      </c>
      <c r="L501" s="29">
        <v>5361</v>
      </c>
      <c r="M501">
        <v>1.8240000000000001</v>
      </c>
      <c r="N501" s="20">
        <f>COUNTIF(lookup_lists!$B$49:$B$55,AB_Facilities!D501)</f>
        <v>1</v>
      </c>
    </row>
    <row r="502" spans="1:14" x14ac:dyDescent="0.2">
      <c r="A502">
        <v>2015</v>
      </c>
      <c r="B502">
        <v>10324</v>
      </c>
      <c r="C502" t="s">
        <v>351</v>
      </c>
      <c r="D502" t="s">
        <v>100</v>
      </c>
      <c r="E502">
        <v>3</v>
      </c>
      <c r="F502" s="29">
        <v>3275473</v>
      </c>
      <c r="G502" t="s">
        <v>477</v>
      </c>
      <c r="H502" t="s">
        <v>477</v>
      </c>
      <c r="I502" s="29">
        <v>2369</v>
      </c>
      <c r="J502">
        <v>0.72299999999999998</v>
      </c>
      <c r="K502" t="s">
        <v>477</v>
      </c>
      <c r="L502" s="29">
        <v>1682</v>
      </c>
      <c r="M502">
        <v>0.51400000000000001</v>
      </c>
      <c r="N502" s="20">
        <f>COUNTIF(lookup_lists!$B$49:$B$55,AB_Facilities!D502)</f>
        <v>1</v>
      </c>
    </row>
    <row r="503" spans="1:14" x14ac:dyDescent="0.2">
      <c r="A503">
        <v>2015</v>
      </c>
      <c r="B503">
        <v>11610</v>
      </c>
      <c r="C503" t="s">
        <v>480</v>
      </c>
      <c r="D503" t="s">
        <v>481</v>
      </c>
      <c r="E503">
        <v>8</v>
      </c>
      <c r="F503" t="s">
        <v>477</v>
      </c>
      <c r="G503" t="s">
        <v>477</v>
      </c>
      <c r="H503" t="s">
        <v>477</v>
      </c>
      <c r="I503" t="s">
        <v>477</v>
      </c>
      <c r="J503" t="s">
        <v>477</v>
      </c>
      <c r="K503" t="s">
        <v>477</v>
      </c>
      <c r="L503" t="s">
        <v>477</v>
      </c>
      <c r="M503" t="s">
        <v>477</v>
      </c>
      <c r="N503" s="20">
        <f>COUNTIF(lookup_lists!$B$49:$B$55,AB_Facilities!D503)</f>
        <v>0</v>
      </c>
    </row>
    <row r="504" spans="1:14" x14ac:dyDescent="0.2">
      <c r="A504">
        <v>2015</v>
      </c>
      <c r="B504">
        <v>11610</v>
      </c>
      <c r="C504" t="s">
        <v>480</v>
      </c>
      <c r="D504" t="s">
        <v>481</v>
      </c>
      <c r="E504">
        <v>10</v>
      </c>
      <c r="F504" t="s">
        <v>477</v>
      </c>
      <c r="G504" t="s">
        <v>477</v>
      </c>
      <c r="H504" t="s">
        <v>477</v>
      </c>
      <c r="I504" t="s">
        <v>477</v>
      </c>
      <c r="J504" t="s">
        <v>477</v>
      </c>
      <c r="K504" t="s">
        <v>477</v>
      </c>
      <c r="L504" t="s">
        <v>477</v>
      </c>
      <c r="M504" t="s">
        <v>477</v>
      </c>
      <c r="N504" s="20">
        <f>COUNTIF(lookup_lists!$B$49:$B$55,AB_Facilities!D504)</f>
        <v>0</v>
      </c>
    </row>
    <row r="505" spans="1:14" x14ac:dyDescent="0.2">
      <c r="A505">
        <v>2015</v>
      </c>
      <c r="B505">
        <v>11610</v>
      </c>
      <c r="C505" t="s">
        <v>480</v>
      </c>
      <c r="D505" t="s">
        <v>481</v>
      </c>
      <c r="E505">
        <v>11</v>
      </c>
      <c r="F505" t="s">
        <v>477</v>
      </c>
      <c r="G505" t="s">
        <v>477</v>
      </c>
      <c r="H505" t="s">
        <v>477</v>
      </c>
      <c r="I505" t="s">
        <v>477</v>
      </c>
      <c r="J505" t="s">
        <v>477</v>
      </c>
      <c r="K505" t="s">
        <v>477</v>
      </c>
      <c r="L505" t="s">
        <v>477</v>
      </c>
      <c r="M505" t="s">
        <v>477</v>
      </c>
      <c r="N505" s="20">
        <f>COUNTIF(lookup_lists!$B$49:$B$55,AB_Facilities!D505)</f>
        <v>0</v>
      </c>
    </row>
    <row r="506" spans="1:14" x14ac:dyDescent="0.2">
      <c r="A506">
        <v>2015</v>
      </c>
      <c r="B506">
        <v>11610</v>
      </c>
      <c r="C506" t="s">
        <v>480</v>
      </c>
      <c r="D506" t="s">
        <v>481</v>
      </c>
      <c r="E506" t="s">
        <v>482</v>
      </c>
      <c r="F506" s="29">
        <v>49035</v>
      </c>
      <c r="G506" t="s">
        <v>477</v>
      </c>
      <c r="H506" t="s">
        <v>477</v>
      </c>
      <c r="I506" t="s">
        <v>477</v>
      </c>
      <c r="J506" t="s">
        <v>477</v>
      </c>
      <c r="K506" t="s">
        <v>477</v>
      </c>
      <c r="L506">
        <v>14</v>
      </c>
      <c r="M506">
        <v>0.28299999999999997</v>
      </c>
      <c r="N506" s="20">
        <f>COUNTIF(lookup_lists!$B$49:$B$55,AB_Facilities!D506)</f>
        <v>0</v>
      </c>
    </row>
    <row r="507" spans="1:14" x14ac:dyDescent="0.2">
      <c r="A507">
        <v>2015</v>
      </c>
      <c r="B507">
        <v>11610</v>
      </c>
      <c r="C507" t="s">
        <v>480</v>
      </c>
      <c r="D507" t="s">
        <v>481</v>
      </c>
      <c r="E507" t="s">
        <v>483</v>
      </c>
      <c r="F507" s="29">
        <v>51749</v>
      </c>
      <c r="G507" t="s">
        <v>477</v>
      </c>
      <c r="H507" t="s">
        <v>477</v>
      </c>
      <c r="I507" t="s">
        <v>477</v>
      </c>
      <c r="J507" t="s">
        <v>477</v>
      </c>
      <c r="K507" t="s">
        <v>477</v>
      </c>
      <c r="L507">
        <v>16</v>
      </c>
      <c r="M507">
        <v>0.30199999999999999</v>
      </c>
      <c r="N507" s="20">
        <f>COUNTIF(lookup_lists!$B$49:$B$55,AB_Facilities!D507)</f>
        <v>0</v>
      </c>
    </row>
    <row r="508" spans="1:14" x14ac:dyDescent="0.2">
      <c r="A508">
        <v>2015</v>
      </c>
      <c r="B508">
        <v>11610</v>
      </c>
      <c r="C508" t="s">
        <v>480</v>
      </c>
      <c r="D508" t="s">
        <v>481</v>
      </c>
      <c r="E508">
        <v>14</v>
      </c>
      <c r="F508" s="29">
        <v>292765</v>
      </c>
      <c r="G508" t="s">
        <v>477</v>
      </c>
      <c r="H508" t="s">
        <v>477</v>
      </c>
      <c r="I508" t="s">
        <v>477</v>
      </c>
      <c r="J508" t="s">
        <v>477</v>
      </c>
      <c r="K508" t="s">
        <v>477</v>
      </c>
      <c r="L508">
        <v>102</v>
      </c>
      <c r="M508">
        <v>0.35</v>
      </c>
      <c r="N508" s="20">
        <f>COUNTIF(lookup_lists!$B$49:$B$55,AB_Facilities!D508)</f>
        <v>0</v>
      </c>
    </row>
    <row r="509" spans="1:14" x14ac:dyDescent="0.2">
      <c r="A509">
        <v>2015</v>
      </c>
      <c r="B509">
        <v>11610</v>
      </c>
      <c r="C509" t="s">
        <v>480</v>
      </c>
      <c r="D509" t="s">
        <v>481</v>
      </c>
      <c r="E509">
        <v>15</v>
      </c>
      <c r="F509" s="29">
        <v>328091</v>
      </c>
      <c r="G509" t="s">
        <v>477</v>
      </c>
      <c r="H509" t="s">
        <v>477</v>
      </c>
      <c r="I509" t="s">
        <v>477</v>
      </c>
      <c r="J509" t="s">
        <v>477</v>
      </c>
      <c r="K509" t="s">
        <v>477</v>
      </c>
      <c r="L509">
        <v>101</v>
      </c>
      <c r="M509">
        <v>0.309</v>
      </c>
      <c r="N509" s="20">
        <f>COUNTIF(lookup_lists!$B$49:$B$55,AB_Facilities!D509)</f>
        <v>0</v>
      </c>
    </row>
    <row r="510" spans="1:14" x14ac:dyDescent="0.2">
      <c r="A510">
        <v>2015</v>
      </c>
      <c r="B510">
        <v>11718</v>
      </c>
      <c r="C510" t="s">
        <v>476</v>
      </c>
      <c r="D510" t="s">
        <v>484</v>
      </c>
      <c r="E510">
        <v>1</v>
      </c>
      <c r="F510">
        <v>0</v>
      </c>
      <c r="G510" t="s">
        <v>477</v>
      </c>
      <c r="H510" t="s">
        <v>477</v>
      </c>
      <c r="I510" t="s">
        <v>477</v>
      </c>
      <c r="J510" t="s">
        <v>477</v>
      </c>
      <c r="K510" t="s">
        <v>477</v>
      </c>
      <c r="L510">
        <v>0</v>
      </c>
      <c r="M510">
        <v>0</v>
      </c>
      <c r="N510" s="20">
        <f>COUNTIF(lookup_lists!$B$49:$B$55,AB_Facilities!D510)</f>
        <v>0</v>
      </c>
    </row>
    <row r="511" spans="1:14" x14ac:dyDescent="0.2">
      <c r="A511">
        <v>2015</v>
      </c>
      <c r="B511">
        <v>11718</v>
      </c>
      <c r="C511" t="s">
        <v>476</v>
      </c>
      <c r="D511" t="s">
        <v>484</v>
      </c>
      <c r="E511">
        <v>2</v>
      </c>
      <c r="F511">
        <v>0</v>
      </c>
      <c r="G511" t="s">
        <v>477</v>
      </c>
      <c r="H511" t="s">
        <v>477</v>
      </c>
      <c r="I511" t="s">
        <v>477</v>
      </c>
      <c r="J511" t="s">
        <v>477</v>
      </c>
      <c r="K511" t="s">
        <v>477</v>
      </c>
      <c r="L511">
        <v>0</v>
      </c>
      <c r="M511">
        <v>0</v>
      </c>
      <c r="N511" s="20">
        <f>COUNTIF(lookup_lists!$B$49:$B$55,AB_Facilities!D511)</f>
        <v>0</v>
      </c>
    </row>
    <row r="512" spans="1:14" x14ac:dyDescent="0.2">
      <c r="A512">
        <v>2015</v>
      </c>
      <c r="B512">
        <v>11718</v>
      </c>
      <c r="C512" t="s">
        <v>476</v>
      </c>
      <c r="D512" t="s">
        <v>484</v>
      </c>
      <c r="E512">
        <v>3</v>
      </c>
      <c r="F512">
        <v>0</v>
      </c>
      <c r="G512" t="s">
        <v>477</v>
      </c>
      <c r="H512" t="s">
        <v>477</v>
      </c>
      <c r="I512" t="s">
        <v>477</v>
      </c>
      <c r="J512" t="s">
        <v>477</v>
      </c>
      <c r="K512" t="s">
        <v>477</v>
      </c>
      <c r="L512">
        <v>0</v>
      </c>
      <c r="M512">
        <v>0</v>
      </c>
      <c r="N512" s="20">
        <f>COUNTIF(lookup_lists!$B$49:$B$55,AB_Facilities!D512)</f>
        <v>0</v>
      </c>
    </row>
    <row r="513" spans="1:14" x14ac:dyDescent="0.2">
      <c r="A513">
        <v>2015</v>
      </c>
      <c r="B513">
        <v>67774</v>
      </c>
      <c r="C513" t="s">
        <v>476</v>
      </c>
      <c r="D513" t="s">
        <v>485</v>
      </c>
      <c r="E513">
        <v>1</v>
      </c>
      <c r="F513" s="29">
        <v>63774</v>
      </c>
      <c r="G513" t="s">
        <v>477</v>
      </c>
      <c r="H513" t="s">
        <v>477</v>
      </c>
      <c r="I513" t="s">
        <v>477</v>
      </c>
      <c r="J513" t="s">
        <v>477</v>
      </c>
      <c r="K513" t="s">
        <v>477</v>
      </c>
      <c r="L513">
        <v>27</v>
      </c>
      <c r="M513">
        <v>0.42199999999999999</v>
      </c>
      <c r="N513" s="20">
        <f>COUNTIF(lookup_lists!$B$49:$B$55,AB_Facilities!D513)</f>
        <v>0</v>
      </c>
    </row>
    <row r="514" spans="1:14" x14ac:dyDescent="0.2">
      <c r="A514">
        <v>2015</v>
      </c>
      <c r="B514">
        <v>68179</v>
      </c>
      <c r="C514" t="s">
        <v>486</v>
      </c>
      <c r="D514" t="s">
        <v>487</v>
      </c>
      <c r="E514">
        <v>1</v>
      </c>
      <c r="F514" s="29">
        <v>420688</v>
      </c>
      <c r="G514" s="29">
        <v>822649</v>
      </c>
      <c r="H514" t="s">
        <v>477</v>
      </c>
      <c r="I514" t="s">
        <v>477</v>
      </c>
      <c r="J514" t="s">
        <v>477</v>
      </c>
      <c r="K514" t="s">
        <v>477</v>
      </c>
      <c r="L514">
        <v>118</v>
      </c>
      <c r="M514">
        <v>9.5000000000000001E-2</v>
      </c>
      <c r="N514" s="20">
        <f>COUNTIF(lookup_lists!$B$49:$B$55,AB_Facilities!D514)</f>
        <v>0</v>
      </c>
    </row>
    <row r="515" spans="1:14" x14ac:dyDescent="0.2">
      <c r="A515">
        <v>2015</v>
      </c>
      <c r="B515">
        <v>69209</v>
      </c>
      <c r="C515" t="s">
        <v>476</v>
      </c>
      <c r="D515" t="s">
        <v>484</v>
      </c>
      <c r="E515">
        <v>4</v>
      </c>
      <c r="F515" s="29">
        <v>318567</v>
      </c>
      <c r="G515" s="29">
        <v>155301</v>
      </c>
      <c r="H515" t="s">
        <v>477</v>
      </c>
      <c r="I515" t="s">
        <v>477</v>
      </c>
      <c r="J515" t="s">
        <v>477</v>
      </c>
      <c r="K515" t="s">
        <v>477</v>
      </c>
      <c r="L515">
        <v>209</v>
      </c>
      <c r="M515">
        <v>0.441</v>
      </c>
      <c r="N515" s="20">
        <f>COUNTIF(lookup_lists!$B$49:$B$55,AB_Facilities!D515)</f>
        <v>0</v>
      </c>
    </row>
    <row r="516" spans="1:14" x14ac:dyDescent="0.2">
      <c r="A516">
        <v>2015</v>
      </c>
      <c r="B516">
        <v>69209</v>
      </c>
      <c r="C516" t="s">
        <v>476</v>
      </c>
      <c r="D516" t="s">
        <v>484</v>
      </c>
      <c r="E516">
        <v>5</v>
      </c>
      <c r="F516" s="29">
        <v>39226</v>
      </c>
      <c r="G516" t="s">
        <v>477</v>
      </c>
      <c r="H516" t="s">
        <v>477</v>
      </c>
      <c r="I516" t="s">
        <v>477</v>
      </c>
      <c r="J516" t="s">
        <v>477</v>
      </c>
      <c r="K516" t="s">
        <v>477</v>
      </c>
      <c r="L516">
        <v>19</v>
      </c>
      <c r="M516">
        <v>0.496</v>
      </c>
      <c r="N516" s="20">
        <f>COUNTIF(lookup_lists!$B$49:$B$55,AB_Facilities!D516)</f>
        <v>0</v>
      </c>
    </row>
    <row r="517" spans="1:14" x14ac:dyDescent="0.2">
      <c r="A517">
        <v>2015</v>
      </c>
      <c r="B517">
        <v>73899</v>
      </c>
      <c r="C517" t="s">
        <v>476</v>
      </c>
      <c r="D517" t="s">
        <v>488</v>
      </c>
      <c r="E517">
        <v>1</v>
      </c>
      <c r="F517" s="29">
        <v>661015</v>
      </c>
      <c r="G517" s="29">
        <v>1938518</v>
      </c>
      <c r="H517" t="s">
        <v>477</v>
      </c>
      <c r="I517" t="s">
        <v>477</v>
      </c>
      <c r="J517" t="s">
        <v>477</v>
      </c>
      <c r="K517" t="s">
        <v>477</v>
      </c>
      <c r="L517">
        <v>272</v>
      </c>
      <c r="M517">
        <v>0.105</v>
      </c>
      <c r="N517" s="20">
        <f>COUNTIF(lookup_lists!$B$49:$B$55,AB_Facilities!D517)</f>
        <v>0</v>
      </c>
    </row>
    <row r="518" spans="1:14" x14ac:dyDescent="0.2">
      <c r="A518">
        <v>2015</v>
      </c>
      <c r="B518">
        <v>73899</v>
      </c>
      <c r="C518" t="s">
        <v>476</v>
      </c>
      <c r="D518" t="s">
        <v>488</v>
      </c>
      <c r="E518">
        <v>2</v>
      </c>
      <c r="F518" s="29">
        <v>650526</v>
      </c>
      <c r="G518" s="29">
        <v>1841236</v>
      </c>
      <c r="H518" t="s">
        <v>477</v>
      </c>
      <c r="I518" t="s">
        <v>477</v>
      </c>
      <c r="J518" t="s">
        <v>477</v>
      </c>
      <c r="K518" t="s">
        <v>477</v>
      </c>
      <c r="L518">
        <v>348</v>
      </c>
      <c r="M518">
        <v>0.14000000000000001</v>
      </c>
      <c r="N518" s="20">
        <f>COUNTIF(lookup_lists!$B$49:$B$55,AB_Facilities!D518)</f>
        <v>0</v>
      </c>
    </row>
    <row r="519" spans="1:14" x14ac:dyDescent="0.2">
      <c r="A519">
        <v>2015</v>
      </c>
      <c r="B519">
        <v>77375</v>
      </c>
      <c r="C519" t="s">
        <v>489</v>
      </c>
      <c r="D519" t="s">
        <v>490</v>
      </c>
      <c r="E519">
        <v>1</v>
      </c>
      <c r="F519" s="29">
        <v>886710</v>
      </c>
      <c r="G519" s="29">
        <v>-271773</v>
      </c>
      <c r="H519" t="s">
        <v>477</v>
      </c>
      <c r="I519" t="s">
        <v>477</v>
      </c>
      <c r="J519" t="s">
        <v>477</v>
      </c>
      <c r="K519" t="s">
        <v>477</v>
      </c>
      <c r="L519">
        <v>135</v>
      </c>
      <c r="M519">
        <v>0.22</v>
      </c>
      <c r="N519" s="20">
        <f>COUNTIF(lookup_lists!$B$49:$B$55,AB_Facilities!D519)</f>
        <v>0</v>
      </c>
    </row>
    <row r="520" spans="1:14" x14ac:dyDescent="0.2">
      <c r="A520">
        <v>2015</v>
      </c>
      <c r="B520">
        <v>136385</v>
      </c>
      <c r="C520" t="s">
        <v>492</v>
      </c>
      <c r="D520" t="s">
        <v>493</v>
      </c>
      <c r="E520">
        <v>1</v>
      </c>
      <c r="F520" s="29">
        <v>305779</v>
      </c>
      <c r="G520" t="s">
        <v>477</v>
      </c>
      <c r="H520" t="s">
        <v>477</v>
      </c>
      <c r="I520" t="s">
        <v>477</v>
      </c>
      <c r="J520" t="s">
        <v>477</v>
      </c>
      <c r="K520" t="s">
        <v>477</v>
      </c>
      <c r="L520">
        <v>173</v>
      </c>
      <c r="M520">
        <v>0.56499999999999995</v>
      </c>
      <c r="N520" s="20">
        <f>COUNTIF(lookup_lists!$B$49:$B$55,AB_Facilities!D520)</f>
        <v>0</v>
      </c>
    </row>
    <row r="521" spans="1:14" x14ac:dyDescent="0.2">
      <c r="A521">
        <v>2015</v>
      </c>
      <c r="B521">
        <v>136681</v>
      </c>
      <c r="C521" t="s">
        <v>494</v>
      </c>
      <c r="D521" t="s">
        <v>495</v>
      </c>
      <c r="E521">
        <v>1</v>
      </c>
      <c r="F521" s="29">
        <v>265546</v>
      </c>
      <c r="G521" s="29">
        <v>355332</v>
      </c>
      <c r="H521" t="s">
        <v>477</v>
      </c>
      <c r="I521" t="s">
        <v>477</v>
      </c>
      <c r="J521" t="s">
        <v>477</v>
      </c>
      <c r="K521" t="s">
        <v>477</v>
      </c>
      <c r="L521">
        <v>85</v>
      </c>
      <c r="M521">
        <v>0.13700000000000001</v>
      </c>
      <c r="N521" s="20">
        <f>COUNTIF(lookup_lists!$B$49:$B$55,AB_Facilities!D521)</f>
        <v>0</v>
      </c>
    </row>
    <row r="522" spans="1:14" x14ac:dyDescent="0.2">
      <c r="A522">
        <v>2015</v>
      </c>
      <c r="B522">
        <v>136681</v>
      </c>
      <c r="C522" t="s">
        <v>494</v>
      </c>
      <c r="D522" t="s">
        <v>495</v>
      </c>
      <c r="E522">
        <v>2</v>
      </c>
      <c r="F522" s="29">
        <v>259651</v>
      </c>
      <c r="G522" s="29">
        <v>363941</v>
      </c>
      <c r="H522" t="s">
        <v>477</v>
      </c>
      <c r="I522" t="s">
        <v>477</v>
      </c>
      <c r="J522" t="s">
        <v>477</v>
      </c>
      <c r="K522" t="s">
        <v>477</v>
      </c>
      <c r="L522">
        <v>69</v>
      </c>
      <c r="M522">
        <v>0.111</v>
      </c>
      <c r="N522" s="20">
        <f>COUNTIF(lookup_lists!$B$49:$B$55,AB_Facilities!D522)</f>
        <v>0</v>
      </c>
    </row>
    <row r="523" spans="1:14" x14ac:dyDescent="0.2">
      <c r="A523">
        <v>2015</v>
      </c>
      <c r="B523">
        <v>136858</v>
      </c>
      <c r="C523" t="s">
        <v>496</v>
      </c>
      <c r="D523" t="s">
        <v>497</v>
      </c>
      <c r="E523">
        <v>1</v>
      </c>
      <c r="F523" s="29">
        <v>358025</v>
      </c>
      <c r="G523" t="s">
        <v>477</v>
      </c>
      <c r="H523" t="s">
        <v>477</v>
      </c>
      <c r="I523" t="s">
        <v>477</v>
      </c>
      <c r="J523" t="s">
        <v>477</v>
      </c>
      <c r="K523" t="s">
        <v>477</v>
      </c>
      <c r="L523">
        <v>176</v>
      </c>
      <c r="M523">
        <v>0.49199999999999999</v>
      </c>
      <c r="N523" s="20">
        <f>COUNTIF(lookup_lists!$B$49:$B$55,AB_Facilities!D523)</f>
        <v>0</v>
      </c>
    </row>
    <row r="524" spans="1:14" x14ac:dyDescent="0.2">
      <c r="A524">
        <v>2015</v>
      </c>
      <c r="B524">
        <v>136951</v>
      </c>
      <c r="C524" t="s">
        <v>494</v>
      </c>
      <c r="D524" t="s">
        <v>498</v>
      </c>
      <c r="E524">
        <v>1</v>
      </c>
      <c r="F524" s="29">
        <v>763922</v>
      </c>
      <c r="G524" t="s">
        <v>509</v>
      </c>
      <c r="H524" t="s">
        <v>477</v>
      </c>
      <c r="I524" t="s">
        <v>477</v>
      </c>
      <c r="J524" t="s">
        <v>477</v>
      </c>
      <c r="K524" t="s">
        <v>477</v>
      </c>
      <c r="L524">
        <v>160</v>
      </c>
      <c r="M524">
        <v>0.21</v>
      </c>
      <c r="N524" s="20">
        <f>COUNTIF(lookup_lists!$B$49:$B$55,AB_Facilities!D524)</f>
        <v>0</v>
      </c>
    </row>
    <row r="525" spans="1:14" x14ac:dyDescent="0.2">
      <c r="A525">
        <v>2015</v>
      </c>
      <c r="B525">
        <v>138365</v>
      </c>
      <c r="C525" t="s">
        <v>499</v>
      </c>
      <c r="D525" t="s">
        <v>500</v>
      </c>
      <c r="E525">
        <v>1</v>
      </c>
      <c r="F525" s="29">
        <v>904780</v>
      </c>
      <c r="G525" t="s">
        <v>477</v>
      </c>
      <c r="H525" t="s">
        <v>477</v>
      </c>
      <c r="I525" t="s">
        <v>477</v>
      </c>
      <c r="J525" t="s">
        <v>477</v>
      </c>
      <c r="K525" t="s">
        <v>477</v>
      </c>
      <c r="L525">
        <v>73</v>
      </c>
      <c r="M525">
        <v>0.08</v>
      </c>
      <c r="N525" s="20">
        <f>COUNTIF(lookup_lists!$B$49:$B$55,AB_Facilities!D525)</f>
        <v>0</v>
      </c>
    </row>
    <row r="526" spans="1:14" x14ac:dyDescent="0.2">
      <c r="A526">
        <v>2015</v>
      </c>
      <c r="B526">
        <v>147709</v>
      </c>
      <c r="C526" t="s">
        <v>476</v>
      </c>
      <c r="D526" t="s">
        <v>501</v>
      </c>
      <c r="E526">
        <v>1</v>
      </c>
      <c r="F526" s="29">
        <v>17736</v>
      </c>
      <c r="G526" t="s">
        <v>477</v>
      </c>
      <c r="H526" t="s">
        <v>477</v>
      </c>
      <c r="I526" t="s">
        <v>477</v>
      </c>
      <c r="J526" t="s">
        <v>477</v>
      </c>
      <c r="K526" t="s">
        <v>477</v>
      </c>
      <c r="L526">
        <v>8</v>
      </c>
      <c r="M526">
        <v>0.46</v>
      </c>
      <c r="N526" s="20">
        <f>COUNTIF(lookup_lists!$B$49:$B$55,AB_Facilities!D526)</f>
        <v>0</v>
      </c>
    </row>
    <row r="527" spans="1:14" x14ac:dyDescent="0.2">
      <c r="A527">
        <v>2015</v>
      </c>
      <c r="B527">
        <v>147709</v>
      </c>
      <c r="C527" t="s">
        <v>476</v>
      </c>
      <c r="D527" t="s">
        <v>501</v>
      </c>
      <c r="E527">
        <v>2</v>
      </c>
      <c r="F527" s="29">
        <v>4052</v>
      </c>
      <c r="G527" t="s">
        <v>477</v>
      </c>
      <c r="H527" t="s">
        <v>477</v>
      </c>
      <c r="I527" t="s">
        <v>477</v>
      </c>
      <c r="J527" t="s">
        <v>477</v>
      </c>
      <c r="K527" t="s">
        <v>477</v>
      </c>
      <c r="L527">
        <v>3</v>
      </c>
      <c r="M527">
        <v>0.81200000000000006</v>
      </c>
      <c r="N527" s="20">
        <f>COUNTIF(lookup_lists!$B$49:$B$55,AB_Facilities!D527)</f>
        <v>0</v>
      </c>
    </row>
    <row r="528" spans="1:14" x14ac:dyDescent="0.2">
      <c r="A528">
        <v>2015</v>
      </c>
      <c r="B528">
        <v>151812</v>
      </c>
      <c r="C528" t="s">
        <v>494</v>
      </c>
      <c r="D528" t="s">
        <v>502</v>
      </c>
      <c r="E528">
        <v>1</v>
      </c>
      <c r="F528" s="29">
        <v>31670</v>
      </c>
      <c r="G528" s="29">
        <v>1720</v>
      </c>
      <c r="H528" t="s">
        <v>477</v>
      </c>
      <c r="I528" t="s">
        <v>477</v>
      </c>
      <c r="J528" t="s">
        <v>477</v>
      </c>
      <c r="K528" t="s">
        <v>477</v>
      </c>
      <c r="L528">
        <v>8</v>
      </c>
      <c r="M528">
        <v>0.23799999999999999</v>
      </c>
      <c r="N528" s="20">
        <f>COUNTIF(lookup_lists!$B$49:$B$55,AB_Facilities!D528)</f>
        <v>0</v>
      </c>
    </row>
    <row r="529" spans="1:14" x14ac:dyDescent="0.2">
      <c r="A529">
        <v>2015</v>
      </c>
      <c r="B529">
        <v>155746</v>
      </c>
      <c r="C529" t="s">
        <v>494</v>
      </c>
      <c r="D529" t="s">
        <v>503</v>
      </c>
      <c r="E529">
        <v>1</v>
      </c>
      <c r="F529" s="29">
        <v>3801342</v>
      </c>
      <c r="G529" t="s">
        <v>509</v>
      </c>
      <c r="H529" t="s">
        <v>477</v>
      </c>
      <c r="I529" t="s">
        <v>477</v>
      </c>
      <c r="J529" t="s">
        <v>477</v>
      </c>
      <c r="K529" t="s">
        <v>477</v>
      </c>
      <c r="L529">
        <v>431</v>
      </c>
      <c r="M529">
        <v>0.113</v>
      </c>
      <c r="N529" s="20">
        <f>COUNTIF(lookup_lists!$B$49:$B$55,AB_Facilities!D529)</f>
        <v>0</v>
      </c>
    </row>
    <row r="530" spans="1:14" x14ac:dyDescent="0.2">
      <c r="A530">
        <v>2015</v>
      </c>
      <c r="B530">
        <v>238762</v>
      </c>
      <c r="C530" t="s">
        <v>504</v>
      </c>
      <c r="D530" t="s">
        <v>505</v>
      </c>
      <c r="E530">
        <v>1</v>
      </c>
      <c r="F530" s="29">
        <v>102158</v>
      </c>
      <c r="G530" t="s">
        <v>477</v>
      </c>
      <c r="H530" t="s">
        <v>477</v>
      </c>
      <c r="I530" t="s">
        <v>477</v>
      </c>
      <c r="J530" t="s">
        <v>477</v>
      </c>
      <c r="K530" t="s">
        <v>477</v>
      </c>
      <c r="L530">
        <v>30</v>
      </c>
      <c r="M530">
        <v>0.28899999999999998</v>
      </c>
      <c r="N530" s="20">
        <f>COUNTIF(lookup_lists!$B$49:$B$55,AB_Facilities!D530)</f>
        <v>0</v>
      </c>
    </row>
    <row r="531" spans="1:14" x14ac:dyDescent="0.2">
      <c r="A531">
        <v>2015</v>
      </c>
      <c r="B531">
        <v>246216</v>
      </c>
      <c r="C531" t="s">
        <v>499</v>
      </c>
      <c r="D531" t="s">
        <v>506</v>
      </c>
      <c r="E531">
        <v>1</v>
      </c>
      <c r="F531" s="29">
        <v>28076</v>
      </c>
      <c r="G531" t="s">
        <v>477</v>
      </c>
      <c r="H531" t="s">
        <v>477</v>
      </c>
      <c r="I531" t="s">
        <v>477</v>
      </c>
      <c r="J531" t="s">
        <v>477</v>
      </c>
      <c r="K531" t="s">
        <v>477</v>
      </c>
      <c r="L531">
        <v>9</v>
      </c>
      <c r="M531">
        <v>0.33100000000000002</v>
      </c>
      <c r="N531" s="20">
        <f>COUNTIF(lookup_lists!$B$49:$B$55,AB_Facilities!D531)</f>
        <v>0</v>
      </c>
    </row>
    <row r="532" spans="1:14" x14ac:dyDescent="0.2">
      <c r="A532">
        <v>2015</v>
      </c>
      <c r="B532">
        <v>246216</v>
      </c>
      <c r="C532" t="s">
        <v>499</v>
      </c>
      <c r="D532" t="s">
        <v>506</v>
      </c>
      <c r="E532">
        <v>2</v>
      </c>
      <c r="F532" s="29">
        <v>26797</v>
      </c>
      <c r="G532" t="s">
        <v>477</v>
      </c>
      <c r="H532" t="s">
        <v>477</v>
      </c>
      <c r="I532" t="s">
        <v>477</v>
      </c>
      <c r="J532" t="s">
        <v>477</v>
      </c>
      <c r="K532" t="s">
        <v>477</v>
      </c>
      <c r="L532">
        <v>6</v>
      </c>
      <c r="M532">
        <v>0.24099999999999999</v>
      </c>
      <c r="N532" s="20">
        <f>COUNTIF(lookup_lists!$B$49:$B$55,AB_Facilities!D532)</f>
        <v>0</v>
      </c>
    </row>
    <row r="533" spans="1:14" x14ac:dyDescent="0.2">
      <c r="A533">
        <v>2015</v>
      </c>
      <c r="B533">
        <v>246216</v>
      </c>
      <c r="C533" t="s">
        <v>499</v>
      </c>
      <c r="D533" t="s">
        <v>506</v>
      </c>
      <c r="E533">
        <v>3</v>
      </c>
      <c r="F533" s="29">
        <v>25254</v>
      </c>
      <c r="G533" t="s">
        <v>477</v>
      </c>
      <c r="H533" t="s">
        <v>477</v>
      </c>
      <c r="I533" t="s">
        <v>477</v>
      </c>
      <c r="J533" t="s">
        <v>477</v>
      </c>
      <c r="K533" t="s">
        <v>477</v>
      </c>
      <c r="L533">
        <v>7</v>
      </c>
      <c r="M533">
        <v>0.28499999999999998</v>
      </c>
      <c r="N533" s="20">
        <f>COUNTIF(lookup_lists!$B$49:$B$55,AB_Facilities!D533)</f>
        <v>0</v>
      </c>
    </row>
    <row r="534" spans="1:14" x14ac:dyDescent="0.2">
      <c r="A534">
        <v>2015</v>
      </c>
      <c r="B534">
        <v>262757</v>
      </c>
      <c r="C534" t="s">
        <v>499</v>
      </c>
      <c r="D534" t="s">
        <v>510</v>
      </c>
      <c r="E534">
        <v>1</v>
      </c>
      <c r="F534" s="29">
        <v>3353360</v>
      </c>
      <c r="G534" t="s">
        <v>477</v>
      </c>
      <c r="H534" t="s">
        <v>477</v>
      </c>
      <c r="I534" t="s">
        <v>477</v>
      </c>
      <c r="J534" t="s">
        <v>477</v>
      </c>
      <c r="K534" t="s">
        <v>477</v>
      </c>
      <c r="L534">
        <v>165</v>
      </c>
      <c r="M534">
        <v>4.9000000000000002E-2</v>
      </c>
      <c r="N534" s="20">
        <f>COUNTIF(lookup_lists!$B$49:$B$55,AB_Facilities!D534)</f>
        <v>0</v>
      </c>
    </row>
    <row r="535" spans="1:14" x14ac:dyDescent="0.2">
      <c r="A535">
        <v>2016</v>
      </c>
      <c r="B535">
        <v>123</v>
      </c>
      <c r="C535" t="s">
        <v>476</v>
      </c>
      <c r="D535" t="s">
        <v>104</v>
      </c>
      <c r="E535">
        <v>1</v>
      </c>
      <c r="F535" s="29">
        <v>2563020</v>
      </c>
      <c r="G535" t="s">
        <v>477</v>
      </c>
      <c r="H535" t="s">
        <v>508</v>
      </c>
      <c r="I535" s="29">
        <v>17109</v>
      </c>
      <c r="J535">
        <v>6.6749999999999998</v>
      </c>
      <c r="K535" t="s">
        <v>508</v>
      </c>
      <c r="L535" s="29">
        <v>4945</v>
      </c>
      <c r="M535">
        <v>1.929</v>
      </c>
      <c r="N535" s="20">
        <f>COUNTIF(lookup_lists!$B$49:$B$55,AB_Facilities!D535)</f>
        <v>1</v>
      </c>
    </row>
    <row r="536" spans="1:14" x14ac:dyDescent="0.2">
      <c r="A536">
        <v>2016</v>
      </c>
      <c r="B536">
        <v>123</v>
      </c>
      <c r="C536" t="s">
        <v>476</v>
      </c>
      <c r="D536" t="s">
        <v>104</v>
      </c>
      <c r="E536">
        <v>2</v>
      </c>
      <c r="F536" s="29">
        <v>2361529</v>
      </c>
      <c r="G536" t="s">
        <v>477</v>
      </c>
      <c r="H536" t="s">
        <v>508</v>
      </c>
      <c r="I536" s="29">
        <v>15747</v>
      </c>
      <c r="J536">
        <v>6.6680000000000001</v>
      </c>
      <c r="K536" t="s">
        <v>508</v>
      </c>
      <c r="L536" s="29">
        <v>4546</v>
      </c>
      <c r="M536">
        <v>1.925</v>
      </c>
      <c r="N536" s="20">
        <f>COUNTIF(lookup_lists!$B$49:$B$55,AB_Facilities!D536)</f>
        <v>1</v>
      </c>
    </row>
    <row r="537" spans="1:14" x14ac:dyDescent="0.2">
      <c r="A537">
        <v>2016</v>
      </c>
      <c r="B537">
        <v>773</v>
      </c>
      <c r="C537" t="s">
        <v>348</v>
      </c>
      <c r="D537" t="s">
        <v>98</v>
      </c>
      <c r="E537">
        <v>1</v>
      </c>
      <c r="F537" s="29">
        <v>3332390</v>
      </c>
      <c r="G537" t="s">
        <v>477</v>
      </c>
      <c r="H537" s="29">
        <v>14264</v>
      </c>
      <c r="I537" s="29">
        <v>7347</v>
      </c>
      <c r="J537">
        <v>2.2050000000000001</v>
      </c>
      <c r="K537" s="29">
        <v>12292</v>
      </c>
      <c r="L537" s="29">
        <v>6332</v>
      </c>
      <c r="M537">
        <v>1.9</v>
      </c>
      <c r="N537" s="20">
        <f>COUNTIF(lookup_lists!$B$49:$B$55,AB_Facilities!D537)</f>
        <v>1</v>
      </c>
    </row>
    <row r="538" spans="1:14" x14ac:dyDescent="0.2">
      <c r="A538">
        <v>2016</v>
      </c>
      <c r="B538">
        <v>773</v>
      </c>
      <c r="C538" t="s">
        <v>348</v>
      </c>
      <c r="D538" t="s">
        <v>98</v>
      </c>
      <c r="E538">
        <v>2</v>
      </c>
      <c r="F538" s="29">
        <v>3136948</v>
      </c>
      <c r="G538" t="s">
        <v>477</v>
      </c>
      <c r="H538" s="29">
        <v>14264</v>
      </c>
      <c r="I538" s="29">
        <v>6916</v>
      </c>
      <c r="J538">
        <v>2.2050000000000001</v>
      </c>
      <c r="K538" s="29">
        <v>12292</v>
      </c>
      <c r="L538" s="29">
        <v>5960</v>
      </c>
      <c r="M538">
        <v>1.9</v>
      </c>
      <c r="N538" s="20">
        <f>COUNTIF(lookup_lists!$B$49:$B$55,AB_Facilities!D538)</f>
        <v>1</v>
      </c>
    </row>
    <row r="539" spans="1:14" x14ac:dyDescent="0.2">
      <c r="A539">
        <v>2016</v>
      </c>
      <c r="B539">
        <v>773</v>
      </c>
      <c r="C539" t="s">
        <v>348</v>
      </c>
      <c r="D539" t="s">
        <v>98</v>
      </c>
      <c r="E539">
        <v>3</v>
      </c>
      <c r="F539" s="29">
        <v>3954966</v>
      </c>
      <c r="G539" t="s">
        <v>477</v>
      </c>
      <c r="H539" t="s">
        <v>477</v>
      </c>
      <c r="I539" s="29">
        <v>2628</v>
      </c>
      <c r="J539">
        <v>0.66400000000000003</v>
      </c>
      <c r="K539" t="s">
        <v>477</v>
      </c>
      <c r="L539" s="29">
        <v>2127</v>
      </c>
      <c r="M539">
        <v>0.53800000000000003</v>
      </c>
      <c r="N539" s="20">
        <f>COUNTIF(lookup_lists!$B$49:$B$55,AB_Facilities!D539)</f>
        <v>1</v>
      </c>
    </row>
    <row r="540" spans="1:14" x14ac:dyDescent="0.2">
      <c r="A540">
        <v>2016</v>
      </c>
      <c r="B540">
        <v>1391</v>
      </c>
      <c r="C540" t="s">
        <v>348</v>
      </c>
      <c r="D540" t="s">
        <v>478</v>
      </c>
      <c r="E540">
        <v>1</v>
      </c>
      <c r="F540" s="29">
        <v>23209</v>
      </c>
      <c r="G540" t="s">
        <v>477</v>
      </c>
      <c r="H540" t="s">
        <v>477</v>
      </c>
      <c r="I540" t="s">
        <v>477</v>
      </c>
      <c r="J540" t="s">
        <v>477</v>
      </c>
      <c r="K540" t="s">
        <v>477</v>
      </c>
      <c r="L540">
        <v>9</v>
      </c>
      <c r="M540">
        <v>0.374</v>
      </c>
      <c r="N540" s="20">
        <f>COUNTIF(lookup_lists!$B$49:$B$55,AB_Facilities!D540)</f>
        <v>0</v>
      </c>
    </row>
    <row r="541" spans="1:14" x14ac:dyDescent="0.2">
      <c r="A541">
        <v>2016</v>
      </c>
      <c r="B541">
        <v>1391</v>
      </c>
      <c r="C541" t="s">
        <v>348</v>
      </c>
      <c r="D541" t="s">
        <v>478</v>
      </c>
      <c r="E541">
        <v>2</v>
      </c>
      <c r="F541" s="29">
        <v>149587</v>
      </c>
      <c r="G541" t="s">
        <v>477</v>
      </c>
      <c r="H541" t="s">
        <v>477</v>
      </c>
      <c r="I541" t="s">
        <v>477</v>
      </c>
      <c r="J541" t="s">
        <v>477</v>
      </c>
      <c r="K541" t="s">
        <v>477</v>
      </c>
      <c r="L541">
        <v>34</v>
      </c>
      <c r="M541">
        <v>0.22800000000000001</v>
      </c>
      <c r="N541" s="20">
        <f>COUNTIF(lookup_lists!$B$49:$B$55,AB_Facilities!D541)</f>
        <v>0</v>
      </c>
    </row>
    <row r="542" spans="1:14" x14ac:dyDescent="0.2">
      <c r="A542">
        <v>2016</v>
      </c>
      <c r="B542">
        <v>1391</v>
      </c>
      <c r="C542" t="s">
        <v>348</v>
      </c>
      <c r="D542" t="s">
        <v>478</v>
      </c>
      <c r="E542">
        <v>3</v>
      </c>
      <c r="F542" s="29">
        <v>154558</v>
      </c>
      <c r="G542" t="s">
        <v>477</v>
      </c>
      <c r="H542" t="s">
        <v>477</v>
      </c>
      <c r="I542" t="s">
        <v>477</v>
      </c>
      <c r="J542" t="s">
        <v>477</v>
      </c>
      <c r="K542" t="s">
        <v>477</v>
      </c>
      <c r="L542">
        <v>39</v>
      </c>
      <c r="M542">
        <v>0.249</v>
      </c>
      <c r="N542" s="20">
        <f>COUNTIF(lookup_lists!$B$49:$B$55,AB_Facilities!D542)</f>
        <v>0</v>
      </c>
    </row>
    <row r="543" spans="1:14" x14ac:dyDescent="0.2">
      <c r="A543">
        <v>2016</v>
      </c>
      <c r="B543">
        <v>1512</v>
      </c>
      <c r="C543" t="s">
        <v>476</v>
      </c>
      <c r="D543" t="s">
        <v>95</v>
      </c>
      <c r="E543">
        <v>3</v>
      </c>
      <c r="F543" s="29">
        <v>18679</v>
      </c>
      <c r="G543" t="s">
        <v>477</v>
      </c>
      <c r="H543" t="s">
        <v>508</v>
      </c>
      <c r="I543">
        <v>90</v>
      </c>
      <c r="J543">
        <v>4.843</v>
      </c>
      <c r="K543" t="s">
        <v>508</v>
      </c>
      <c r="L543">
        <v>56</v>
      </c>
      <c r="M543">
        <v>2.9780000000000002</v>
      </c>
      <c r="N543" s="20">
        <f>COUNTIF(lookup_lists!$B$49:$B$55,AB_Facilities!D543)</f>
        <v>1</v>
      </c>
    </row>
    <row r="544" spans="1:14" x14ac:dyDescent="0.2">
      <c r="A544">
        <v>2016</v>
      </c>
      <c r="B544">
        <v>1512</v>
      </c>
      <c r="C544" t="s">
        <v>476</v>
      </c>
      <c r="D544" t="s">
        <v>95</v>
      </c>
      <c r="E544">
        <v>4</v>
      </c>
      <c r="F544" s="29">
        <v>325380</v>
      </c>
      <c r="G544" t="s">
        <v>477</v>
      </c>
      <c r="H544" t="s">
        <v>508</v>
      </c>
      <c r="I544" s="29">
        <v>1456</v>
      </c>
      <c r="J544">
        <v>4.4740000000000002</v>
      </c>
      <c r="K544" t="s">
        <v>508</v>
      </c>
      <c r="L544">
        <v>963</v>
      </c>
      <c r="M544">
        <v>2.9590000000000001</v>
      </c>
      <c r="N544" s="20">
        <f>COUNTIF(lookup_lists!$B$49:$B$55,AB_Facilities!D544)</f>
        <v>1</v>
      </c>
    </row>
    <row r="545" spans="1:14" x14ac:dyDescent="0.2">
      <c r="A545">
        <v>2016</v>
      </c>
      <c r="B545">
        <v>1512</v>
      </c>
      <c r="C545" t="s">
        <v>476</v>
      </c>
      <c r="D545" t="s">
        <v>95</v>
      </c>
      <c r="E545">
        <v>5</v>
      </c>
      <c r="F545" s="29">
        <v>1609775</v>
      </c>
      <c r="G545" t="s">
        <v>477</v>
      </c>
      <c r="H545" t="s">
        <v>477</v>
      </c>
      <c r="I545" s="29">
        <v>7689</v>
      </c>
      <c r="J545">
        <v>4.7759999999999998</v>
      </c>
      <c r="K545" t="s">
        <v>477</v>
      </c>
      <c r="L545" s="29">
        <v>4056</v>
      </c>
      <c r="M545">
        <v>2.5190000000000001</v>
      </c>
      <c r="N545" s="20">
        <f>COUNTIF(lookup_lists!$B$49:$B$55,AB_Facilities!D545)</f>
        <v>1</v>
      </c>
    </row>
    <row r="546" spans="1:14" x14ac:dyDescent="0.2">
      <c r="A546">
        <v>2016</v>
      </c>
      <c r="B546">
        <v>9814</v>
      </c>
      <c r="C546" t="s">
        <v>102</v>
      </c>
      <c r="D546" t="s">
        <v>102</v>
      </c>
      <c r="E546">
        <v>1</v>
      </c>
      <c r="F546" s="29">
        <v>312115</v>
      </c>
      <c r="G546" t="s">
        <v>477</v>
      </c>
      <c r="H546" t="s">
        <v>477</v>
      </c>
      <c r="I546">
        <v>868</v>
      </c>
      <c r="J546">
        <v>2.7810000000000001</v>
      </c>
      <c r="K546" t="s">
        <v>477</v>
      </c>
      <c r="L546">
        <v>562</v>
      </c>
      <c r="M546">
        <v>1.8</v>
      </c>
      <c r="N546" s="20">
        <f>COUNTIF(lookup_lists!$B$49:$B$55,AB_Facilities!D546)</f>
        <v>1</v>
      </c>
    </row>
    <row r="547" spans="1:14" x14ac:dyDescent="0.2">
      <c r="A547">
        <v>2016</v>
      </c>
      <c r="B547">
        <v>9830</v>
      </c>
      <c r="C547" t="s">
        <v>351</v>
      </c>
      <c r="D547" t="s">
        <v>106</v>
      </c>
      <c r="E547">
        <v>1</v>
      </c>
      <c r="F547" s="29">
        <v>1507123</v>
      </c>
      <c r="G547" t="s">
        <v>477</v>
      </c>
      <c r="H547" t="s">
        <v>508</v>
      </c>
      <c r="I547" s="29">
        <v>2488</v>
      </c>
      <c r="J547">
        <v>1.651</v>
      </c>
      <c r="K547" t="s">
        <v>508</v>
      </c>
      <c r="L547" s="29">
        <v>3746</v>
      </c>
      <c r="M547">
        <v>2.4860000000000002</v>
      </c>
      <c r="N547" s="20">
        <f>COUNTIF(lookup_lists!$B$49:$B$55,AB_Facilities!D547)</f>
        <v>1</v>
      </c>
    </row>
    <row r="548" spans="1:14" x14ac:dyDescent="0.2">
      <c r="A548">
        <v>2016</v>
      </c>
      <c r="B548">
        <v>9830</v>
      </c>
      <c r="C548" t="s">
        <v>351</v>
      </c>
      <c r="D548" t="s">
        <v>106</v>
      </c>
      <c r="E548">
        <v>2</v>
      </c>
      <c r="F548" s="29">
        <v>1547173</v>
      </c>
      <c r="G548" t="s">
        <v>477</v>
      </c>
      <c r="H548" t="s">
        <v>508</v>
      </c>
      <c r="I548" s="29">
        <v>2548</v>
      </c>
      <c r="J548">
        <v>1.647</v>
      </c>
      <c r="K548" t="s">
        <v>508</v>
      </c>
      <c r="L548" s="29">
        <v>3783</v>
      </c>
      <c r="M548">
        <v>2.4449999999999998</v>
      </c>
      <c r="N548" s="20">
        <f>COUNTIF(lookup_lists!$B$49:$B$55,AB_Facilities!D548)</f>
        <v>1</v>
      </c>
    </row>
    <row r="549" spans="1:14" x14ac:dyDescent="0.2">
      <c r="A549">
        <v>2016</v>
      </c>
      <c r="B549">
        <v>9830</v>
      </c>
      <c r="C549" t="s">
        <v>351</v>
      </c>
      <c r="D549" t="s">
        <v>106</v>
      </c>
      <c r="E549">
        <v>3</v>
      </c>
      <c r="F549" s="29">
        <v>2033947</v>
      </c>
      <c r="G549" t="s">
        <v>477</v>
      </c>
      <c r="H549" t="s">
        <v>508</v>
      </c>
      <c r="I549" s="29">
        <v>4394</v>
      </c>
      <c r="J549">
        <v>2.16</v>
      </c>
      <c r="K549" t="s">
        <v>508</v>
      </c>
      <c r="L549" s="29">
        <v>4688</v>
      </c>
      <c r="M549">
        <v>2.3050000000000002</v>
      </c>
      <c r="N549" s="20">
        <f>COUNTIF(lookup_lists!$B$49:$B$55,AB_Facilities!D549)</f>
        <v>1</v>
      </c>
    </row>
    <row r="550" spans="1:14" x14ac:dyDescent="0.2">
      <c r="A550">
        <v>2016</v>
      </c>
      <c r="B550">
        <v>9830</v>
      </c>
      <c r="C550" t="s">
        <v>351</v>
      </c>
      <c r="D550" t="s">
        <v>106</v>
      </c>
      <c r="E550">
        <v>4</v>
      </c>
      <c r="F550" s="29">
        <v>1839232</v>
      </c>
      <c r="G550" t="s">
        <v>477</v>
      </c>
      <c r="H550" t="s">
        <v>508</v>
      </c>
      <c r="I550" s="29">
        <v>3922</v>
      </c>
      <c r="J550">
        <v>2.1320000000000001</v>
      </c>
      <c r="K550" t="s">
        <v>508</v>
      </c>
      <c r="L550" s="29">
        <v>4195</v>
      </c>
      <c r="M550">
        <v>2.2810000000000001</v>
      </c>
      <c r="N550" s="20">
        <f>COUNTIF(lookup_lists!$B$49:$B$55,AB_Facilities!D550)</f>
        <v>1</v>
      </c>
    </row>
    <row r="551" spans="1:14" x14ac:dyDescent="0.2">
      <c r="A551">
        <v>2016</v>
      </c>
      <c r="B551">
        <v>9830</v>
      </c>
      <c r="C551" t="s">
        <v>351</v>
      </c>
      <c r="D551" t="s">
        <v>106</v>
      </c>
      <c r="E551">
        <v>5</v>
      </c>
      <c r="F551" s="29">
        <v>2521686</v>
      </c>
      <c r="G551" t="s">
        <v>477</v>
      </c>
      <c r="H551" t="s">
        <v>508</v>
      </c>
      <c r="I551" s="29">
        <v>5262</v>
      </c>
      <c r="J551">
        <v>2.0870000000000002</v>
      </c>
      <c r="K551" t="s">
        <v>508</v>
      </c>
      <c r="L551" s="29">
        <v>4151</v>
      </c>
      <c r="M551">
        <v>1.6459999999999999</v>
      </c>
      <c r="N551" s="20">
        <f>COUNTIF(lookup_lists!$B$49:$B$55,AB_Facilities!D551)</f>
        <v>1</v>
      </c>
    </row>
    <row r="552" spans="1:14" x14ac:dyDescent="0.2">
      <c r="A552">
        <v>2016</v>
      </c>
      <c r="B552">
        <v>9830</v>
      </c>
      <c r="C552" t="s">
        <v>351</v>
      </c>
      <c r="D552" t="s">
        <v>106</v>
      </c>
      <c r="E552">
        <v>6</v>
      </c>
      <c r="F552" s="29">
        <v>2683494</v>
      </c>
      <c r="G552" t="s">
        <v>477</v>
      </c>
      <c r="H552" t="s">
        <v>508</v>
      </c>
      <c r="I552" s="29">
        <v>5685</v>
      </c>
      <c r="J552">
        <v>2.1190000000000002</v>
      </c>
      <c r="K552" t="s">
        <v>508</v>
      </c>
      <c r="L552" s="29">
        <v>4411</v>
      </c>
      <c r="M552">
        <v>1.6439999999999999</v>
      </c>
      <c r="N552" s="20">
        <f>COUNTIF(lookup_lists!$B$49:$B$55,AB_Facilities!D552)</f>
        <v>1</v>
      </c>
    </row>
    <row r="553" spans="1:14" x14ac:dyDescent="0.2">
      <c r="A553">
        <v>2016</v>
      </c>
      <c r="B553">
        <v>10323</v>
      </c>
      <c r="C553" t="s">
        <v>351</v>
      </c>
      <c r="D553" t="s">
        <v>357</v>
      </c>
      <c r="E553">
        <v>4</v>
      </c>
      <c r="F553" t="s">
        <v>477</v>
      </c>
      <c r="G553" t="s">
        <v>477</v>
      </c>
      <c r="H553" t="s">
        <v>477</v>
      </c>
      <c r="I553" t="s">
        <v>477</v>
      </c>
      <c r="J553" t="s">
        <v>477</v>
      </c>
      <c r="K553" t="s">
        <v>477</v>
      </c>
      <c r="L553" t="s">
        <v>477</v>
      </c>
      <c r="M553" t="s">
        <v>477</v>
      </c>
      <c r="N553" s="20">
        <f>COUNTIF(lookup_lists!$B$49:$B$55,AB_Facilities!D553)</f>
        <v>1</v>
      </c>
    </row>
    <row r="554" spans="1:14" x14ac:dyDescent="0.2">
      <c r="A554">
        <v>2016</v>
      </c>
      <c r="B554">
        <v>10324</v>
      </c>
      <c r="C554" t="s">
        <v>351</v>
      </c>
      <c r="D554" t="s">
        <v>100</v>
      </c>
      <c r="E554">
        <v>1</v>
      </c>
      <c r="F554" s="29">
        <v>2691360</v>
      </c>
      <c r="G554" t="s">
        <v>477</v>
      </c>
      <c r="H554" t="s">
        <v>508</v>
      </c>
      <c r="I554" s="29">
        <v>5590</v>
      </c>
      <c r="J554">
        <v>2.077</v>
      </c>
      <c r="K554" t="s">
        <v>477</v>
      </c>
      <c r="L554" s="29">
        <v>5032</v>
      </c>
      <c r="M554">
        <v>1.87</v>
      </c>
      <c r="N554" s="20">
        <f>COUNTIF(lookup_lists!$B$49:$B$55,AB_Facilities!D554)</f>
        <v>1</v>
      </c>
    </row>
    <row r="555" spans="1:14" x14ac:dyDescent="0.2">
      <c r="A555">
        <v>2016</v>
      </c>
      <c r="B555">
        <v>10324</v>
      </c>
      <c r="C555" t="s">
        <v>351</v>
      </c>
      <c r="D555" t="s">
        <v>100</v>
      </c>
      <c r="E555">
        <v>2</v>
      </c>
      <c r="F555" s="29">
        <v>2731252</v>
      </c>
      <c r="G555" t="s">
        <v>477</v>
      </c>
      <c r="H555" t="s">
        <v>508</v>
      </c>
      <c r="I555" s="29">
        <v>5708</v>
      </c>
      <c r="J555">
        <v>2.09</v>
      </c>
      <c r="K555" t="s">
        <v>477</v>
      </c>
      <c r="L555" s="29">
        <v>5290</v>
      </c>
      <c r="M555">
        <v>1.9370000000000001</v>
      </c>
      <c r="N555" s="20">
        <f>COUNTIF(lookup_lists!$B$49:$B$55,AB_Facilities!D555)</f>
        <v>1</v>
      </c>
    </row>
    <row r="556" spans="1:14" x14ac:dyDescent="0.2">
      <c r="A556">
        <v>2016</v>
      </c>
      <c r="B556">
        <v>10324</v>
      </c>
      <c r="C556" t="s">
        <v>351</v>
      </c>
      <c r="D556" t="s">
        <v>100</v>
      </c>
      <c r="E556">
        <v>3</v>
      </c>
      <c r="F556" s="29">
        <v>3658177</v>
      </c>
      <c r="G556" t="s">
        <v>477</v>
      </c>
      <c r="H556" t="s">
        <v>477</v>
      </c>
      <c r="I556" s="29">
        <v>2663</v>
      </c>
      <c r="J556">
        <v>0.72799999999999998</v>
      </c>
      <c r="K556" t="s">
        <v>477</v>
      </c>
      <c r="L556" s="29">
        <v>2206</v>
      </c>
      <c r="M556">
        <v>0.60299999999999998</v>
      </c>
      <c r="N556" s="20">
        <f>COUNTIF(lookup_lists!$B$49:$B$55,AB_Facilities!D556)</f>
        <v>1</v>
      </c>
    </row>
    <row r="557" spans="1:14" x14ac:dyDescent="0.2">
      <c r="A557">
        <v>2016</v>
      </c>
      <c r="B557">
        <v>11610</v>
      </c>
      <c r="C557" t="s">
        <v>480</v>
      </c>
      <c r="D557" t="s">
        <v>481</v>
      </c>
      <c r="E557">
        <v>8</v>
      </c>
      <c r="F557" t="s">
        <v>477</v>
      </c>
      <c r="G557" t="s">
        <v>477</v>
      </c>
      <c r="H557" t="s">
        <v>477</v>
      </c>
      <c r="I557" t="s">
        <v>477</v>
      </c>
      <c r="J557" t="s">
        <v>477</v>
      </c>
      <c r="K557" t="s">
        <v>477</v>
      </c>
      <c r="L557" t="s">
        <v>477</v>
      </c>
      <c r="M557" t="s">
        <v>477</v>
      </c>
      <c r="N557" s="20">
        <f>COUNTIF(lookup_lists!$B$49:$B$55,AB_Facilities!D557)</f>
        <v>0</v>
      </c>
    </row>
    <row r="558" spans="1:14" x14ac:dyDescent="0.2">
      <c r="A558">
        <v>2016</v>
      </c>
      <c r="B558">
        <v>11610</v>
      </c>
      <c r="C558" t="s">
        <v>480</v>
      </c>
      <c r="D558" t="s">
        <v>481</v>
      </c>
      <c r="E558">
        <v>10</v>
      </c>
      <c r="F558" t="s">
        <v>477</v>
      </c>
      <c r="G558" t="s">
        <v>477</v>
      </c>
      <c r="H558" t="s">
        <v>477</v>
      </c>
      <c r="I558" t="s">
        <v>477</v>
      </c>
      <c r="J558" t="s">
        <v>477</v>
      </c>
      <c r="K558" t="s">
        <v>477</v>
      </c>
      <c r="L558" t="s">
        <v>477</v>
      </c>
      <c r="M558" t="s">
        <v>477</v>
      </c>
      <c r="N558" s="20">
        <f>COUNTIF(lookup_lists!$B$49:$B$55,AB_Facilities!D558)</f>
        <v>0</v>
      </c>
    </row>
    <row r="559" spans="1:14" x14ac:dyDescent="0.2">
      <c r="A559">
        <v>2016</v>
      </c>
      <c r="B559">
        <v>11610</v>
      </c>
      <c r="C559" t="s">
        <v>480</v>
      </c>
      <c r="D559" t="s">
        <v>481</v>
      </c>
      <c r="E559">
        <v>11</v>
      </c>
      <c r="F559" t="s">
        <v>477</v>
      </c>
      <c r="G559" t="s">
        <v>477</v>
      </c>
      <c r="H559" t="s">
        <v>477</v>
      </c>
      <c r="I559" t="s">
        <v>477</v>
      </c>
      <c r="J559" t="s">
        <v>477</v>
      </c>
      <c r="K559" t="s">
        <v>477</v>
      </c>
      <c r="L559" t="s">
        <v>477</v>
      </c>
      <c r="M559" t="s">
        <v>477</v>
      </c>
      <c r="N559" s="20">
        <f>COUNTIF(lookup_lists!$B$49:$B$55,AB_Facilities!D559)</f>
        <v>0</v>
      </c>
    </row>
    <row r="560" spans="1:14" x14ac:dyDescent="0.2">
      <c r="A560">
        <v>2016</v>
      </c>
      <c r="B560">
        <v>11610</v>
      </c>
      <c r="C560" t="s">
        <v>480</v>
      </c>
      <c r="D560" t="s">
        <v>481</v>
      </c>
      <c r="E560" t="s">
        <v>482</v>
      </c>
      <c r="F560" s="29">
        <v>36966</v>
      </c>
      <c r="G560" t="s">
        <v>477</v>
      </c>
      <c r="H560" t="s">
        <v>477</v>
      </c>
      <c r="I560" t="s">
        <v>477</v>
      </c>
      <c r="J560" t="s">
        <v>477</v>
      </c>
      <c r="K560" t="s">
        <v>477</v>
      </c>
      <c r="L560">
        <v>11</v>
      </c>
      <c r="M560">
        <v>0.28999999999999998</v>
      </c>
      <c r="N560" s="20">
        <f>COUNTIF(lookup_lists!$B$49:$B$55,AB_Facilities!D560)</f>
        <v>0</v>
      </c>
    </row>
    <row r="561" spans="1:14" x14ac:dyDescent="0.2">
      <c r="A561">
        <v>2016</v>
      </c>
      <c r="B561">
        <v>11610</v>
      </c>
      <c r="C561" t="s">
        <v>480</v>
      </c>
      <c r="D561" t="s">
        <v>481</v>
      </c>
      <c r="E561" t="s">
        <v>483</v>
      </c>
      <c r="F561" s="29">
        <v>77218</v>
      </c>
      <c r="G561" t="s">
        <v>477</v>
      </c>
      <c r="H561" t="s">
        <v>477</v>
      </c>
      <c r="I561" t="s">
        <v>477</v>
      </c>
      <c r="J561" t="s">
        <v>477</v>
      </c>
      <c r="K561" t="s">
        <v>477</v>
      </c>
      <c r="L561">
        <v>26</v>
      </c>
      <c r="M561">
        <v>0.34200000000000003</v>
      </c>
      <c r="N561" s="20">
        <f>COUNTIF(lookup_lists!$B$49:$B$55,AB_Facilities!D561)</f>
        <v>0</v>
      </c>
    </row>
    <row r="562" spans="1:14" x14ac:dyDescent="0.2">
      <c r="A562">
        <v>2016</v>
      </c>
      <c r="B562">
        <v>11610</v>
      </c>
      <c r="C562" t="s">
        <v>480</v>
      </c>
      <c r="D562" t="s">
        <v>481</v>
      </c>
      <c r="E562">
        <v>14</v>
      </c>
      <c r="F562" s="29">
        <v>284146</v>
      </c>
      <c r="G562" t="s">
        <v>477</v>
      </c>
      <c r="H562" t="s">
        <v>477</v>
      </c>
      <c r="I562" t="s">
        <v>477</v>
      </c>
      <c r="J562" t="s">
        <v>477</v>
      </c>
      <c r="K562" t="s">
        <v>477</v>
      </c>
      <c r="L562">
        <v>109</v>
      </c>
      <c r="M562">
        <v>0.38300000000000001</v>
      </c>
      <c r="N562" s="20">
        <f>COUNTIF(lookup_lists!$B$49:$B$55,AB_Facilities!D562)</f>
        <v>0</v>
      </c>
    </row>
    <row r="563" spans="1:14" x14ac:dyDescent="0.2">
      <c r="A563">
        <v>2016</v>
      </c>
      <c r="B563">
        <v>11610</v>
      </c>
      <c r="C563" t="s">
        <v>480</v>
      </c>
      <c r="D563" t="s">
        <v>481</v>
      </c>
      <c r="E563">
        <v>15</v>
      </c>
      <c r="F563" s="29">
        <v>303200</v>
      </c>
      <c r="G563" t="s">
        <v>477</v>
      </c>
      <c r="H563" t="s">
        <v>477</v>
      </c>
      <c r="I563" t="s">
        <v>477</v>
      </c>
      <c r="J563" t="s">
        <v>477</v>
      </c>
      <c r="K563" t="s">
        <v>477</v>
      </c>
      <c r="L563">
        <v>96</v>
      </c>
      <c r="M563">
        <v>0.317</v>
      </c>
      <c r="N563" s="20">
        <f>COUNTIF(lookup_lists!$B$49:$B$55,AB_Facilities!D563)</f>
        <v>0</v>
      </c>
    </row>
    <row r="564" spans="1:14" x14ac:dyDescent="0.2">
      <c r="A564">
        <v>2016</v>
      </c>
      <c r="B564">
        <v>11718</v>
      </c>
      <c r="C564" t="s">
        <v>476</v>
      </c>
      <c r="D564" t="s">
        <v>484</v>
      </c>
      <c r="E564">
        <v>1</v>
      </c>
      <c r="F564">
        <v>0</v>
      </c>
      <c r="G564" t="s">
        <v>477</v>
      </c>
      <c r="H564" t="s">
        <v>477</v>
      </c>
      <c r="I564" t="s">
        <v>477</v>
      </c>
      <c r="J564" t="s">
        <v>477</v>
      </c>
      <c r="K564" t="s">
        <v>477</v>
      </c>
      <c r="L564">
        <v>0</v>
      </c>
      <c r="M564">
        <v>0</v>
      </c>
      <c r="N564" s="20">
        <f>COUNTIF(lookup_lists!$B$49:$B$55,AB_Facilities!D564)</f>
        <v>0</v>
      </c>
    </row>
    <row r="565" spans="1:14" x14ac:dyDescent="0.2">
      <c r="A565">
        <v>2016</v>
      </c>
      <c r="B565">
        <v>11718</v>
      </c>
      <c r="C565" t="s">
        <v>476</v>
      </c>
      <c r="D565" t="s">
        <v>484</v>
      </c>
      <c r="E565">
        <v>2</v>
      </c>
      <c r="F565">
        <v>0</v>
      </c>
      <c r="G565" t="s">
        <v>477</v>
      </c>
      <c r="H565" t="s">
        <v>477</v>
      </c>
      <c r="I565" t="s">
        <v>477</v>
      </c>
      <c r="J565" t="s">
        <v>477</v>
      </c>
      <c r="K565" t="s">
        <v>477</v>
      </c>
      <c r="L565">
        <v>0</v>
      </c>
      <c r="M565">
        <v>0</v>
      </c>
      <c r="N565" s="20">
        <f>COUNTIF(lookup_lists!$B$49:$B$55,AB_Facilities!D565)</f>
        <v>0</v>
      </c>
    </row>
    <row r="566" spans="1:14" x14ac:dyDescent="0.2">
      <c r="A566">
        <v>2016</v>
      </c>
      <c r="B566">
        <v>11718</v>
      </c>
      <c r="C566" t="s">
        <v>476</v>
      </c>
      <c r="D566" t="s">
        <v>484</v>
      </c>
      <c r="E566">
        <v>3</v>
      </c>
      <c r="F566">
        <v>0</v>
      </c>
      <c r="G566" t="s">
        <v>477</v>
      </c>
      <c r="H566" t="s">
        <v>477</v>
      </c>
      <c r="I566" t="s">
        <v>477</v>
      </c>
      <c r="J566" t="s">
        <v>477</v>
      </c>
      <c r="K566" t="s">
        <v>477</v>
      </c>
      <c r="L566">
        <v>0</v>
      </c>
      <c r="M566">
        <v>0</v>
      </c>
      <c r="N566" s="20">
        <f>COUNTIF(lookup_lists!$B$49:$B$55,AB_Facilities!D566)</f>
        <v>0</v>
      </c>
    </row>
    <row r="567" spans="1:14" x14ac:dyDescent="0.2">
      <c r="A567">
        <v>2016</v>
      </c>
      <c r="B567">
        <v>67774</v>
      </c>
      <c r="C567" t="s">
        <v>476</v>
      </c>
      <c r="D567" t="s">
        <v>485</v>
      </c>
      <c r="E567">
        <v>1</v>
      </c>
      <c r="F567" s="29">
        <v>60580</v>
      </c>
      <c r="G567" t="s">
        <v>477</v>
      </c>
      <c r="H567" t="s">
        <v>477</v>
      </c>
      <c r="I567" t="s">
        <v>477</v>
      </c>
      <c r="J567" t="s">
        <v>477</v>
      </c>
      <c r="K567" t="s">
        <v>477</v>
      </c>
      <c r="L567">
        <v>22</v>
      </c>
      <c r="M567">
        <v>0.36699999999999999</v>
      </c>
      <c r="N567" s="20">
        <f>COUNTIF(lookup_lists!$B$49:$B$55,AB_Facilities!D567)</f>
        <v>0</v>
      </c>
    </row>
    <row r="568" spans="1:14" x14ac:dyDescent="0.2">
      <c r="A568">
        <v>2016</v>
      </c>
      <c r="B568">
        <v>68179</v>
      </c>
      <c r="C568" t="s">
        <v>486</v>
      </c>
      <c r="D568" t="s">
        <v>487</v>
      </c>
      <c r="E568">
        <v>1</v>
      </c>
      <c r="F568" s="29">
        <v>557662</v>
      </c>
      <c r="G568" s="29">
        <v>1081545</v>
      </c>
      <c r="H568" t="s">
        <v>477</v>
      </c>
      <c r="I568" t="s">
        <v>477</v>
      </c>
      <c r="J568" t="s">
        <v>477</v>
      </c>
      <c r="K568" t="s">
        <v>477</v>
      </c>
      <c r="L568">
        <v>145</v>
      </c>
      <c r="M568">
        <v>8.8999999999999996E-2</v>
      </c>
      <c r="N568" s="20">
        <f>COUNTIF(lookup_lists!$B$49:$B$55,AB_Facilities!D568)</f>
        <v>0</v>
      </c>
    </row>
    <row r="569" spans="1:14" x14ac:dyDescent="0.2">
      <c r="A569">
        <v>2016</v>
      </c>
      <c r="B569">
        <v>69209</v>
      </c>
      <c r="C569" t="s">
        <v>476</v>
      </c>
      <c r="D569" t="s">
        <v>484</v>
      </c>
      <c r="E569">
        <v>4</v>
      </c>
      <c r="F569" s="29">
        <v>289436</v>
      </c>
      <c r="G569" s="29">
        <v>156437</v>
      </c>
      <c r="H569" t="s">
        <v>477</v>
      </c>
      <c r="I569" t="s">
        <v>477</v>
      </c>
      <c r="J569" t="s">
        <v>477</v>
      </c>
      <c r="K569" t="s">
        <v>477</v>
      </c>
      <c r="L569">
        <v>178</v>
      </c>
      <c r="M569">
        <v>0.4</v>
      </c>
      <c r="N569" s="20">
        <f>COUNTIF(lookup_lists!$B$49:$B$55,AB_Facilities!D569)</f>
        <v>0</v>
      </c>
    </row>
    <row r="570" spans="1:14" x14ac:dyDescent="0.2">
      <c r="A570">
        <v>2016</v>
      </c>
      <c r="B570">
        <v>69209</v>
      </c>
      <c r="C570" t="s">
        <v>476</v>
      </c>
      <c r="D570" t="s">
        <v>484</v>
      </c>
      <c r="E570">
        <v>5</v>
      </c>
      <c r="F570" s="29">
        <v>36331</v>
      </c>
      <c r="G570" t="s">
        <v>477</v>
      </c>
      <c r="H570" t="s">
        <v>477</v>
      </c>
      <c r="I570" t="s">
        <v>477</v>
      </c>
      <c r="J570" t="s">
        <v>477</v>
      </c>
      <c r="K570" t="s">
        <v>477</v>
      </c>
      <c r="L570">
        <v>20</v>
      </c>
      <c r="M570">
        <v>0.56299999999999994</v>
      </c>
      <c r="N570" s="20">
        <f>COUNTIF(lookup_lists!$B$49:$B$55,AB_Facilities!D570)</f>
        <v>0</v>
      </c>
    </row>
    <row r="571" spans="1:14" x14ac:dyDescent="0.2">
      <c r="A571">
        <v>2016</v>
      </c>
      <c r="B571">
        <v>73899</v>
      </c>
      <c r="C571" t="s">
        <v>476</v>
      </c>
      <c r="D571" t="s">
        <v>488</v>
      </c>
      <c r="E571">
        <v>1</v>
      </c>
      <c r="F571" s="29">
        <v>679065</v>
      </c>
      <c r="G571" s="29">
        <v>2108200</v>
      </c>
      <c r="H571" t="s">
        <v>477</v>
      </c>
      <c r="I571" t="s">
        <v>477</v>
      </c>
      <c r="J571" t="s">
        <v>477</v>
      </c>
      <c r="K571" t="s">
        <v>477</v>
      </c>
      <c r="L571">
        <v>336</v>
      </c>
      <c r="M571">
        <v>0.12</v>
      </c>
      <c r="N571" s="20">
        <f>COUNTIF(lookup_lists!$B$49:$B$55,AB_Facilities!D571)</f>
        <v>0</v>
      </c>
    </row>
    <row r="572" spans="1:14" x14ac:dyDescent="0.2">
      <c r="A572">
        <v>2016</v>
      </c>
      <c r="B572">
        <v>73899</v>
      </c>
      <c r="C572" t="s">
        <v>476</v>
      </c>
      <c r="D572" t="s">
        <v>488</v>
      </c>
      <c r="E572">
        <v>2</v>
      </c>
      <c r="F572" s="29">
        <v>708080</v>
      </c>
      <c r="G572" s="29">
        <v>2123081</v>
      </c>
      <c r="H572" t="s">
        <v>477</v>
      </c>
      <c r="I572" t="s">
        <v>477</v>
      </c>
      <c r="J572" t="s">
        <v>477</v>
      </c>
      <c r="K572" t="s">
        <v>477</v>
      </c>
      <c r="L572">
        <v>396</v>
      </c>
      <c r="M572">
        <v>0.14000000000000001</v>
      </c>
      <c r="N572" s="20">
        <f>COUNTIF(lookup_lists!$B$49:$B$55,AB_Facilities!D572)</f>
        <v>0</v>
      </c>
    </row>
    <row r="573" spans="1:14" x14ac:dyDescent="0.2">
      <c r="A573">
        <v>2016</v>
      </c>
      <c r="B573">
        <v>77375</v>
      </c>
      <c r="C573" t="s">
        <v>489</v>
      </c>
      <c r="D573" t="s">
        <v>490</v>
      </c>
      <c r="E573">
        <v>1</v>
      </c>
      <c r="F573" s="29">
        <v>981542</v>
      </c>
      <c r="G573" s="29">
        <v>-321682</v>
      </c>
      <c r="H573" t="s">
        <v>477</v>
      </c>
      <c r="I573" t="s">
        <v>477</v>
      </c>
      <c r="J573" t="s">
        <v>477</v>
      </c>
      <c r="K573" t="s">
        <v>477</v>
      </c>
      <c r="L573">
        <v>155</v>
      </c>
      <c r="M573">
        <v>0.23599999999999999</v>
      </c>
      <c r="N573" s="20">
        <f>COUNTIF(lookup_lists!$B$49:$B$55,AB_Facilities!D573)</f>
        <v>0</v>
      </c>
    </row>
    <row r="574" spans="1:14" x14ac:dyDescent="0.2">
      <c r="A574">
        <v>2016</v>
      </c>
      <c r="B574">
        <v>136385</v>
      </c>
      <c r="C574" t="s">
        <v>499</v>
      </c>
      <c r="D574" t="s">
        <v>493</v>
      </c>
      <c r="E574">
        <v>1</v>
      </c>
      <c r="F574" s="29">
        <v>376484</v>
      </c>
      <c r="G574" t="s">
        <v>477</v>
      </c>
      <c r="H574" t="s">
        <v>477</v>
      </c>
      <c r="I574" t="s">
        <v>477</v>
      </c>
      <c r="J574" t="s">
        <v>477</v>
      </c>
      <c r="K574" t="s">
        <v>477</v>
      </c>
      <c r="L574">
        <v>225</v>
      </c>
      <c r="M574">
        <v>0.59599999999999997</v>
      </c>
      <c r="N574" s="20">
        <f>COUNTIF(lookup_lists!$B$49:$B$55,AB_Facilities!D574)</f>
        <v>0</v>
      </c>
    </row>
    <row r="575" spans="1:14" x14ac:dyDescent="0.2">
      <c r="A575">
        <v>2016</v>
      </c>
      <c r="B575">
        <v>136681</v>
      </c>
      <c r="C575" t="s">
        <v>494</v>
      </c>
      <c r="D575" t="s">
        <v>495</v>
      </c>
      <c r="E575">
        <v>1</v>
      </c>
      <c r="F575" s="29">
        <v>285560</v>
      </c>
      <c r="G575" s="29">
        <v>393507</v>
      </c>
      <c r="H575" t="s">
        <v>477</v>
      </c>
      <c r="I575" t="s">
        <v>477</v>
      </c>
      <c r="J575" t="s">
        <v>477</v>
      </c>
      <c r="K575" t="s">
        <v>477</v>
      </c>
      <c r="L575">
        <v>82</v>
      </c>
      <c r="M575">
        <v>0.12</v>
      </c>
      <c r="N575" s="20">
        <f>COUNTIF(lookup_lists!$B$49:$B$55,AB_Facilities!D575)</f>
        <v>0</v>
      </c>
    </row>
    <row r="576" spans="1:14" x14ac:dyDescent="0.2">
      <c r="A576">
        <v>2016</v>
      </c>
      <c r="B576">
        <v>136681</v>
      </c>
      <c r="C576" t="s">
        <v>494</v>
      </c>
      <c r="D576" t="s">
        <v>495</v>
      </c>
      <c r="E576">
        <v>2</v>
      </c>
      <c r="F576" s="29">
        <v>290722</v>
      </c>
      <c r="G576" s="29">
        <v>399951</v>
      </c>
      <c r="H576" t="s">
        <v>477</v>
      </c>
      <c r="I576" t="s">
        <v>477</v>
      </c>
      <c r="J576" t="s">
        <v>477</v>
      </c>
      <c r="K576" t="s">
        <v>477</v>
      </c>
      <c r="L576">
        <v>73</v>
      </c>
      <c r="M576">
        <v>0.106</v>
      </c>
      <c r="N576" s="20">
        <f>COUNTIF(lookup_lists!$B$49:$B$55,AB_Facilities!D576)</f>
        <v>0</v>
      </c>
    </row>
    <row r="577" spans="1:14" x14ac:dyDescent="0.2">
      <c r="A577">
        <v>2016</v>
      </c>
      <c r="B577">
        <v>136858</v>
      </c>
      <c r="C577" t="s">
        <v>496</v>
      </c>
      <c r="D577" t="s">
        <v>497</v>
      </c>
      <c r="E577">
        <v>1</v>
      </c>
      <c r="F577" s="29">
        <v>192136</v>
      </c>
      <c r="G577" t="s">
        <v>477</v>
      </c>
      <c r="H577" t="s">
        <v>477</v>
      </c>
      <c r="I577" t="s">
        <v>477</v>
      </c>
      <c r="J577" t="s">
        <v>477</v>
      </c>
      <c r="K577" t="s">
        <v>477</v>
      </c>
      <c r="L577">
        <v>101</v>
      </c>
      <c r="M577">
        <v>0.52700000000000002</v>
      </c>
      <c r="N577" s="20">
        <f>COUNTIF(lookup_lists!$B$49:$B$55,AB_Facilities!D577)</f>
        <v>0</v>
      </c>
    </row>
    <row r="578" spans="1:14" x14ac:dyDescent="0.2">
      <c r="A578">
        <v>2016</v>
      </c>
      <c r="B578">
        <v>136951</v>
      </c>
      <c r="C578" t="s">
        <v>494</v>
      </c>
      <c r="D578" t="s">
        <v>498</v>
      </c>
      <c r="E578">
        <v>1</v>
      </c>
      <c r="F578" s="29">
        <v>735405</v>
      </c>
      <c r="G578" t="s">
        <v>509</v>
      </c>
      <c r="H578" t="s">
        <v>477</v>
      </c>
      <c r="I578" t="s">
        <v>477</v>
      </c>
      <c r="J578" t="s">
        <v>477</v>
      </c>
      <c r="K578" t="s">
        <v>477</v>
      </c>
      <c r="L578">
        <v>154</v>
      </c>
      <c r="M578">
        <v>0.20899999999999999</v>
      </c>
      <c r="N578" s="20">
        <f>COUNTIF(lookup_lists!$B$49:$B$55,AB_Facilities!D578)</f>
        <v>0</v>
      </c>
    </row>
    <row r="579" spans="1:14" x14ac:dyDescent="0.2">
      <c r="A579">
        <v>2016</v>
      </c>
      <c r="B579">
        <v>138365</v>
      </c>
      <c r="C579" t="s">
        <v>499</v>
      </c>
      <c r="D579" t="s">
        <v>500</v>
      </c>
      <c r="E579">
        <v>1</v>
      </c>
      <c r="F579" s="29">
        <v>724443</v>
      </c>
      <c r="G579" t="s">
        <v>477</v>
      </c>
      <c r="H579" t="s">
        <v>477</v>
      </c>
      <c r="I579" t="s">
        <v>477</v>
      </c>
      <c r="J579" t="s">
        <v>477</v>
      </c>
      <c r="K579" t="s">
        <v>477</v>
      </c>
      <c r="L579">
        <v>85</v>
      </c>
      <c r="M579">
        <v>0.11700000000000001</v>
      </c>
      <c r="N579" s="20">
        <f>COUNTIF(lookup_lists!$B$49:$B$55,AB_Facilities!D579)</f>
        <v>0</v>
      </c>
    </row>
    <row r="580" spans="1:14" x14ac:dyDescent="0.2">
      <c r="A580">
        <v>2016</v>
      </c>
      <c r="B580">
        <v>147709</v>
      </c>
      <c r="C580" t="s">
        <v>476</v>
      </c>
      <c r="D580" t="s">
        <v>501</v>
      </c>
      <c r="E580">
        <v>1</v>
      </c>
      <c r="F580" s="29">
        <v>12917</v>
      </c>
      <c r="G580" t="s">
        <v>477</v>
      </c>
      <c r="H580" t="s">
        <v>477</v>
      </c>
      <c r="I580" t="s">
        <v>477</v>
      </c>
      <c r="J580" t="s">
        <v>477</v>
      </c>
      <c r="K580" t="s">
        <v>477</v>
      </c>
      <c r="L580">
        <v>7</v>
      </c>
      <c r="M580">
        <v>0.54900000000000004</v>
      </c>
      <c r="N580" s="20">
        <f>COUNTIF(lookup_lists!$B$49:$B$55,AB_Facilities!D580)</f>
        <v>0</v>
      </c>
    </row>
    <row r="581" spans="1:14" x14ac:dyDescent="0.2">
      <c r="A581">
        <v>2016</v>
      </c>
      <c r="B581">
        <v>147709</v>
      </c>
      <c r="C581" t="s">
        <v>476</v>
      </c>
      <c r="D581" t="s">
        <v>501</v>
      </c>
      <c r="E581">
        <v>2</v>
      </c>
      <c r="F581">
        <v>948</v>
      </c>
      <c r="G581" t="s">
        <v>477</v>
      </c>
      <c r="H581" t="s">
        <v>477</v>
      </c>
      <c r="I581" t="s">
        <v>477</v>
      </c>
      <c r="J581" t="s">
        <v>477</v>
      </c>
      <c r="K581" t="s">
        <v>477</v>
      </c>
      <c r="L581">
        <v>1</v>
      </c>
      <c r="M581">
        <v>0.68100000000000005</v>
      </c>
      <c r="N581" s="20">
        <f>COUNTIF(lookup_lists!$B$49:$B$55,AB_Facilities!D581)</f>
        <v>0</v>
      </c>
    </row>
    <row r="582" spans="1:14" x14ac:dyDescent="0.2">
      <c r="A582">
        <v>2016</v>
      </c>
      <c r="B582">
        <v>151812</v>
      </c>
      <c r="C582" t="s">
        <v>494</v>
      </c>
      <c r="D582" t="s">
        <v>502</v>
      </c>
      <c r="E582">
        <v>1</v>
      </c>
      <c r="F582" s="29">
        <v>236822</v>
      </c>
      <c r="G582" s="29">
        <v>30061</v>
      </c>
      <c r="H582" t="s">
        <v>477</v>
      </c>
      <c r="I582" t="s">
        <v>477</v>
      </c>
      <c r="J582" t="s">
        <v>477</v>
      </c>
      <c r="K582" t="s">
        <v>477</v>
      </c>
      <c r="L582">
        <v>86</v>
      </c>
      <c r="M582">
        <v>0.32100000000000001</v>
      </c>
      <c r="N582" s="20">
        <f>COUNTIF(lookup_lists!$B$49:$B$55,AB_Facilities!D582)</f>
        <v>0</v>
      </c>
    </row>
    <row r="583" spans="1:14" x14ac:dyDescent="0.2">
      <c r="A583">
        <v>2016</v>
      </c>
      <c r="B583">
        <v>155746</v>
      </c>
      <c r="C583" t="s">
        <v>494</v>
      </c>
      <c r="D583" t="s">
        <v>503</v>
      </c>
      <c r="E583">
        <v>1</v>
      </c>
      <c r="F583" s="29">
        <v>3466190</v>
      </c>
      <c r="G583" t="s">
        <v>509</v>
      </c>
      <c r="H583" t="s">
        <v>477</v>
      </c>
      <c r="I583" t="s">
        <v>477</v>
      </c>
      <c r="J583" t="s">
        <v>477</v>
      </c>
      <c r="K583" t="s">
        <v>477</v>
      </c>
      <c r="L583">
        <v>435</v>
      </c>
      <c r="M583">
        <v>0.125</v>
      </c>
      <c r="N583" s="20">
        <f>COUNTIF(lookup_lists!$B$49:$B$55,AB_Facilities!D583)</f>
        <v>0</v>
      </c>
    </row>
    <row r="584" spans="1:14" x14ac:dyDescent="0.2">
      <c r="A584">
        <v>2016</v>
      </c>
      <c r="B584">
        <v>238762</v>
      </c>
      <c r="C584" t="s">
        <v>504</v>
      </c>
      <c r="D584" t="s">
        <v>505</v>
      </c>
      <c r="E584">
        <v>1</v>
      </c>
      <c r="F584" s="29">
        <v>70933</v>
      </c>
      <c r="G584" t="s">
        <v>477</v>
      </c>
      <c r="H584" t="s">
        <v>477</v>
      </c>
      <c r="I584" t="s">
        <v>477</v>
      </c>
      <c r="J584" t="s">
        <v>477</v>
      </c>
      <c r="K584" t="s">
        <v>477</v>
      </c>
      <c r="L584">
        <v>19</v>
      </c>
      <c r="M584">
        <v>0.26500000000000001</v>
      </c>
      <c r="N584" s="20">
        <f>COUNTIF(lookup_lists!$B$49:$B$55,AB_Facilities!D584)</f>
        <v>0</v>
      </c>
    </row>
    <row r="585" spans="1:14" x14ac:dyDescent="0.2">
      <c r="A585">
        <v>2016</v>
      </c>
      <c r="B585">
        <v>246216</v>
      </c>
      <c r="C585" t="s">
        <v>499</v>
      </c>
      <c r="D585" t="s">
        <v>506</v>
      </c>
      <c r="E585">
        <v>1</v>
      </c>
      <c r="F585" s="29">
        <v>10859</v>
      </c>
      <c r="G585" t="s">
        <v>477</v>
      </c>
      <c r="H585" t="s">
        <v>477</v>
      </c>
      <c r="I585" t="s">
        <v>477</v>
      </c>
      <c r="J585" t="s">
        <v>477</v>
      </c>
      <c r="K585" t="s">
        <v>477</v>
      </c>
      <c r="L585">
        <v>4</v>
      </c>
      <c r="M585">
        <v>0.32900000000000001</v>
      </c>
      <c r="N585" s="20">
        <f>COUNTIF(lookup_lists!$B$49:$B$55,AB_Facilities!D585)</f>
        <v>0</v>
      </c>
    </row>
    <row r="586" spans="1:14" x14ac:dyDescent="0.2">
      <c r="A586">
        <v>2016</v>
      </c>
      <c r="B586">
        <v>246216</v>
      </c>
      <c r="C586" t="s">
        <v>499</v>
      </c>
      <c r="D586" t="s">
        <v>506</v>
      </c>
      <c r="E586">
        <v>2</v>
      </c>
      <c r="F586" s="29">
        <v>11171</v>
      </c>
      <c r="G586" t="s">
        <v>477</v>
      </c>
      <c r="H586" t="s">
        <v>477</v>
      </c>
      <c r="I586" t="s">
        <v>477</v>
      </c>
      <c r="J586" t="s">
        <v>477</v>
      </c>
      <c r="K586" t="s">
        <v>477</v>
      </c>
      <c r="L586">
        <v>3</v>
      </c>
      <c r="M586">
        <v>0.249</v>
      </c>
      <c r="N586" s="20">
        <f>COUNTIF(lookup_lists!$B$49:$B$55,AB_Facilities!D586)</f>
        <v>0</v>
      </c>
    </row>
    <row r="587" spans="1:14" x14ac:dyDescent="0.2">
      <c r="A587">
        <v>2016</v>
      </c>
      <c r="B587">
        <v>246216</v>
      </c>
      <c r="C587" t="s">
        <v>499</v>
      </c>
      <c r="D587" t="s">
        <v>506</v>
      </c>
      <c r="E587">
        <v>3</v>
      </c>
      <c r="F587" s="29">
        <v>6042</v>
      </c>
      <c r="G587" t="s">
        <v>477</v>
      </c>
      <c r="H587" t="s">
        <v>477</v>
      </c>
      <c r="I587" t="s">
        <v>477</v>
      </c>
      <c r="J587" t="s">
        <v>477</v>
      </c>
      <c r="K587" t="s">
        <v>477</v>
      </c>
      <c r="L587">
        <v>1</v>
      </c>
      <c r="M587">
        <v>0.23799999999999999</v>
      </c>
      <c r="N587" s="20">
        <f>COUNTIF(lookup_lists!$B$49:$B$55,AB_Facilities!D587)</f>
        <v>0</v>
      </c>
    </row>
    <row r="588" spans="1:14" x14ac:dyDescent="0.2">
      <c r="A588">
        <v>2016</v>
      </c>
      <c r="B588">
        <v>262757</v>
      </c>
      <c r="C588" t="s">
        <v>499</v>
      </c>
      <c r="D588" t="s">
        <v>510</v>
      </c>
      <c r="E588">
        <v>1</v>
      </c>
      <c r="F588" s="29">
        <v>4518080</v>
      </c>
      <c r="G588" t="s">
        <v>477</v>
      </c>
      <c r="H588" t="s">
        <v>477</v>
      </c>
      <c r="I588" t="s">
        <v>477</v>
      </c>
      <c r="J588" t="s">
        <v>477</v>
      </c>
      <c r="K588" t="s">
        <v>477</v>
      </c>
      <c r="L588">
        <v>375</v>
      </c>
      <c r="M588">
        <v>8.3000000000000004E-2</v>
      </c>
      <c r="N588" s="20">
        <f>COUNTIF(lookup_lists!$B$49:$B$55,AB_Facilities!D588)</f>
        <v>0</v>
      </c>
    </row>
    <row r="589" spans="1:14" x14ac:dyDescent="0.2">
      <c r="A589">
        <v>2017</v>
      </c>
      <c r="B589">
        <v>123</v>
      </c>
      <c r="C589" t="s">
        <v>476</v>
      </c>
      <c r="D589" t="s">
        <v>104</v>
      </c>
      <c r="E589">
        <v>1</v>
      </c>
      <c r="F589" s="29">
        <v>2438714</v>
      </c>
      <c r="G589" t="s">
        <v>477</v>
      </c>
      <c r="H589" t="s">
        <v>508</v>
      </c>
      <c r="I589" s="29">
        <v>14006</v>
      </c>
      <c r="J589">
        <v>5.7430000000000003</v>
      </c>
      <c r="K589" t="s">
        <v>508</v>
      </c>
      <c r="L589" s="29">
        <v>4061</v>
      </c>
      <c r="M589">
        <v>1.665</v>
      </c>
      <c r="N589" s="20">
        <f>COUNTIF(lookup_lists!$B$49:$B$55,AB_Facilities!D589)</f>
        <v>1</v>
      </c>
    </row>
    <row r="590" spans="1:14" x14ac:dyDescent="0.2">
      <c r="A590">
        <v>2017</v>
      </c>
      <c r="B590">
        <v>123</v>
      </c>
      <c r="C590" t="s">
        <v>476</v>
      </c>
      <c r="D590" t="s">
        <v>104</v>
      </c>
      <c r="E590">
        <v>2</v>
      </c>
      <c r="F590" s="29">
        <v>2993533</v>
      </c>
      <c r="G590" t="s">
        <v>477</v>
      </c>
      <c r="H590" t="s">
        <v>508</v>
      </c>
      <c r="I590" s="29">
        <v>17016</v>
      </c>
      <c r="J590">
        <v>5.6840000000000002</v>
      </c>
      <c r="K590" t="s">
        <v>508</v>
      </c>
      <c r="L590" s="29">
        <v>4970</v>
      </c>
      <c r="M590">
        <v>1.66</v>
      </c>
      <c r="N590" s="20">
        <f>COUNTIF(lookup_lists!$B$49:$B$55,AB_Facilities!D590)</f>
        <v>1</v>
      </c>
    </row>
    <row r="591" spans="1:14" x14ac:dyDescent="0.2">
      <c r="A591">
        <v>2017</v>
      </c>
      <c r="B591">
        <v>773</v>
      </c>
      <c r="C591" t="s">
        <v>348</v>
      </c>
      <c r="D591" t="s">
        <v>98</v>
      </c>
      <c r="E591">
        <v>1</v>
      </c>
      <c r="F591" s="29">
        <v>3112154</v>
      </c>
      <c r="G591" t="s">
        <v>477</v>
      </c>
      <c r="H591" s="29">
        <v>13801</v>
      </c>
      <c r="I591" s="29">
        <v>6674</v>
      </c>
      <c r="J591">
        <v>2.145</v>
      </c>
      <c r="K591" s="29">
        <v>12531</v>
      </c>
      <c r="L591" s="29">
        <v>6060</v>
      </c>
      <c r="M591">
        <v>1.9470000000000001</v>
      </c>
      <c r="N591" s="20">
        <f>COUNTIF(lookup_lists!$B$49:$B$55,AB_Facilities!D591)</f>
        <v>1</v>
      </c>
    </row>
    <row r="592" spans="1:14" x14ac:dyDescent="0.2">
      <c r="A592">
        <v>2017</v>
      </c>
      <c r="B592">
        <v>773</v>
      </c>
      <c r="C592" t="s">
        <v>348</v>
      </c>
      <c r="D592" t="s">
        <v>98</v>
      </c>
      <c r="E592">
        <v>2</v>
      </c>
      <c r="F592" s="29">
        <v>3322773</v>
      </c>
      <c r="G592" t="s">
        <v>477</v>
      </c>
      <c r="H592" s="29">
        <v>13801</v>
      </c>
      <c r="I592" s="29">
        <v>7126</v>
      </c>
      <c r="J592">
        <v>2.145</v>
      </c>
      <c r="K592" s="29">
        <v>12531</v>
      </c>
      <c r="L592" s="29">
        <v>6471</v>
      </c>
      <c r="M592">
        <v>1.9470000000000001</v>
      </c>
      <c r="N592" s="20">
        <f>COUNTIF(lookup_lists!$B$49:$B$55,AB_Facilities!D592)</f>
        <v>1</v>
      </c>
    </row>
    <row r="593" spans="1:14" x14ac:dyDescent="0.2">
      <c r="A593">
        <v>2017</v>
      </c>
      <c r="B593">
        <v>773</v>
      </c>
      <c r="C593" t="s">
        <v>348</v>
      </c>
      <c r="D593" t="s">
        <v>98</v>
      </c>
      <c r="E593">
        <v>3</v>
      </c>
      <c r="F593" s="29">
        <v>3938171</v>
      </c>
      <c r="G593" t="s">
        <v>477</v>
      </c>
      <c r="H593" t="s">
        <v>477</v>
      </c>
      <c r="I593" s="29">
        <v>2666</v>
      </c>
      <c r="J593">
        <v>0.67700000000000005</v>
      </c>
      <c r="K593" t="s">
        <v>477</v>
      </c>
      <c r="L593" s="29">
        <v>2328</v>
      </c>
      <c r="M593">
        <v>0.59099999999999997</v>
      </c>
      <c r="N593" s="20">
        <f>COUNTIF(lookup_lists!$B$49:$B$55,AB_Facilities!D593)</f>
        <v>1</v>
      </c>
    </row>
    <row r="594" spans="1:14" x14ac:dyDescent="0.2">
      <c r="A594">
        <v>2017</v>
      </c>
      <c r="B594">
        <v>1391</v>
      </c>
      <c r="C594" t="s">
        <v>348</v>
      </c>
      <c r="D594" t="s">
        <v>478</v>
      </c>
      <c r="E594">
        <v>1</v>
      </c>
      <c r="F594" s="29">
        <v>20280</v>
      </c>
      <c r="G594" t="s">
        <v>477</v>
      </c>
      <c r="H594" t="s">
        <v>477</v>
      </c>
      <c r="I594" t="s">
        <v>477</v>
      </c>
      <c r="J594" t="s">
        <v>477</v>
      </c>
      <c r="K594" t="s">
        <v>477</v>
      </c>
      <c r="L594">
        <v>7</v>
      </c>
      <c r="M594">
        <v>0.32100000000000001</v>
      </c>
      <c r="N594" s="20">
        <f>COUNTIF(lookup_lists!$B$49:$B$55,AB_Facilities!D594)</f>
        <v>0</v>
      </c>
    </row>
    <row r="595" spans="1:14" x14ac:dyDescent="0.2">
      <c r="A595">
        <v>2017</v>
      </c>
      <c r="B595">
        <v>1391</v>
      </c>
      <c r="C595" t="s">
        <v>348</v>
      </c>
      <c r="D595" t="s">
        <v>478</v>
      </c>
      <c r="E595">
        <v>2</v>
      </c>
      <c r="F595" s="29">
        <v>130613</v>
      </c>
      <c r="G595" t="s">
        <v>477</v>
      </c>
      <c r="H595" t="s">
        <v>477</v>
      </c>
      <c r="I595" t="s">
        <v>477</v>
      </c>
      <c r="J595" t="s">
        <v>477</v>
      </c>
      <c r="K595" t="s">
        <v>477</v>
      </c>
      <c r="L595">
        <v>35</v>
      </c>
      <c r="M595">
        <v>0.26600000000000001</v>
      </c>
      <c r="N595" s="20">
        <f>COUNTIF(lookup_lists!$B$49:$B$55,AB_Facilities!D595)</f>
        <v>0</v>
      </c>
    </row>
    <row r="596" spans="1:14" x14ac:dyDescent="0.2">
      <c r="A596">
        <v>2017</v>
      </c>
      <c r="B596">
        <v>1391</v>
      </c>
      <c r="C596" t="s">
        <v>348</v>
      </c>
      <c r="D596" t="s">
        <v>478</v>
      </c>
      <c r="E596">
        <v>3</v>
      </c>
      <c r="F596" s="29">
        <v>141313</v>
      </c>
      <c r="G596" t="s">
        <v>477</v>
      </c>
      <c r="H596" t="s">
        <v>477</v>
      </c>
      <c r="I596" t="s">
        <v>477</v>
      </c>
      <c r="J596" t="s">
        <v>477</v>
      </c>
      <c r="K596" t="s">
        <v>477</v>
      </c>
      <c r="L596">
        <v>32</v>
      </c>
      <c r="M596">
        <v>0.22500000000000001</v>
      </c>
      <c r="N596" s="20">
        <f>COUNTIF(lookup_lists!$B$49:$B$55,AB_Facilities!D596)</f>
        <v>0</v>
      </c>
    </row>
    <row r="597" spans="1:14" x14ac:dyDescent="0.2">
      <c r="A597">
        <v>2017</v>
      </c>
      <c r="B597">
        <v>1512</v>
      </c>
      <c r="C597" t="s">
        <v>476</v>
      </c>
      <c r="D597" t="s">
        <v>95</v>
      </c>
      <c r="E597">
        <v>3</v>
      </c>
      <c r="F597" s="29">
        <v>23047</v>
      </c>
      <c r="G597" t="s">
        <v>477</v>
      </c>
      <c r="H597" t="s">
        <v>508</v>
      </c>
      <c r="I597">
        <v>117</v>
      </c>
      <c r="J597">
        <v>5.0860000000000003</v>
      </c>
      <c r="K597" t="s">
        <v>508</v>
      </c>
      <c r="L597">
        <v>53</v>
      </c>
      <c r="M597">
        <v>2.2869999999999999</v>
      </c>
      <c r="N597" s="20">
        <f>COUNTIF(lookup_lists!$B$49:$B$55,AB_Facilities!D597)</f>
        <v>1</v>
      </c>
    </row>
    <row r="598" spans="1:14" x14ac:dyDescent="0.2">
      <c r="A598">
        <v>2017</v>
      </c>
      <c r="B598">
        <v>1512</v>
      </c>
      <c r="C598" t="s">
        <v>476</v>
      </c>
      <c r="D598" t="s">
        <v>95</v>
      </c>
      <c r="E598">
        <v>4</v>
      </c>
      <c r="F598" s="29">
        <v>246036</v>
      </c>
      <c r="G598" t="s">
        <v>477</v>
      </c>
      <c r="H598" t="s">
        <v>508</v>
      </c>
      <c r="I598" s="29">
        <v>1120</v>
      </c>
      <c r="J598">
        <v>4.5519999999999996</v>
      </c>
      <c r="K598" t="s">
        <v>508</v>
      </c>
      <c r="L598">
        <v>503</v>
      </c>
      <c r="M598">
        <v>2.0430000000000001</v>
      </c>
      <c r="N598" s="20">
        <f>COUNTIF(lookup_lists!$B$49:$B$55,AB_Facilities!D598)</f>
        <v>1</v>
      </c>
    </row>
    <row r="599" spans="1:14" x14ac:dyDescent="0.2">
      <c r="A599">
        <v>2017</v>
      </c>
      <c r="B599">
        <v>1512</v>
      </c>
      <c r="C599" t="s">
        <v>476</v>
      </c>
      <c r="D599" t="s">
        <v>95</v>
      </c>
      <c r="E599">
        <v>5</v>
      </c>
      <c r="F599" s="29">
        <v>1563053</v>
      </c>
      <c r="G599" t="s">
        <v>477</v>
      </c>
      <c r="H599" t="s">
        <v>477</v>
      </c>
      <c r="I599" s="29">
        <v>7863</v>
      </c>
      <c r="J599">
        <v>5.03</v>
      </c>
      <c r="K599" t="s">
        <v>477</v>
      </c>
      <c r="L599" s="29">
        <v>3807</v>
      </c>
      <c r="M599">
        <v>2.4359999999999999</v>
      </c>
      <c r="N599" s="20">
        <f>COUNTIF(lookup_lists!$B$49:$B$55,AB_Facilities!D599)</f>
        <v>1</v>
      </c>
    </row>
    <row r="600" spans="1:14" x14ac:dyDescent="0.2">
      <c r="A600">
        <v>2017</v>
      </c>
      <c r="B600">
        <v>9814</v>
      </c>
      <c r="C600" t="s">
        <v>102</v>
      </c>
      <c r="D600" t="s">
        <v>102</v>
      </c>
      <c r="E600">
        <v>1</v>
      </c>
      <c r="F600" s="29">
        <v>84972</v>
      </c>
      <c r="G600" t="s">
        <v>477</v>
      </c>
      <c r="H600" t="s">
        <v>477</v>
      </c>
      <c r="I600">
        <v>263</v>
      </c>
      <c r="J600">
        <v>3.0950000000000002</v>
      </c>
      <c r="K600" t="s">
        <v>477</v>
      </c>
      <c r="L600">
        <v>191</v>
      </c>
      <c r="M600">
        <v>2.246</v>
      </c>
      <c r="N600" s="20">
        <f>COUNTIF(lookup_lists!$B$49:$B$55,AB_Facilities!D600)</f>
        <v>1</v>
      </c>
    </row>
    <row r="601" spans="1:14" x14ac:dyDescent="0.2">
      <c r="A601">
        <v>2017</v>
      </c>
      <c r="B601">
        <v>9830</v>
      </c>
      <c r="C601" t="s">
        <v>351</v>
      </c>
      <c r="D601" t="s">
        <v>106</v>
      </c>
      <c r="E601">
        <v>1</v>
      </c>
      <c r="F601" s="29">
        <v>1534971</v>
      </c>
      <c r="G601" t="s">
        <v>477</v>
      </c>
      <c r="H601" t="s">
        <v>508</v>
      </c>
      <c r="I601" s="29">
        <v>2541</v>
      </c>
      <c r="J601">
        <v>1.655</v>
      </c>
      <c r="K601" t="s">
        <v>508</v>
      </c>
      <c r="L601" s="29">
        <v>3555</v>
      </c>
      <c r="M601">
        <v>2.3159999999999998</v>
      </c>
      <c r="N601" s="20">
        <f>COUNTIF(lookup_lists!$B$49:$B$55,AB_Facilities!D601)</f>
        <v>1</v>
      </c>
    </row>
    <row r="602" spans="1:14" x14ac:dyDescent="0.2">
      <c r="A602">
        <v>2017</v>
      </c>
      <c r="B602">
        <v>9830</v>
      </c>
      <c r="C602" t="s">
        <v>351</v>
      </c>
      <c r="D602" t="s">
        <v>106</v>
      </c>
      <c r="E602">
        <v>2</v>
      </c>
      <c r="F602" s="29">
        <v>1694630</v>
      </c>
      <c r="G602" t="s">
        <v>477</v>
      </c>
      <c r="H602" t="s">
        <v>508</v>
      </c>
      <c r="I602" s="29">
        <v>2759</v>
      </c>
      <c r="J602">
        <v>1.6279999999999999</v>
      </c>
      <c r="K602" t="s">
        <v>508</v>
      </c>
      <c r="L602" s="29">
        <v>3737</v>
      </c>
      <c r="M602">
        <v>2.2050000000000001</v>
      </c>
      <c r="N602" s="20">
        <f>COUNTIF(lookup_lists!$B$49:$B$55,AB_Facilities!D602)</f>
        <v>1</v>
      </c>
    </row>
    <row r="603" spans="1:14" x14ac:dyDescent="0.2">
      <c r="A603">
        <v>2017</v>
      </c>
      <c r="B603">
        <v>9830</v>
      </c>
      <c r="C603" t="s">
        <v>351</v>
      </c>
      <c r="D603" t="s">
        <v>106</v>
      </c>
      <c r="E603">
        <v>3</v>
      </c>
      <c r="F603" s="29">
        <v>1901298</v>
      </c>
      <c r="G603" t="s">
        <v>477</v>
      </c>
      <c r="H603" t="s">
        <v>508</v>
      </c>
      <c r="I603" s="29">
        <v>3999</v>
      </c>
      <c r="J603">
        <v>2.1030000000000002</v>
      </c>
      <c r="K603" t="s">
        <v>508</v>
      </c>
      <c r="L603" s="29">
        <v>4428</v>
      </c>
      <c r="M603">
        <v>2.3290000000000002</v>
      </c>
      <c r="N603" s="20">
        <f>COUNTIF(lookup_lists!$B$49:$B$55,AB_Facilities!D603)</f>
        <v>1</v>
      </c>
    </row>
    <row r="604" spans="1:14" x14ac:dyDescent="0.2">
      <c r="A604">
        <v>2017</v>
      </c>
      <c r="B604">
        <v>9830</v>
      </c>
      <c r="C604" t="s">
        <v>351</v>
      </c>
      <c r="D604" t="s">
        <v>106</v>
      </c>
      <c r="E604">
        <v>4</v>
      </c>
      <c r="F604" s="29">
        <v>1846831</v>
      </c>
      <c r="G604" t="s">
        <v>477</v>
      </c>
      <c r="H604" t="s">
        <v>508</v>
      </c>
      <c r="I604" s="29">
        <v>3885</v>
      </c>
      <c r="J604">
        <v>2.1040000000000001</v>
      </c>
      <c r="K604" t="s">
        <v>508</v>
      </c>
      <c r="L604" s="29">
        <v>4323</v>
      </c>
      <c r="M604">
        <v>2.3410000000000002</v>
      </c>
      <c r="N604" s="20">
        <f>COUNTIF(lookup_lists!$B$49:$B$55,AB_Facilities!D604)</f>
        <v>1</v>
      </c>
    </row>
    <row r="605" spans="1:14" x14ac:dyDescent="0.2">
      <c r="A605">
        <v>2017</v>
      </c>
      <c r="B605">
        <v>9830</v>
      </c>
      <c r="C605" t="s">
        <v>351</v>
      </c>
      <c r="D605" t="s">
        <v>106</v>
      </c>
      <c r="E605">
        <v>5</v>
      </c>
      <c r="F605" s="29">
        <v>2199703</v>
      </c>
      <c r="G605" t="s">
        <v>477</v>
      </c>
      <c r="H605" t="s">
        <v>508</v>
      </c>
      <c r="I605" s="29">
        <v>4668</v>
      </c>
      <c r="J605">
        <v>2.1219999999999999</v>
      </c>
      <c r="K605" t="s">
        <v>508</v>
      </c>
      <c r="L605" s="29">
        <v>3923</v>
      </c>
      <c r="M605">
        <v>1.7829999999999999</v>
      </c>
      <c r="N605" s="20">
        <f>COUNTIF(lookup_lists!$B$49:$B$55,AB_Facilities!D605)</f>
        <v>1</v>
      </c>
    </row>
    <row r="606" spans="1:14" x14ac:dyDescent="0.2">
      <c r="A606">
        <v>2017</v>
      </c>
      <c r="B606">
        <v>9830</v>
      </c>
      <c r="C606" t="s">
        <v>351</v>
      </c>
      <c r="D606" t="s">
        <v>106</v>
      </c>
      <c r="E606">
        <v>6</v>
      </c>
      <c r="F606" s="29">
        <v>1951260</v>
      </c>
      <c r="G606" t="s">
        <v>477</v>
      </c>
      <c r="H606" t="s">
        <v>508</v>
      </c>
      <c r="I606" s="29">
        <v>4117</v>
      </c>
      <c r="J606">
        <v>2.11</v>
      </c>
      <c r="K606" t="s">
        <v>508</v>
      </c>
      <c r="L606" s="29">
        <v>3401</v>
      </c>
      <c r="M606">
        <v>1.7430000000000001</v>
      </c>
      <c r="N606" s="20">
        <f>COUNTIF(lookup_lists!$B$49:$B$55,AB_Facilities!D606)</f>
        <v>1</v>
      </c>
    </row>
    <row r="607" spans="1:14" x14ac:dyDescent="0.2">
      <c r="A607">
        <v>2017</v>
      </c>
      <c r="B607">
        <v>10323</v>
      </c>
      <c r="C607" t="s">
        <v>351</v>
      </c>
      <c r="D607" t="s">
        <v>357</v>
      </c>
      <c r="E607">
        <v>4</v>
      </c>
      <c r="F607" t="s">
        <v>477</v>
      </c>
      <c r="G607" t="s">
        <v>477</v>
      </c>
      <c r="H607" t="s">
        <v>477</v>
      </c>
      <c r="I607" t="s">
        <v>477</v>
      </c>
      <c r="J607" t="s">
        <v>477</v>
      </c>
      <c r="K607" t="s">
        <v>477</v>
      </c>
      <c r="L607" t="s">
        <v>477</v>
      </c>
      <c r="M607" t="s">
        <v>477</v>
      </c>
      <c r="N607" s="20">
        <f>COUNTIF(lookup_lists!$B$49:$B$55,AB_Facilities!D607)</f>
        <v>1</v>
      </c>
    </row>
    <row r="608" spans="1:14" x14ac:dyDescent="0.2">
      <c r="A608">
        <v>2017</v>
      </c>
      <c r="B608">
        <v>10324</v>
      </c>
      <c r="C608" t="s">
        <v>351</v>
      </c>
      <c r="D608" t="s">
        <v>100</v>
      </c>
      <c r="E608">
        <v>1</v>
      </c>
      <c r="F608" s="29">
        <v>2821387</v>
      </c>
      <c r="G608" t="s">
        <v>477</v>
      </c>
      <c r="H608" t="s">
        <v>508</v>
      </c>
      <c r="I608" s="29">
        <v>5683</v>
      </c>
      <c r="J608">
        <v>2.0139999999999998</v>
      </c>
      <c r="K608" t="s">
        <v>477</v>
      </c>
      <c r="L608" s="29">
        <v>5221</v>
      </c>
      <c r="M608">
        <v>1.851</v>
      </c>
      <c r="N608" s="20">
        <f>COUNTIF(lookup_lists!$B$49:$B$55,AB_Facilities!D608)</f>
        <v>1</v>
      </c>
    </row>
    <row r="609" spans="1:14" x14ac:dyDescent="0.2">
      <c r="A609">
        <v>2017</v>
      </c>
      <c r="B609">
        <v>10324</v>
      </c>
      <c r="C609" t="s">
        <v>351</v>
      </c>
      <c r="D609" t="s">
        <v>100</v>
      </c>
      <c r="E609">
        <v>2</v>
      </c>
      <c r="F609" s="29">
        <v>2284466</v>
      </c>
      <c r="G609" t="s">
        <v>477</v>
      </c>
      <c r="H609" t="s">
        <v>508</v>
      </c>
      <c r="I609" s="29">
        <v>4620</v>
      </c>
      <c r="J609">
        <v>2.0219999999999998</v>
      </c>
      <c r="K609" t="s">
        <v>477</v>
      </c>
      <c r="L609" s="29">
        <v>4351</v>
      </c>
      <c r="M609">
        <v>1.905</v>
      </c>
      <c r="N609" s="20">
        <f>COUNTIF(lookup_lists!$B$49:$B$55,AB_Facilities!D609)</f>
        <v>1</v>
      </c>
    </row>
    <row r="610" spans="1:14" x14ac:dyDescent="0.2">
      <c r="A610">
        <v>2017</v>
      </c>
      <c r="B610">
        <v>10324</v>
      </c>
      <c r="C610" t="s">
        <v>351</v>
      </c>
      <c r="D610" t="s">
        <v>100</v>
      </c>
      <c r="E610">
        <v>3</v>
      </c>
      <c r="F610" s="29">
        <v>3180652</v>
      </c>
      <c r="G610" t="s">
        <v>477</v>
      </c>
      <c r="H610" t="s">
        <v>477</v>
      </c>
      <c r="I610" s="29">
        <v>2371</v>
      </c>
      <c r="J610">
        <v>0.745</v>
      </c>
      <c r="K610" t="s">
        <v>477</v>
      </c>
      <c r="L610" s="29">
        <v>1782</v>
      </c>
      <c r="M610">
        <v>0.56000000000000005</v>
      </c>
      <c r="N610" s="20">
        <f>COUNTIF(lookup_lists!$B$49:$B$55,AB_Facilities!D610)</f>
        <v>1</v>
      </c>
    </row>
    <row r="611" spans="1:14" x14ac:dyDescent="0.2">
      <c r="A611">
        <v>2017</v>
      </c>
      <c r="B611">
        <v>11610</v>
      </c>
      <c r="C611" t="s">
        <v>480</v>
      </c>
      <c r="D611" t="s">
        <v>481</v>
      </c>
      <c r="E611">
        <v>8</v>
      </c>
      <c r="F611" t="s">
        <v>477</v>
      </c>
      <c r="G611" t="s">
        <v>477</v>
      </c>
      <c r="H611" t="s">
        <v>477</v>
      </c>
      <c r="I611" t="s">
        <v>477</v>
      </c>
      <c r="J611" t="s">
        <v>477</v>
      </c>
      <c r="K611" t="s">
        <v>477</v>
      </c>
      <c r="L611" t="s">
        <v>477</v>
      </c>
      <c r="M611" t="s">
        <v>477</v>
      </c>
      <c r="N611" s="20">
        <f>COUNTIF(lookup_lists!$B$49:$B$55,AB_Facilities!D611)</f>
        <v>0</v>
      </c>
    </row>
    <row r="612" spans="1:14" x14ac:dyDescent="0.2">
      <c r="A612">
        <v>2017</v>
      </c>
      <c r="B612">
        <v>11610</v>
      </c>
      <c r="C612" t="s">
        <v>480</v>
      </c>
      <c r="D612" t="s">
        <v>481</v>
      </c>
      <c r="E612">
        <v>10</v>
      </c>
      <c r="F612" t="s">
        <v>477</v>
      </c>
      <c r="G612" t="s">
        <v>477</v>
      </c>
      <c r="H612" t="s">
        <v>477</v>
      </c>
      <c r="I612" t="s">
        <v>477</v>
      </c>
      <c r="J612" t="s">
        <v>477</v>
      </c>
      <c r="K612" t="s">
        <v>477</v>
      </c>
      <c r="L612" t="s">
        <v>477</v>
      </c>
      <c r="M612" t="s">
        <v>477</v>
      </c>
      <c r="N612" s="20">
        <f>COUNTIF(lookup_lists!$B$49:$B$55,AB_Facilities!D612)</f>
        <v>0</v>
      </c>
    </row>
    <row r="613" spans="1:14" x14ac:dyDescent="0.2">
      <c r="A613">
        <v>2017</v>
      </c>
      <c r="B613">
        <v>11610</v>
      </c>
      <c r="C613" t="s">
        <v>480</v>
      </c>
      <c r="D613" t="s">
        <v>481</v>
      </c>
      <c r="E613">
        <v>11</v>
      </c>
      <c r="F613" t="s">
        <v>477</v>
      </c>
      <c r="G613" t="s">
        <v>477</v>
      </c>
      <c r="H613" t="s">
        <v>477</v>
      </c>
      <c r="I613" t="s">
        <v>477</v>
      </c>
      <c r="J613" t="s">
        <v>477</v>
      </c>
      <c r="K613" t="s">
        <v>477</v>
      </c>
      <c r="L613" t="s">
        <v>477</v>
      </c>
      <c r="M613" t="s">
        <v>477</v>
      </c>
      <c r="N613" s="20">
        <f>COUNTIF(lookup_lists!$B$49:$B$55,AB_Facilities!D613)</f>
        <v>0</v>
      </c>
    </row>
    <row r="614" spans="1:14" x14ac:dyDescent="0.2">
      <c r="A614">
        <v>2017</v>
      </c>
      <c r="B614">
        <v>11610</v>
      </c>
      <c r="C614" t="s">
        <v>480</v>
      </c>
      <c r="D614" t="s">
        <v>481</v>
      </c>
      <c r="E614" t="s">
        <v>482</v>
      </c>
      <c r="F614" s="29">
        <v>112577</v>
      </c>
      <c r="G614" t="s">
        <v>477</v>
      </c>
      <c r="H614" t="s">
        <v>477</v>
      </c>
      <c r="I614" t="s">
        <v>477</v>
      </c>
      <c r="J614" t="s">
        <v>477</v>
      </c>
      <c r="K614" t="s">
        <v>477</v>
      </c>
      <c r="L614">
        <v>34</v>
      </c>
      <c r="M614">
        <v>0.30299999999999999</v>
      </c>
      <c r="N614" s="20">
        <f>COUNTIF(lookup_lists!$B$49:$B$55,AB_Facilities!D614)</f>
        <v>0</v>
      </c>
    </row>
    <row r="615" spans="1:14" x14ac:dyDescent="0.2">
      <c r="A615">
        <v>2017</v>
      </c>
      <c r="B615">
        <v>11610</v>
      </c>
      <c r="C615" t="s">
        <v>480</v>
      </c>
      <c r="D615" t="s">
        <v>481</v>
      </c>
      <c r="E615" t="s">
        <v>483</v>
      </c>
      <c r="F615" s="29">
        <v>104647</v>
      </c>
      <c r="G615" t="s">
        <v>477</v>
      </c>
      <c r="H615" t="s">
        <v>477</v>
      </c>
      <c r="I615" t="s">
        <v>477</v>
      </c>
      <c r="J615" t="s">
        <v>477</v>
      </c>
      <c r="K615" t="s">
        <v>477</v>
      </c>
      <c r="L615">
        <v>39</v>
      </c>
      <c r="M615">
        <v>0.36799999999999999</v>
      </c>
      <c r="N615" s="20">
        <f>COUNTIF(lookup_lists!$B$49:$B$55,AB_Facilities!D615)</f>
        <v>0</v>
      </c>
    </row>
    <row r="616" spans="1:14" x14ac:dyDescent="0.2">
      <c r="A616">
        <v>2017</v>
      </c>
      <c r="B616">
        <v>11610</v>
      </c>
      <c r="C616" t="s">
        <v>480</v>
      </c>
      <c r="D616" t="s">
        <v>481</v>
      </c>
      <c r="E616">
        <v>14</v>
      </c>
      <c r="F616" s="29">
        <v>291127</v>
      </c>
      <c r="G616" t="s">
        <v>477</v>
      </c>
      <c r="H616" t="s">
        <v>477</v>
      </c>
      <c r="I616" t="s">
        <v>477</v>
      </c>
      <c r="J616" t="s">
        <v>477</v>
      </c>
      <c r="K616" t="s">
        <v>477</v>
      </c>
      <c r="L616">
        <v>112</v>
      </c>
      <c r="M616">
        <v>0.38400000000000001</v>
      </c>
      <c r="N616" s="20">
        <f>COUNTIF(lookup_lists!$B$49:$B$55,AB_Facilities!D616)</f>
        <v>0</v>
      </c>
    </row>
    <row r="617" spans="1:14" x14ac:dyDescent="0.2">
      <c r="A617">
        <v>2017</v>
      </c>
      <c r="B617">
        <v>11610</v>
      </c>
      <c r="C617" t="s">
        <v>480</v>
      </c>
      <c r="D617" t="s">
        <v>481</v>
      </c>
      <c r="E617">
        <v>15</v>
      </c>
      <c r="F617" s="29">
        <v>338701</v>
      </c>
      <c r="G617" t="s">
        <v>477</v>
      </c>
      <c r="H617" t="s">
        <v>477</v>
      </c>
      <c r="I617" t="s">
        <v>477</v>
      </c>
      <c r="J617" t="s">
        <v>477</v>
      </c>
      <c r="K617" t="s">
        <v>477</v>
      </c>
      <c r="L617">
        <v>104</v>
      </c>
      <c r="M617">
        <v>0.308</v>
      </c>
      <c r="N617" s="20">
        <f>COUNTIF(lookup_lists!$B$49:$B$55,AB_Facilities!D617)</f>
        <v>0</v>
      </c>
    </row>
    <row r="618" spans="1:14" x14ac:dyDescent="0.2">
      <c r="A618">
        <v>2017</v>
      </c>
      <c r="B618">
        <v>360131</v>
      </c>
      <c r="C618" t="s">
        <v>480</v>
      </c>
      <c r="D618" t="s">
        <v>481</v>
      </c>
      <c r="E618">
        <v>16</v>
      </c>
      <c r="F618" s="29">
        <v>9314</v>
      </c>
      <c r="G618" t="s">
        <v>477</v>
      </c>
      <c r="H618" t="s">
        <v>477</v>
      </c>
      <c r="I618" t="s">
        <v>477</v>
      </c>
      <c r="J618" t="s">
        <v>477</v>
      </c>
      <c r="K618" t="s">
        <v>477</v>
      </c>
      <c r="L618">
        <v>3</v>
      </c>
      <c r="M618">
        <v>0.34499999999999997</v>
      </c>
      <c r="N618" s="20">
        <f>COUNTIF(lookup_lists!$B$49:$B$55,AB_Facilities!D618)</f>
        <v>0</v>
      </c>
    </row>
    <row r="619" spans="1:14" x14ac:dyDescent="0.2">
      <c r="A619">
        <v>2017</v>
      </c>
      <c r="B619">
        <v>11718</v>
      </c>
      <c r="C619" t="s">
        <v>476</v>
      </c>
      <c r="D619" t="s">
        <v>484</v>
      </c>
      <c r="E619">
        <v>1</v>
      </c>
      <c r="F619" t="s">
        <v>477</v>
      </c>
      <c r="G619" t="s">
        <v>477</v>
      </c>
      <c r="H619" t="s">
        <v>477</v>
      </c>
      <c r="I619" t="s">
        <v>477</v>
      </c>
      <c r="J619" t="s">
        <v>477</v>
      </c>
      <c r="K619" t="s">
        <v>477</v>
      </c>
      <c r="M619">
        <v>0</v>
      </c>
      <c r="N619" s="20">
        <f>COUNTIF(lookup_lists!$B$49:$B$55,AB_Facilities!D619)</f>
        <v>0</v>
      </c>
    </row>
    <row r="620" spans="1:14" x14ac:dyDescent="0.2">
      <c r="A620">
        <v>2017</v>
      </c>
      <c r="B620">
        <v>11718</v>
      </c>
      <c r="C620" t="s">
        <v>476</v>
      </c>
      <c r="D620" t="s">
        <v>484</v>
      </c>
      <c r="E620">
        <v>2</v>
      </c>
      <c r="F620" t="s">
        <v>477</v>
      </c>
      <c r="G620" t="s">
        <v>477</v>
      </c>
      <c r="H620" t="s">
        <v>477</v>
      </c>
      <c r="I620" t="s">
        <v>477</v>
      </c>
      <c r="J620" t="s">
        <v>477</v>
      </c>
      <c r="K620" t="s">
        <v>477</v>
      </c>
      <c r="M620">
        <v>0</v>
      </c>
      <c r="N620" s="20">
        <f>COUNTIF(lookup_lists!$B$49:$B$55,AB_Facilities!D620)</f>
        <v>0</v>
      </c>
    </row>
    <row r="621" spans="1:14" x14ac:dyDescent="0.2">
      <c r="A621">
        <v>2017</v>
      </c>
      <c r="B621">
        <v>11718</v>
      </c>
      <c r="C621" t="s">
        <v>476</v>
      </c>
      <c r="D621" t="s">
        <v>484</v>
      </c>
      <c r="E621">
        <v>3</v>
      </c>
      <c r="F621" t="s">
        <v>477</v>
      </c>
      <c r="G621" t="s">
        <v>477</v>
      </c>
      <c r="H621" t="s">
        <v>477</v>
      </c>
      <c r="I621" t="s">
        <v>477</v>
      </c>
      <c r="J621" t="s">
        <v>477</v>
      </c>
      <c r="K621" t="s">
        <v>477</v>
      </c>
      <c r="M621">
        <v>0</v>
      </c>
      <c r="N621" s="20">
        <f>COUNTIF(lookup_lists!$B$49:$B$55,AB_Facilities!D621)</f>
        <v>0</v>
      </c>
    </row>
    <row r="622" spans="1:14" x14ac:dyDescent="0.2">
      <c r="A622">
        <v>2017</v>
      </c>
      <c r="B622">
        <v>67774</v>
      </c>
      <c r="C622" t="s">
        <v>476</v>
      </c>
      <c r="D622" t="s">
        <v>485</v>
      </c>
      <c r="E622">
        <v>1</v>
      </c>
      <c r="F622" s="29">
        <v>86596</v>
      </c>
      <c r="G622" t="s">
        <v>477</v>
      </c>
      <c r="H622" t="s">
        <v>477</v>
      </c>
      <c r="I622" t="s">
        <v>477</v>
      </c>
      <c r="J622" t="s">
        <v>477</v>
      </c>
      <c r="K622" t="s">
        <v>477</v>
      </c>
      <c r="L622">
        <v>34</v>
      </c>
      <c r="M622">
        <v>0.39</v>
      </c>
      <c r="N622" s="20">
        <f>COUNTIF(lookup_lists!$B$49:$B$55,AB_Facilities!D622)</f>
        <v>0</v>
      </c>
    </row>
    <row r="623" spans="1:14" x14ac:dyDescent="0.2">
      <c r="A623">
        <v>2017</v>
      </c>
      <c r="B623">
        <v>68179</v>
      </c>
      <c r="C623" t="s">
        <v>486</v>
      </c>
      <c r="D623" t="s">
        <v>487</v>
      </c>
      <c r="E623">
        <v>1</v>
      </c>
      <c r="F623" s="29">
        <v>590189</v>
      </c>
      <c r="G623" s="29">
        <v>1082505</v>
      </c>
      <c r="H623" t="s">
        <v>477</v>
      </c>
      <c r="I623" t="s">
        <v>477</v>
      </c>
      <c r="J623" t="s">
        <v>477</v>
      </c>
      <c r="K623" t="s">
        <v>477</v>
      </c>
      <c r="L623">
        <v>141</v>
      </c>
      <c r="M623">
        <v>8.4000000000000005E-2</v>
      </c>
      <c r="N623" s="20">
        <f>COUNTIF(lookup_lists!$B$49:$B$55,AB_Facilities!D623)</f>
        <v>0</v>
      </c>
    </row>
    <row r="624" spans="1:14" x14ac:dyDescent="0.2">
      <c r="A624">
        <v>2017</v>
      </c>
      <c r="B624">
        <v>69209</v>
      </c>
      <c r="C624" t="s">
        <v>476</v>
      </c>
      <c r="D624" t="s">
        <v>484</v>
      </c>
      <c r="E624">
        <v>4</v>
      </c>
      <c r="F624">
        <v>0</v>
      </c>
      <c r="G624">
        <v>0</v>
      </c>
      <c r="H624" t="s">
        <v>477</v>
      </c>
      <c r="I624" t="s">
        <v>477</v>
      </c>
      <c r="J624" t="s">
        <v>477</v>
      </c>
      <c r="K624" t="s">
        <v>477</v>
      </c>
      <c r="L624">
        <v>0</v>
      </c>
      <c r="M624" t="s">
        <v>477</v>
      </c>
      <c r="N624" s="20">
        <f>COUNTIF(lookup_lists!$B$49:$B$55,AB_Facilities!D624)</f>
        <v>0</v>
      </c>
    </row>
    <row r="625" spans="1:14" x14ac:dyDescent="0.2">
      <c r="A625">
        <v>2017</v>
      </c>
      <c r="B625">
        <v>69209</v>
      </c>
      <c r="C625" t="s">
        <v>476</v>
      </c>
      <c r="D625" t="s">
        <v>484</v>
      </c>
      <c r="E625">
        <v>5</v>
      </c>
      <c r="F625" s="29">
        <v>141792</v>
      </c>
      <c r="G625" t="s">
        <v>477</v>
      </c>
      <c r="H625" t="s">
        <v>477</v>
      </c>
      <c r="I625" t="s">
        <v>477</v>
      </c>
      <c r="J625" t="s">
        <v>477</v>
      </c>
      <c r="K625" t="s">
        <v>477</v>
      </c>
      <c r="L625">
        <v>62</v>
      </c>
      <c r="M625">
        <v>0.437</v>
      </c>
      <c r="N625" s="20">
        <f>COUNTIF(lookup_lists!$B$49:$B$55,AB_Facilities!D625)</f>
        <v>0</v>
      </c>
    </row>
    <row r="626" spans="1:14" x14ac:dyDescent="0.2">
      <c r="A626">
        <v>2017</v>
      </c>
      <c r="B626">
        <v>73899</v>
      </c>
      <c r="C626" t="s">
        <v>476</v>
      </c>
      <c r="D626" t="s">
        <v>488</v>
      </c>
      <c r="E626">
        <v>1</v>
      </c>
      <c r="F626" s="29">
        <v>723211</v>
      </c>
      <c r="G626" s="29">
        <v>2372296</v>
      </c>
      <c r="H626" t="s">
        <v>477</v>
      </c>
      <c r="I626" t="s">
        <v>477</v>
      </c>
      <c r="J626" t="s">
        <v>477</v>
      </c>
      <c r="K626" t="s">
        <v>477</v>
      </c>
      <c r="L626">
        <v>330</v>
      </c>
      <c r="M626">
        <v>0.106</v>
      </c>
      <c r="N626" s="20">
        <f>COUNTIF(lookup_lists!$B$49:$B$55,AB_Facilities!D626)</f>
        <v>0</v>
      </c>
    </row>
    <row r="627" spans="1:14" x14ac:dyDescent="0.2">
      <c r="A627">
        <v>2017</v>
      </c>
      <c r="B627">
        <v>73899</v>
      </c>
      <c r="C627" t="s">
        <v>476</v>
      </c>
      <c r="D627" t="s">
        <v>488</v>
      </c>
      <c r="E627">
        <v>2</v>
      </c>
      <c r="F627" s="29">
        <v>711594</v>
      </c>
      <c r="G627" s="29">
        <v>2265051</v>
      </c>
      <c r="H627" t="s">
        <v>477</v>
      </c>
      <c r="I627" t="s">
        <v>477</v>
      </c>
      <c r="J627" t="s">
        <v>477</v>
      </c>
      <c r="K627" t="s">
        <v>477</v>
      </c>
      <c r="L627">
        <v>407</v>
      </c>
      <c r="M627">
        <v>0.13700000000000001</v>
      </c>
      <c r="N627" s="20">
        <f>COUNTIF(lookup_lists!$B$49:$B$55,AB_Facilities!D627)</f>
        <v>0</v>
      </c>
    </row>
    <row r="628" spans="1:14" x14ac:dyDescent="0.2">
      <c r="A628">
        <v>2017</v>
      </c>
      <c r="B628">
        <v>77375</v>
      </c>
      <c r="C628" t="s">
        <v>489</v>
      </c>
      <c r="D628" t="s">
        <v>490</v>
      </c>
      <c r="E628">
        <v>1</v>
      </c>
      <c r="F628" s="29">
        <v>886710</v>
      </c>
      <c r="G628" s="29">
        <v>-380415</v>
      </c>
      <c r="H628" t="s">
        <v>477</v>
      </c>
      <c r="I628" t="s">
        <v>477</v>
      </c>
      <c r="J628" t="s">
        <v>477</v>
      </c>
      <c r="K628" t="s">
        <v>477</v>
      </c>
      <c r="L628">
        <v>128</v>
      </c>
      <c r="M628">
        <v>0.252</v>
      </c>
      <c r="N628" s="20">
        <f>COUNTIF(lookup_lists!$B$49:$B$55,AB_Facilities!D628)</f>
        <v>0</v>
      </c>
    </row>
    <row r="629" spans="1:14" x14ac:dyDescent="0.2">
      <c r="A629">
        <v>2017</v>
      </c>
      <c r="B629">
        <v>136385</v>
      </c>
      <c r="C629" t="s">
        <v>499</v>
      </c>
      <c r="D629" t="s">
        <v>493</v>
      </c>
      <c r="E629">
        <v>1</v>
      </c>
      <c r="F629" s="29">
        <v>435033</v>
      </c>
      <c r="G629" t="s">
        <v>477</v>
      </c>
      <c r="H629" t="s">
        <v>477</v>
      </c>
      <c r="I629" t="s">
        <v>477</v>
      </c>
      <c r="J629" t="s">
        <v>477</v>
      </c>
      <c r="K629" t="s">
        <v>477</v>
      </c>
      <c r="L629">
        <v>252</v>
      </c>
      <c r="M629">
        <v>0.57899999999999996</v>
      </c>
      <c r="N629" s="20">
        <f>COUNTIF(lookup_lists!$B$49:$B$55,AB_Facilities!D629)</f>
        <v>0</v>
      </c>
    </row>
    <row r="630" spans="1:14" x14ac:dyDescent="0.2">
      <c r="A630">
        <v>2017</v>
      </c>
      <c r="B630">
        <v>136681</v>
      </c>
      <c r="C630" t="s">
        <v>494</v>
      </c>
      <c r="D630" t="s">
        <v>495</v>
      </c>
      <c r="E630">
        <v>1</v>
      </c>
      <c r="F630" s="29">
        <v>376484</v>
      </c>
      <c r="G630">
        <v>0</v>
      </c>
      <c r="H630" t="s">
        <v>477</v>
      </c>
      <c r="I630" t="s">
        <v>477</v>
      </c>
      <c r="J630" t="s">
        <v>477</v>
      </c>
      <c r="K630" t="s">
        <v>477</v>
      </c>
      <c r="L630">
        <v>225</v>
      </c>
      <c r="M630">
        <v>0.59599999999999997</v>
      </c>
      <c r="N630" s="20">
        <f>COUNTIF(lookup_lists!$B$49:$B$55,AB_Facilities!D630)</f>
        <v>0</v>
      </c>
    </row>
    <row r="631" spans="1:14" x14ac:dyDescent="0.2">
      <c r="A631">
        <v>2017</v>
      </c>
      <c r="B631">
        <v>136681</v>
      </c>
      <c r="C631" t="s">
        <v>494</v>
      </c>
      <c r="D631" t="s">
        <v>495</v>
      </c>
      <c r="E631">
        <v>2</v>
      </c>
      <c r="F631" s="29">
        <v>435033</v>
      </c>
      <c r="G631">
        <v>0</v>
      </c>
      <c r="H631" t="s">
        <v>477</v>
      </c>
      <c r="I631" t="s">
        <v>477</v>
      </c>
      <c r="J631" t="s">
        <v>477</v>
      </c>
      <c r="K631" t="s">
        <v>477</v>
      </c>
      <c r="L631">
        <v>252</v>
      </c>
      <c r="M631">
        <v>0.57899999999999996</v>
      </c>
      <c r="N631" s="20">
        <f>COUNTIF(lookup_lists!$B$49:$B$55,AB_Facilities!D631)</f>
        <v>0</v>
      </c>
    </row>
    <row r="632" spans="1:14" x14ac:dyDescent="0.2">
      <c r="A632">
        <v>2017</v>
      </c>
      <c r="B632">
        <v>136858</v>
      </c>
      <c r="C632" t="s">
        <v>496</v>
      </c>
      <c r="D632" t="s">
        <v>497</v>
      </c>
      <c r="E632">
        <v>1</v>
      </c>
      <c r="F632" s="29">
        <v>169954</v>
      </c>
      <c r="G632" t="s">
        <v>477</v>
      </c>
      <c r="H632" t="s">
        <v>477</v>
      </c>
      <c r="I632" t="s">
        <v>477</v>
      </c>
      <c r="J632" t="s">
        <v>477</v>
      </c>
      <c r="K632" t="s">
        <v>477</v>
      </c>
      <c r="L632">
        <v>84</v>
      </c>
      <c r="M632">
        <v>0.49099999999999999</v>
      </c>
      <c r="N632" s="20">
        <f>COUNTIF(lookup_lists!$B$49:$B$55,AB_Facilities!D632)</f>
        <v>0</v>
      </c>
    </row>
    <row r="633" spans="1:14" x14ac:dyDescent="0.2">
      <c r="A633">
        <v>2017</v>
      </c>
      <c r="B633">
        <v>136951</v>
      </c>
      <c r="C633" t="s">
        <v>494</v>
      </c>
      <c r="D633" t="s">
        <v>498</v>
      </c>
      <c r="E633">
        <v>1</v>
      </c>
      <c r="F633" s="29">
        <v>731049</v>
      </c>
      <c r="G633" t="s">
        <v>509</v>
      </c>
      <c r="H633" t="s">
        <v>477</v>
      </c>
      <c r="I633" t="s">
        <v>477</v>
      </c>
      <c r="J633" t="s">
        <v>477</v>
      </c>
      <c r="K633" t="s">
        <v>477</v>
      </c>
      <c r="L633">
        <v>161</v>
      </c>
      <c r="M633">
        <v>0.221</v>
      </c>
      <c r="N633" s="20">
        <f>COUNTIF(lookup_lists!$B$49:$B$55,AB_Facilities!D633)</f>
        <v>0</v>
      </c>
    </row>
    <row r="634" spans="1:14" x14ac:dyDescent="0.2">
      <c r="A634">
        <v>2017</v>
      </c>
      <c r="B634">
        <v>138365</v>
      </c>
      <c r="C634" t="s">
        <v>499</v>
      </c>
      <c r="D634" t="s">
        <v>500</v>
      </c>
      <c r="E634">
        <v>1</v>
      </c>
      <c r="F634" s="29">
        <v>1135014</v>
      </c>
      <c r="G634" t="s">
        <v>477</v>
      </c>
      <c r="H634" t="s">
        <v>477</v>
      </c>
      <c r="I634" t="s">
        <v>477</v>
      </c>
      <c r="J634" t="s">
        <v>477</v>
      </c>
      <c r="K634" t="s">
        <v>477</v>
      </c>
      <c r="L634">
        <v>167</v>
      </c>
      <c r="M634">
        <v>0.14699999999999999</v>
      </c>
      <c r="N634" s="20">
        <f>COUNTIF(lookup_lists!$B$49:$B$55,AB_Facilities!D634)</f>
        <v>0</v>
      </c>
    </row>
    <row r="635" spans="1:14" x14ac:dyDescent="0.2">
      <c r="A635">
        <v>2017</v>
      </c>
      <c r="B635">
        <v>147709</v>
      </c>
      <c r="C635" t="s">
        <v>476</v>
      </c>
      <c r="D635" t="s">
        <v>501</v>
      </c>
      <c r="E635">
        <v>1</v>
      </c>
      <c r="F635" s="29">
        <v>28265</v>
      </c>
      <c r="G635" t="s">
        <v>477</v>
      </c>
      <c r="H635" t="s">
        <v>477</v>
      </c>
      <c r="I635" t="s">
        <v>477</v>
      </c>
      <c r="J635" t="s">
        <v>477</v>
      </c>
      <c r="K635" t="s">
        <v>477</v>
      </c>
      <c r="L635">
        <v>13</v>
      </c>
      <c r="M635">
        <v>0.45400000000000001</v>
      </c>
      <c r="N635" s="20">
        <f>COUNTIF(lookup_lists!$B$49:$B$55,AB_Facilities!D635)</f>
        <v>0</v>
      </c>
    </row>
    <row r="636" spans="1:14" x14ac:dyDescent="0.2">
      <c r="A636">
        <v>2017</v>
      </c>
      <c r="B636">
        <v>147709</v>
      </c>
      <c r="C636" t="s">
        <v>476</v>
      </c>
      <c r="D636" t="s">
        <v>501</v>
      </c>
      <c r="E636">
        <v>2</v>
      </c>
      <c r="F636" s="29">
        <v>4116</v>
      </c>
      <c r="G636" t="s">
        <v>477</v>
      </c>
      <c r="H636" t="s">
        <v>477</v>
      </c>
      <c r="I636" t="s">
        <v>477</v>
      </c>
      <c r="J636" t="s">
        <v>477</v>
      </c>
      <c r="K636" t="s">
        <v>477</v>
      </c>
      <c r="L636">
        <v>3</v>
      </c>
      <c r="M636">
        <v>0.61099999999999999</v>
      </c>
      <c r="N636" s="20">
        <f>COUNTIF(lookup_lists!$B$49:$B$55,AB_Facilities!D636)</f>
        <v>0</v>
      </c>
    </row>
    <row r="637" spans="1:14" x14ac:dyDescent="0.2">
      <c r="A637">
        <v>2017</v>
      </c>
      <c r="B637">
        <v>151812</v>
      </c>
      <c r="C637" t="s">
        <v>494</v>
      </c>
      <c r="D637" t="s">
        <v>502</v>
      </c>
      <c r="E637">
        <v>1</v>
      </c>
      <c r="F637" s="29">
        <v>308087</v>
      </c>
      <c r="G637" s="29">
        <v>48218</v>
      </c>
      <c r="H637" t="s">
        <v>477</v>
      </c>
      <c r="I637" t="s">
        <v>477</v>
      </c>
      <c r="J637" t="s">
        <v>477</v>
      </c>
      <c r="K637" t="s">
        <v>477</v>
      </c>
      <c r="L637">
        <v>115</v>
      </c>
      <c r="M637">
        <v>0.32400000000000001</v>
      </c>
      <c r="N637" s="20">
        <f>COUNTIF(lookup_lists!$B$49:$B$55,AB_Facilities!D637)</f>
        <v>0</v>
      </c>
    </row>
    <row r="638" spans="1:14" x14ac:dyDescent="0.2">
      <c r="A638">
        <v>2017</v>
      </c>
      <c r="B638">
        <v>155746</v>
      </c>
      <c r="C638" t="s">
        <v>494</v>
      </c>
      <c r="D638" t="s">
        <v>503</v>
      </c>
      <c r="E638">
        <v>1</v>
      </c>
      <c r="F638" s="29">
        <v>3724679</v>
      </c>
      <c r="G638" t="s">
        <v>509</v>
      </c>
      <c r="H638" t="s">
        <v>477</v>
      </c>
      <c r="I638" t="s">
        <v>477</v>
      </c>
      <c r="J638" t="s">
        <v>477</v>
      </c>
      <c r="K638" t="s">
        <v>477</v>
      </c>
      <c r="L638">
        <v>629</v>
      </c>
      <c r="M638">
        <v>0.16900000000000001</v>
      </c>
      <c r="N638" s="20">
        <f>COUNTIF(lookup_lists!$B$49:$B$55,AB_Facilities!D638)</f>
        <v>0</v>
      </c>
    </row>
    <row r="639" spans="1:14" x14ac:dyDescent="0.2">
      <c r="A639">
        <v>2017</v>
      </c>
      <c r="B639">
        <v>238762</v>
      </c>
      <c r="C639" t="s">
        <v>504</v>
      </c>
      <c r="D639" t="s">
        <v>505</v>
      </c>
      <c r="E639">
        <v>1</v>
      </c>
      <c r="F639" s="29">
        <v>122496</v>
      </c>
      <c r="G639" t="s">
        <v>477</v>
      </c>
      <c r="H639" t="s">
        <v>477</v>
      </c>
      <c r="I639" t="s">
        <v>477</v>
      </c>
      <c r="J639" t="s">
        <v>477</v>
      </c>
      <c r="K639" t="s">
        <v>477</v>
      </c>
      <c r="L639">
        <v>35</v>
      </c>
      <c r="M639">
        <v>0.28799999999999998</v>
      </c>
      <c r="N639" s="20">
        <f>COUNTIF(lookup_lists!$B$49:$B$55,AB_Facilities!D639)</f>
        <v>0</v>
      </c>
    </row>
    <row r="640" spans="1:14" x14ac:dyDescent="0.2">
      <c r="A640">
        <v>2017</v>
      </c>
      <c r="B640">
        <v>246216</v>
      </c>
      <c r="C640" t="s">
        <v>499</v>
      </c>
      <c r="D640" t="s">
        <v>506</v>
      </c>
      <c r="E640">
        <v>1</v>
      </c>
      <c r="F640" s="29">
        <v>17487</v>
      </c>
      <c r="G640" t="s">
        <v>477</v>
      </c>
      <c r="H640" t="s">
        <v>477</v>
      </c>
      <c r="I640" t="s">
        <v>477</v>
      </c>
      <c r="J640" t="s">
        <v>477</v>
      </c>
      <c r="K640" t="s">
        <v>477</v>
      </c>
      <c r="L640">
        <v>5</v>
      </c>
      <c r="M640">
        <v>0.309</v>
      </c>
      <c r="N640" s="20">
        <f>COUNTIF(lookup_lists!$B$49:$B$55,AB_Facilities!D640)</f>
        <v>0</v>
      </c>
    </row>
    <row r="641" spans="1:14" x14ac:dyDescent="0.2">
      <c r="A641">
        <v>2017</v>
      </c>
      <c r="B641">
        <v>246216</v>
      </c>
      <c r="C641" t="s">
        <v>499</v>
      </c>
      <c r="D641" t="s">
        <v>506</v>
      </c>
      <c r="E641">
        <v>2</v>
      </c>
      <c r="F641" s="29">
        <v>33144</v>
      </c>
      <c r="G641" t="s">
        <v>477</v>
      </c>
      <c r="H641" t="s">
        <v>477</v>
      </c>
      <c r="I641" t="s">
        <v>477</v>
      </c>
      <c r="J641" t="s">
        <v>477</v>
      </c>
      <c r="K641" t="s">
        <v>477</v>
      </c>
      <c r="L641">
        <v>9</v>
      </c>
      <c r="M641">
        <v>0.26600000000000001</v>
      </c>
      <c r="N641" s="20">
        <f>COUNTIF(lookup_lists!$B$49:$B$55,AB_Facilities!D641)</f>
        <v>0</v>
      </c>
    </row>
    <row r="642" spans="1:14" x14ac:dyDescent="0.2">
      <c r="A642">
        <v>2017</v>
      </c>
      <c r="B642">
        <v>246216</v>
      </c>
      <c r="C642" t="s">
        <v>499</v>
      </c>
      <c r="D642" t="s">
        <v>506</v>
      </c>
      <c r="E642">
        <v>3</v>
      </c>
      <c r="F642" s="29">
        <v>43667</v>
      </c>
      <c r="G642" t="s">
        <v>477</v>
      </c>
      <c r="H642" t="s">
        <v>477</v>
      </c>
      <c r="I642" t="s">
        <v>477</v>
      </c>
      <c r="J642" t="s">
        <v>477</v>
      </c>
      <c r="K642" t="s">
        <v>477</v>
      </c>
      <c r="L642">
        <v>10</v>
      </c>
      <c r="M642">
        <v>0.23300000000000001</v>
      </c>
      <c r="N642" s="20">
        <f>COUNTIF(lookup_lists!$B$49:$B$55,AB_Facilities!D642)</f>
        <v>0</v>
      </c>
    </row>
    <row r="643" spans="1:14" x14ac:dyDescent="0.2">
      <c r="A643">
        <v>2017</v>
      </c>
      <c r="B643">
        <v>262757</v>
      </c>
      <c r="C643" t="s">
        <v>499</v>
      </c>
      <c r="D643" t="s">
        <v>510</v>
      </c>
      <c r="E643">
        <v>1</v>
      </c>
      <c r="F643" s="29">
        <v>5314341</v>
      </c>
      <c r="G643" t="s">
        <v>477</v>
      </c>
      <c r="H643" t="s">
        <v>477</v>
      </c>
      <c r="I643" t="s">
        <v>477</v>
      </c>
      <c r="J643" t="s">
        <v>477</v>
      </c>
      <c r="K643" t="s">
        <v>477</v>
      </c>
      <c r="L643">
        <v>709</v>
      </c>
      <c r="M643">
        <v>0.13300000000000001</v>
      </c>
      <c r="N643" s="20">
        <f>COUNTIF(lookup_lists!$B$49:$B$55,AB_Facilities!D643)</f>
        <v>0</v>
      </c>
    </row>
    <row r="644" spans="1:14" x14ac:dyDescent="0.2">
      <c r="A644">
        <v>2018</v>
      </c>
      <c r="B644">
        <v>123</v>
      </c>
      <c r="C644" t="s">
        <v>476</v>
      </c>
      <c r="D644" t="s">
        <v>104</v>
      </c>
      <c r="E644">
        <v>1</v>
      </c>
      <c r="F644" s="29">
        <v>2199876</v>
      </c>
      <c r="G644" t="s">
        <v>477</v>
      </c>
      <c r="H644" t="s">
        <v>508</v>
      </c>
      <c r="I644" s="29">
        <v>11625</v>
      </c>
      <c r="J644">
        <v>5.2839999999999998</v>
      </c>
      <c r="K644" t="s">
        <v>508</v>
      </c>
      <c r="L644" s="29">
        <v>3681</v>
      </c>
      <c r="M644">
        <v>1.673</v>
      </c>
      <c r="N644" s="20">
        <f>COUNTIF(lookup_lists!$B$49:$B$55,AB_Facilities!D644)</f>
        <v>1</v>
      </c>
    </row>
    <row r="645" spans="1:14" x14ac:dyDescent="0.2">
      <c r="A645">
        <v>2018</v>
      </c>
      <c r="B645">
        <v>123</v>
      </c>
      <c r="C645" t="s">
        <v>476</v>
      </c>
      <c r="D645" t="s">
        <v>104</v>
      </c>
      <c r="E645">
        <v>2</v>
      </c>
      <c r="F645" s="29">
        <v>2735094</v>
      </c>
      <c r="G645" t="s">
        <v>477</v>
      </c>
      <c r="H645" t="s">
        <v>508</v>
      </c>
      <c r="I645" s="29">
        <v>14334</v>
      </c>
      <c r="J645">
        <v>5.2409999999999997</v>
      </c>
      <c r="K645" t="s">
        <v>508</v>
      </c>
      <c r="L645" s="29">
        <v>4559</v>
      </c>
      <c r="M645">
        <v>1.667</v>
      </c>
      <c r="N645" s="20">
        <f>COUNTIF(lookup_lists!$B$49:$B$55,AB_Facilities!D645)</f>
        <v>1</v>
      </c>
    </row>
    <row r="646" spans="1:14" x14ac:dyDescent="0.2">
      <c r="A646">
        <v>2018</v>
      </c>
      <c r="B646">
        <v>773</v>
      </c>
      <c r="C646" t="s">
        <v>348</v>
      </c>
      <c r="D646" t="s">
        <v>98</v>
      </c>
      <c r="E646">
        <v>1</v>
      </c>
      <c r="F646" s="29">
        <v>3528197</v>
      </c>
      <c r="G646" t="s">
        <v>477</v>
      </c>
      <c r="H646" s="29">
        <v>12977</v>
      </c>
      <c r="I646" s="29">
        <v>6802</v>
      </c>
      <c r="J646">
        <v>1.9279999999999999</v>
      </c>
      <c r="K646" s="29">
        <v>11906</v>
      </c>
      <c r="L646" s="29">
        <v>6241</v>
      </c>
      <c r="M646">
        <v>1.7689999999999999</v>
      </c>
      <c r="N646" s="20">
        <f>COUNTIF(lookup_lists!$B$49:$B$55,AB_Facilities!D646)</f>
        <v>1</v>
      </c>
    </row>
    <row r="647" spans="1:14" x14ac:dyDescent="0.2">
      <c r="A647">
        <v>2018</v>
      </c>
      <c r="B647">
        <v>773</v>
      </c>
      <c r="C647" t="s">
        <v>348</v>
      </c>
      <c r="D647" t="s">
        <v>98</v>
      </c>
      <c r="E647">
        <v>2</v>
      </c>
      <c r="F647" s="29">
        <v>3202432</v>
      </c>
      <c r="G647" t="s">
        <v>477</v>
      </c>
      <c r="H647" s="29">
        <v>12977</v>
      </c>
      <c r="I647" s="29">
        <v>6174</v>
      </c>
      <c r="J647">
        <v>1.9279999999999999</v>
      </c>
      <c r="K647" s="29">
        <v>11906</v>
      </c>
      <c r="L647" s="29">
        <v>5665</v>
      </c>
      <c r="M647">
        <v>1.7689999999999999</v>
      </c>
      <c r="N647" s="20">
        <f>COUNTIF(lookup_lists!$B$49:$B$55,AB_Facilities!D647)</f>
        <v>1</v>
      </c>
    </row>
    <row r="648" spans="1:14" x14ac:dyDescent="0.2">
      <c r="A648">
        <v>2018</v>
      </c>
      <c r="B648">
        <v>773</v>
      </c>
      <c r="C648" t="s">
        <v>348</v>
      </c>
      <c r="D648" t="s">
        <v>98</v>
      </c>
      <c r="E648">
        <v>3</v>
      </c>
      <c r="F648" s="29">
        <v>3525698</v>
      </c>
      <c r="G648" t="s">
        <v>477</v>
      </c>
      <c r="H648" t="s">
        <v>477</v>
      </c>
      <c r="I648" s="29">
        <v>2600</v>
      </c>
      <c r="J648">
        <v>0.73699999999999999</v>
      </c>
      <c r="K648" t="s">
        <v>477</v>
      </c>
      <c r="L648" s="29">
        <v>2081</v>
      </c>
      <c r="M648">
        <v>0.59</v>
      </c>
      <c r="N648" s="20">
        <f>COUNTIF(lookup_lists!$B$49:$B$55,AB_Facilities!D648)</f>
        <v>1</v>
      </c>
    </row>
    <row r="649" spans="1:14" x14ac:dyDescent="0.2">
      <c r="A649">
        <v>2018</v>
      </c>
      <c r="B649">
        <v>1391</v>
      </c>
      <c r="C649" t="s">
        <v>348</v>
      </c>
      <c r="D649" t="s">
        <v>478</v>
      </c>
      <c r="E649">
        <v>1</v>
      </c>
      <c r="F649" s="29">
        <v>95486</v>
      </c>
      <c r="G649" t="s">
        <v>477</v>
      </c>
      <c r="H649" t="s">
        <v>477</v>
      </c>
      <c r="I649" t="s">
        <v>477</v>
      </c>
      <c r="J649" t="s">
        <v>477</v>
      </c>
      <c r="K649" t="s">
        <v>477</v>
      </c>
      <c r="L649">
        <v>31</v>
      </c>
      <c r="M649">
        <v>0.32900000000000001</v>
      </c>
      <c r="N649" s="20">
        <f>COUNTIF(lookup_lists!$B$49:$B$55,AB_Facilities!D649)</f>
        <v>0</v>
      </c>
    </row>
    <row r="650" spans="1:14" x14ac:dyDescent="0.2">
      <c r="A650">
        <v>2018</v>
      </c>
      <c r="B650">
        <v>1391</v>
      </c>
      <c r="C650" t="s">
        <v>348</v>
      </c>
      <c r="D650" t="s">
        <v>478</v>
      </c>
      <c r="E650">
        <v>2</v>
      </c>
      <c r="F650" s="29">
        <v>278819</v>
      </c>
      <c r="G650" t="s">
        <v>477</v>
      </c>
      <c r="H650" t="s">
        <v>477</v>
      </c>
      <c r="I650" t="s">
        <v>477</v>
      </c>
      <c r="J650" t="s">
        <v>477</v>
      </c>
      <c r="K650" t="s">
        <v>477</v>
      </c>
      <c r="L650">
        <v>72</v>
      </c>
      <c r="M650">
        <v>0.25800000000000001</v>
      </c>
      <c r="N650" s="20">
        <f>COUNTIF(lookup_lists!$B$49:$B$55,AB_Facilities!D650)</f>
        <v>0</v>
      </c>
    </row>
    <row r="651" spans="1:14" x14ac:dyDescent="0.2">
      <c r="A651">
        <v>2018</v>
      </c>
      <c r="B651">
        <v>1391</v>
      </c>
      <c r="C651" t="s">
        <v>348</v>
      </c>
      <c r="D651" t="s">
        <v>478</v>
      </c>
      <c r="E651">
        <v>3</v>
      </c>
      <c r="F651" s="29">
        <v>482775</v>
      </c>
      <c r="G651" t="s">
        <v>477</v>
      </c>
      <c r="H651" t="s">
        <v>477</v>
      </c>
      <c r="I651" t="s">
        <v>477</v>
      </c>
      <c r="J651" t="s">
        <v>477</v>
      </c>
      <c r="K651" t="s">
        <v>477</v>
      </c>
      <c r="L651">
        <v>123</v>
      </c>
      <c r="M651">
        <v>0.25600000000000001</v>
      </c>
      <c r="N651" s="20">
        <f>COUNTIF(lookup_lists!$B$49:$B$55,AB_Facilities!D651)</f>
        <v>0</v>
      </c>
    </row>
    <row r="652" spans="1:14" x14ac:dyDescent="0.2">
      <c r="A652">
        <v>2018</v>
      </c>
      <c r="B652">
        <v>1512</v>
      </c>
      <c r="C652" t="s">
        <v>476</v>
      </c>
      <c r="D652" t="s">
        <v>95</v>
      </c>
      <c r="E652">
        <v>3</v>
      </c>
      <c r="F652" s="29">
        <v>101617</v>
      </c>
      <c r="G652" t="s">
        <v>477</v>
      </c>
      <c r="H652" t="s">
        <v>508</v>
      </c>
      <c r="I652">
        <v>226</v>
      </c>
      <c r="J652">
        <v>2.2269999999999999</v>
      </c>
      <c r="K652" t="s">
        <v>508</v>
      </c>
      <c r="L652">
        <v>141</v>
      </c>
      <c r="M652">
        <v>1.3879999999999999</v>
      </c>
      <c r="N652" s="20">
        <f>COUNTIF(lookup_lists!$B$49:$B$55,AB_Facilities!D652)</f>
        <v>1</v>
      </c>
    </row>
    <row r="653" spans="1:14" x14ac:dyDescent="0.2">
      <c r="A653">
        <v>2018</v>
      </c>
      <c r="B653">
        <v>1512</v>
      </c>
      <c r="C653" t="s">
        <v>476</v>
      </c>
      <c r="D653" t="s">
        <v>95</v>
      </c>
      <c r="E653">
        <v>4</v>
      </c>
      <c r="F653" s="29">
        <v>505225</v>
      </c>
      <c r="G653" t="s">
        <v>477</v>
      </c>
      <c r="H653" t="s">
        <v>508</v>
      </c>
      <c r="I653" s="29">
        <v>1142</v>
      </c>
      <c r="J653">
        <v>2.2599999999999998</v>
      </c>
      <c r="K653" t="s">
        <v>508</v>
      </c>
      <c r="L653">
        <v>760</v>
      </c>
      <c r="M653">
        <v>1.5049999999999999</v>
      </c>
      <c r="N653" s="20">
        <f>COUNTIF(lookup_lists!$B$49:$B$55,AB_Facilities!D653)</f>
        <v>1</v>
      </c>
    </row>
    <row r="654" spans="1:14" x14ac:dyDescent="0.2">
      <c r="A654">
        <v>2018</v>
      </c>
      <c r="B654">
        <v>1512</v>
      </c>
      <c r="C654" t="s">
        <v>476</v>
      </c>
      <c r="D654" t="s">
        <v>95</v>
      </c>
      <c r="E654">
        <v>5</v>
      </c>
      <c r="F654" s="29">
        <v>1506649</v>
      </c>
      <c r="G654" t="s">
        <v>477</v>
      </c>
      <c r="H654" t="s">
        <v>477</v>
      </c>
      <c r="I654" s="29">
        <v>7863</v>
      </c>
      <c r="J654">
        <v>5.2190000000000003</v>
      </c>
      <c r="K654" t="s">
        <v>477</v>
      </c>
      <c r="L654" s="29">
        <v>3755</v>
      </c>
      <c r="M654">
        <v>2.492</v>
      </c>
      <c r="N654" s="20">
        <f>COUNTIF(lookup_lists!$B$49:$B$55,AB_Facilities!D654)</f>
        <v>1</v>
      </c>
    </row>
    <row r="655" spans="1:14" x14ac:dyDescent="0.2">
      <c r="A655">
        <v>2018</v>
      </c>
      <c r="B655">
        <v>9814</v>
      </c>
      <c r="C655" t="s">
        <v>102</v>
      </c>
      <c r="D655" t="s">
        <v>102</v>
      </c>
      <c r="E655">
        <v>1</v>
      </c>
      <c r="F655" s="29">
        <v>304711</v>
      </c>
      <c r="G655" t="s">
        <v>477</v>
      </c>
      <c r="H655" t="s">
        <v>477</v>
      </c>
      <c r="I655">
        <v>535</v>
      </c>
      <c r="J655">
        <v>1.7549999999999999</v>
      </c>
      <c r="K655" t="s">
        <v>477</v>
      </c>
      <c r="L655">
        <v>466</v>
      </c>
      <c r="M655">
        <v>1.5309999999999999</v>
      </c>
      <c r="N655" s="20">
        <f>COUNTIF(lookup_lists!$B$49:$B$55,AB_Facilities!D655)</f>
        <v>1</v>
      </c>
    </row>
    <row r="656" spans="1:14" x14ac:dyDescent="0.2">
      <c r="A656">
        <v>2018</v>
      </c>
      <c r="B656">
        <v>9830</v>
      </c>
      <c r="C656" t="s">
        <v>351</v>
      </c>
      <c r="D656" t="s">
        <v>106</v>
      </c>
      <c r="E656">
        <v>1</v>
      </c>
      <c r="F656">
        <v>0</v>
      </c>
      <c r="G656" t="s">
        <v>477</v>
      </c>
      <c r="H656" t="s">
        <v>508</v>
      </c>
      <c r="I656">
        <v>0</v>
      </c>
      <c r="J656">
        <v>0</v>
      </c>
      <c r="K656" t="s">
        <v>508</v>
      </c>
      <c r="L656">
        <v>0</v>
      </c>
      <c r="M656">
        <v>0</v>
      </c>
      <c r="N656" s="20">
        <f>COUNTIF(lookup_lists!$B$49:$B$55,AB_Facilities!D656)</f>
        <v>1</v>
      </c>
    </row>
    <row r="657" spans="1:14" x14ac:dyDescent="0.2">
      <c r="A657">
        <v>2018</v>
      </c>
      <c r="B657">
        <v>9830</v>
      </c>
      <c r="C657" t="s">
        <v>351</v>
      </c>
      <c r="D657" t="s">
        <v>106</v>
      </c>
      <c r="E657">
        <v>2</v>
      </c>
      <c r="F657">
        <v>0</v>
      </c>
      <c r="G657" t="s">
        <v>477</v>
      </c>
      <c r="H657" t="s">
        <v>508</v>
      </c>
      <c r="I657">
        <v>0</v>
      </c>
      <c r="J657">
        <v>0</v>
      </c>
      <c r="K657" t="s">
        <v>508</v>
      </c>
      <c r="L657">
        <v>0</v>
      </c>
      <c r="M657">
        <v>0</v>
      </c>
      <c r="N657" s="20">
        <f>COUNTIF(lookup_lists!$B$49:$B$55,AB_Facilities!D657)</f>
        <v>1</v>
      </c>
    </row>
    <row r="658" spans="1:14" x14ac:dyDescent="0.2">
      <c r="A658">
        <v>2018</v>
      </c>
      <c r="B658">
        <v>9830</v>
      </c>
      <c r="C658" t="s">
        <v>351</v>
      </c>
      <c r="D658" t="s">
        <v>106</v>
      </c>
      <c r="E658">
        <v>3</v>
      </c>
      <c r="F658" s="29">
        <v>344221</v>
      </c>
      <c r="G658" t="s">
        <v>477</v>
      </c>
      <c r="H658" t="s">
        <v>508</v>
      </c>
      <c r="I658">
        <v>704</v>
      </c>
      <c r="J658">
        <v>2.0449999999999999</v>
      </c>
      <c r="K658" t="s">
        <v>508</v>
      </c>
      <c r="L658">
        <v>881</v>
      </c>
      <c r="M658">
        <v>2.5590000000000002</v>
      </c>
      <c r="N658" s="20">
        <f>COUNTIF(lookup_lists!$B$49:$B$55,AB_Facilities!D658)</f>
        <v>1</v>
      </c>
    </row>
    <row r="659" spans="1:14" x14ac:dyDescent="0.2">
      <c r="A659">
        <v>2018</v>
      </c>
      <c r="B659">
        <v>9830</v>
      </c>
      <c r="C659" t="s">
        <v>351</v>
      </c>
      <c r="D659" t="s">
        <v>106</v>
      </c>
      <c r="E659">
        <v>4</v>
      </c>
      <c r="F659" s="29">
        <v>1222941</v>
      </c>
      <c r="G659" t="s">
        <v>477</v>
      </c>
      <c r="H659" t="s">
        <v>508</v>
      </c>
      <c r="I659" s="29">
        <v>1813</v>
      </c>
      <c r="J659">
        <v>1.482</v>
      </c>
      <c r="K659" t="s">
        <v>508</v>
      </c>
      <c r="L659" s="29">
        <v>2770</v>
      </c>
      <c r="M659">
        <v>2.2650000000000001</v>
      </c>
      <c r="N659" s="20">
        <f>COUNTIF(lookup_lists!$B$49:$B$55,AB_Facilities!D659)</f>
        <v>1</v>
      </c>
    </row>
    <row r="660" spans="1:14" x14ac:dyDescent="0.2">
      <c r="A660">
        <v>2018</v>
      </c>
      <c r="B660">
        <v>9830</v>
      </c>
      <c r="C660" t="s">
        <v>351</v>
      </c>
      <c r="D660" t="s">
        <v>106</v>
      </c>
      <c r="E660">
        <v>5</v>
      </c>
      <c r="F660" s="29">
        <v>288818</v>
      </c>
      <c r="G660" t="s">
        <v>477</v>
      </c>
      <c r="H660" t="s">
        <v>508</v>
      </c>
      <c r="I660">
        <v>645</v>
      </c>
      <c r="J660">
        <v>2.2330000000000001</v>
      </c>
      <c r="K660" t="s">
        <v>508</v>
      </c>
      <c r="L660">
        <v>764</v>
      </c>
      <c r="M660">
        <v>2.645</v>
      </c>
      <c r="N660" s="20">
        <f>COUNTIF(lookup_lists!$B$49:$B$55,AB_Facilities!D660)</f>
        <v>1</v>
      </c>
    </row>
    <row r="661" spans="1:14" x14ac:dyDescent="0.2">
      <c r="A661">
        <v>2018</v>
      </c>
      <c r="B661">
        <v>9830</v>
      </c>
      <c r="C661" t="s">
        <v>351</v>
      </c>
      <c r="D661" t="s">
        <v>106</v>
      </c>
      <c r="E661">
        <v>6</v>
      </c>
      <c r="F661" s="29">
        <v>1269083</v>
      </c>
      <c r="G661" t="s">
        <v>477</v>
      </c>
      <c r="H661" t="s">
        <v>508</v>
      </c>
      <c r="I661" s="29">
        <v>2118</v>
      </c>
      <c r="J661">
        <v>1.669</v>
      </c>
      <c r="K661" t="s">
        <v>508</v>
      </c>
      <c r="L661" s="29">
        <v>2614</v>
      </c>
      <c r="M661">
        <v>2.06</v>
      </c>
      <c r="N661" s="20">
        <f>COUNTIF(lookup_lists!$B$49:$B$55,AB_Facilities!D661)</f>
        <v>1</v>
      </c>
    </row>
    <row r="662" spans="1:14" x14ac:dyDescent="0.2">
      <c r="A662">
        <v>2018</v>
      </c>
      <c r="B662">
        <v>10323</v>
      </c>
      <c r="C662" t="s">
        <v>351</v>
      </c>
      <c r="D662" t="s">
        <v>357</v>
      </c>
      <c r="E662">
        <v>4</v>
      </c>
      <c r="F662" t="s">
        <v>477</v>
      </c>
      <c r="G662" t="s">
        <v>477</v>
      </c>
      <c r="H662" t="s">
        <v>477</v>
      </c>
      <c r="I662" t="s">
        <v>477</v>
      </c>
      <c r="J662" t="s">
        <v>477</v>
      </c>
      <c r="K662" t="s">
        <v>477</v>
      </c>
      <c r="L662" t="s">
        <v>477</v>
      </c>
      <c r="M662" t="s">
        <v>477</v>
      </c>
      <c r="N662" s="20">
        <f>COUNTIF(lookup_lists!$B$49:$B$55,AB_Facilities!D662)</f>
        <v>1</v>
      </c>
    </row>
    <row r="663" spans="1:14" x14ac:dyDescent="0.2">
      <c r="A663">
        <v>2018</v>
      </c>
      <c r="B663">
        <v>10324</v>
      </c>
      <c r="C663" t="s">
        <v>351</v>
      </c>
      <c r="D663" t="s">
        <v>100</v>
      </c>
      <c r="E663">
        <v>1</v>
      </c>
      <c r="F663" s="29">
        <v>2515739</v>
      </c>
      <c r="G663" t="s">
        <v>477</v>
      </c>
      <c r="H663" t="s">
        <v>508</v>
      </c>
      <c r="I663" s="29">
        <v>4939</v>
      </c>
      <c r="J663">
        <v>1.9630000000000001</v>
      </c>
      <c r="K663" t="s">
        <v>477</v>
      </c>
      <c r="L663" s="29">
        <v>4746</v>
      </c>
      <c r="M663">
        <v>1.887</v>
      </c>
      <c r="N663" s="20">
        <f>COUNTIF(lookup_lists!$B$49:$B$55,AB_Facilities!D663)</f>
        <v>1</v>
      </c>
    </row>
    <row r="664" spans="1:14" x14ac:dyDescent="0.2">
      <c r="A664">
        <v>2018</v>
      </c>
      <c r="B664">
        <v>10324</v>
      </c>
      <c r="C664" t="s">
        <v>351</v>
      </c>
      <c r="D664" t="s">
        <v>100</v>
      </c>
      <c r="E664">
        <v>2</v>
      </c>
      <c r="F664" s="29">
        <v>2646123</v>
      </c>
      <c r="G664" t="s">
        <v>477</v>
      </c>
      <c r="H664" t="s">
        <v>508</v>
      </c>
      <c r="I664" s="29">
        <v>5210</v>
      </c>
      <c r="J664">
        <v>1.9690000000000001</v>
      </c>
      <c r="K664" t="s">
        <v>477</v>
      </c>
      <c r="L664" s="29">
        <v>4987</v>
      </c>
      <c r="M664">
        <v>1.885</v>
      </c>
      <c r="N664" s="20">
        <f>COUNTIF(lookup_lists!$B$49:$B$55,AB_Facilities!D664)</f>
        <v>1</v>
      </c>
    </row>
    <row r="665" spans="1:14" x14ac:dyDescent="0.2">
      <c r="A665">
        <v>2018</v>
      </c>
      <c r="B665">
        <v>10324</v>
      </c>
      <c r="C665" t="s">
        <v>351</v>
      </c>
      <c r="D665" t="s">
        <v>100</v>
      </c>
      <c r="E665">
        <v>3</v>
      </c>
      <c r="F665" s="29">
        <v>3563577</v>
      </c>
      <c r="G665" t="s">
        <v>477</v>
      </c>
      <c r="H665" t="s">
        <v>477</v>
      </c>
      <c r="I665" s="29">
        <v>2534</v>
      </c>
      <c r="J665">
        <v>0.71099999999999997</v>
      </c>
      <c r="K665" t="s">
        <v>477</v>
      </c>
      <c r="L665" s="29">
        <v>1920</v>
      </c>
      <c r="M665">
        <v>0.53900000000000003</v>
      </c>
      <c r="N665" s="20">
        <f>COUNTIF(lookup_lists!$B$49:$B$55,AB_Facilities!D665)</f>
        <v>1</v>
      </c>
    </row>
    <row r="666" spans="1:14" x14ac:dyDescent="0.2">
      <c r="A666">
        <v>2018</v>
      </c>
      <c r="B666">
        <v>11610</v>
      </c>
      <c r="C666" t="s">
        <v>480</v>
      </c>
      <c r="D666" t="s">
        <v>481</v>
      </c>
      <c r="E666">
        <v>8</v>
      </c>
      <c r="F666" t="s">
        <v>477</v>
      </c>
      <c r="G666" t="s">
        <v>477</v>
      </c>
      <c r="H666" t="s">
        <v>477</v>
      </c>
      <c r="I666" t="s">
        <v>477</v>
      </c>
      <c r="J666" t="s">
        <v>477</v>
      </c>
      <c r="K666" t="s">
        <v>477</v>
      </c>
      <c r="L666" t="s">
        <v>477</v>
      </c>
      <c r="M666" t="s">
        <v>477</v>
      </c>
      <c r="N666" s="20">
        <f>COUNTIF(lookup_lists!$B$49:$B$55,AB_Facilities!D666)</f>
        <v>0</v>
      </c>
    </row>
    <row r="667" spans="1:14" x14ac:dyDescent="0.2">
      <c r="A667">
        <v>2018</v>
      </c>
      <c r="B667">
        <v>11610</v>
      </c>
      <c r="C667" t="s">
        <v>480</v>
      </c>
      <c r="D667" t="s">
        <v>481</v>
      </c>
      <c r="E667">
        <v>10</v>
      </c>
      <c r="F667" t="s">
        <v>477</v>
      </c>
      <c r="G667" t="s">
        <v>477</v>
      </c>
      <c r="H667" t="s">
        <v>477</v>
      </c>
      <c r="I667" t="s">
        <v>477</v>
      </c>
      <c r="J667" t="s">
        <v>477</v>
      </c>
      <c r="K667" t="s">
        <v>477</v>
      </c>
      <c r="L667" t="s">
        <v>477</v>
      </c>
      <c r="M667" t="s">
        <v>477</v>
      </c>
      <c r="N667" s="20">
        <f>COUNTIF(lookup_lists!$B$49:$B$55,AB_Facilities!D667)</f>
        <v>0</v>
      </c>
    </row>
    <row r="668" spans="1:14" x14ac:dyDescent="0.2">
      <c r="A668">
        <v>2018</v>
      </c>
      <c r="B668">
        <v>11610</v>
      </c>
      <c r="C668" t="s">
        <v>480</v>
      </c>
      <c r="D668" t="s">
        <v>481</v>
      </c>
      <c r="E668">
        <v>11</v>
      </c>
      <c r="F668" t="s">
        <v>477</v>
      </c>
      <c r="G668" t="s">
        <v>477</v>
      </c>
      <c r="H668" t="s">
        <v>477</v>
      </c>
      <c r="I668" t="s">
        <v>477</v>
      </c>
      <c r="J668" t="s">
        <v>477</v>
      </c>
      <c r="K668" t="s">
        <v>477</v>
      </c>
      <c r="L668" t="s">
        <v>477</v>
      </c>
      <c r="M668" t="s">
        <v>477</v>
      </c>
      <c r="N668" s="20">
        <f>COUNTIF(lookup_lists!$B$49:$B$55,AB_Facilities!D668)</f>
        <v>0</v>
      </c>
    </row>
    <row r="669" spans="1:14" x14ac:dyDescent="0.2">
      <c r="A669">
        <v>2018</v>
      </c>
      <c r="B669">
        <v>11610</v>
      </c>
      <c r="C669" t="s">
        <v>480</v>
      </c>
      <c r="D669" t="s">
        <v>481</v>
      </c>
      <c r="E669" t="s">
        <v>482</v>
      </c>
      <c r="F669" s="29">
        <v>156070</v>
      </c>
      <c r="G669" t="s">
        <v>477</v>
      </c>
      <c r="H669" t="s">
        <v>477</v>
      </c>
      <c r="I669" t="s">
        <v>477</v>
      </c>
      <c r="J669" t="s">
        <v>477</v>
      </c>
      <c r="K669" t="s">
        <v>477</v>
      </c>
      <c r="L669">
        <v>42</v>
      </c>
      <c r="M669">
        <v>0.26600000000000001</v>
      </c>
      <c r="N669" s="20">
        <f>COUNTIF(lookup_lists!$B$49:$B$55,AB_Facilities!D669)</f>
        <v>0</v>
      </c>
    </row>
    <row r="670" spans="1:14" x14ac:dyDescent="0.2">
      <c r="A670">
        <v>2018</v>
      </c>
      <c r="B670">
        <v>11610</v>
      </c>
      <c r="C670" t="s">
        <v>480</v>
      </c>
      <c r="D670" t="s">
        <v>481</v>
      </c>
      <c r="E670" t="s">
        <v>483</v>
      </c>
      <c r="F670" s="29">
        <v>155064</v>
      </c>
      <c r="G670" t="s">
        <v>477</v>
      </c>
      <c r="H670" t="s">
        <v>477</v>
      </c>
      <c r="I670" t="s">
        <v>477</v>
      </c>
      <c r="J670" t="s">
        <v>477</v>
      </c>
      <c r="K670" t="s">
        <v>477</v>
      </c>
      <c r="L670">
        <v>55</v>
      </c>
      <c r="M670">
        <v>0.35799999999999998</v>
      </c>
      <c r="N670" s="20">
        <f>COUNTIF(lookup_lists!$B$49:$B$55,AB_Facilities!D670)</f>
        <v>0</v>
      </c>
    </row>
    <row r="671" spans="1:14" x14ac:dyDescent="0.2">
      <c r="A671">
        <v>2018</v>
      </c>
      <c r="B671">
        <v>11610</v>
      </c>
      <c r="C671" t="s">
        <v>480</v>
      </c>
      <c r="D671" t="s">
        <v>481</v>
      </c>
      <c r="E671">
        <v>14</v>
      </c>
      <c r="F671" s="29">
        <v>340420</v>
      </c>
      <c r="G671" t="s">
        <v>477</v>
      </c>
      <c r="H671" t="s">
        <v>477</v>
      </c>
      <c r="I671" t="s">
        <v>477</v>
      </c>
      <c r="J671" t="s">
        <v>477</v>
      </c>
      <c r="K671" t="s">
        <v>477</v>
      </c>
      <c r="L671">
        <v>139</v>
      </c>
      <c r="M671">
        <v>0.40699999999999997</v>
      </c>
      <c r="N671" s="20">
        <f>COUNTIF(lookup_lists!$B$49:$B$55,AB_Facilities!D671)</f>
        <v>0</v>
      </c>
    </row>
    <row r="672" spans="1:14" x14ac:dyDescent="0.2">
      <c r="A672">
        <v>2018</v>
      </c>
      <c r="B672">
        <v>11610</v>
      </c>
      <c r="C672" t="s">
        <v>480</v>
      </c>
      <c r="D672" t="s">
        <v>481</v>
      </c>
      <c r="E672">
        <v>15</v>
      </c>
      <c r="F672" s="29">
        <v>347376</v>
      </c>
      <c r="G672" t="s">
        <v>477</v>
      </c>
      <c r="H672" t="s">
        <v>477</v>
      </c>
      <c r="I672" t="s">
        <v>477</v>
      </c>
      <c r="J672" t="s">
        <v>477</v>
      </c>
      <c r="K672" t="s">
        <v>477</v>
      </c>
      <c r="L672">
        <v>85</v>
      </c>
      <c r="M672">
        <v>0.245</v>
      </c>
      <c r="N672" s="20">
        <f>COUNTIF(lookup_lists!$B$49:$B$55,AB_Facilities!D672)</f>
        <v>0</v>
      </c>
    </row>
    <row r="673" spans="1:14" x14ac:dyDescent="0.2">
      <c r="A673">
        <v>2018</v>
      </c>
      <c r="B673">
        <v>360131</v>
      </c>
      <c r="C673" t="s">
        <v>480</v>
      </c>
      <c r="D673" t="s">
        <v>481</v>
      </c>
      <c r="E673">
        <v>16</v>
      </c>
      <c r="F673" s="29">
        <v>278981</v>
      </c>
      <c r="G673" t="s">
        <v>477</v>
      </c>
      <c r="H673" t="s">
        <v>477</v>
      </c>
      <c r="I673" t="s">
        <v>477</v>
      </c>
      <c r="J673" t="s">
        <v>477</v>
      </c>
      <c r="K673" t="s">
        <v>477</v>
      </c>
      <c r="L673">
        <v>59</v>
      </c>
      <c r="M673">
        <v>0.21199999999999999</v>
      </c>
      <c r="N673" s="20">
        <f>COUNTIF(lookup_lists!$B$49:$B$55,AB_Facilities!D673)</f>
        <v>0</v>
      </c>
    </row>
    <row r="674" spans="1:14" x14ac:dyDescent="0.2">
      <c r="A674">
        <v>2018</v>
      </c>
      <c r="B674">
        <v>11718</v>
      </c>
      <c r="C674" t="s">
        <v>476</v>
      </c>
      <c r="D674" t="s">
        <v>484</v>
      </c>
      <c r="E674">
        <v>1</v>
      </c>
      <c r="F674" t="s">
        <v>477</v>
      </c>
      <c r="G674" t="s">
        <v>477</v>
      </c>
      <c r="H674" t="s">
        <v>477</v>
      </c>
      <c r="I674" t="s">
        <v>477</v>
      </c>
      <c r="J674" t="s">
        <v>477</v>
      </c>
      <c r="K674" t="s">
        <v>477</v>
      </c>
      <c r="M674">
        <v>0</v>
      </c>
      <c r="N674" s="20">
        <f>COUNTIF(lookup_lists!$B$49:$B$55,AB_Facilities!D674)</f>
        <v>0</v>
      </c>
    </row>
    <row r="675" spans="1:14" x14ac:dyDescent="0.2">
      <c r="A675">
        <v>2018</v>
      </c>
      <c r="B675">
        <v>11718</v>
      </c>
      <c r="C675" t="s">
        <v>476</v>
      </c>
      <c r="D675" t="s">
        <v>484</v>
      </c>
      <c r="E675">
        <v>2</v>
      </c>
      <c r="F675" t="s">
        <v>477</v>
      </c>
      <c r="G675" t="s">
        <v>477</v>
      </c>
      <c r="H675" t="s">
        <v>477</v>
      </c>
      <c r="I675" t="s">
        <v>477</v>
      </c>
      <c r="J675" t="s">
        <v>477</v>
      </c>
      <c r="K675" t="s">
        <v>477</v>
      </c>
      <c r="M675">
        <v>0</v>
      </c>
      <c r="N675" s="20">
        <f>COUNTIF(lookup_lists!$B$49:$B$55,AB_Facilities!D675)</f>
        <v>0</v>
      </c>
    </row>
    <row r="676" spans="1:14" x14ac:dyDescent="0.2">
      <c r="A676">
        <v>2018</v>
      </c>
      <c r="B676">
        <v>11718</v>
      </c>
      <c r="C676" t="s">
        <v>476</v>
      </c>
      <c r="D676" t="s">
        <v>484</v>
      </c>
      <c r="E676">
        <v>3</v>
      </c>
      <c r="F676" t="s">
        <v>477</v>
      </c>
      <c r="G676" t="s">
        <v>477</v>
      </c>
      <c r="H676" t="s">
        <v>477</v>
      </c>
      <c r="I676" t="s">
        <v>477</v>
      </c>
      <c r="J676" t="s">
        <v>477</v>
      </c>
      <c r="K676" t="s">
        <v>477</v>
      </c>
      <c r="M676">
        <v>0</v>
      </c>
      <c r="N676" s="20">
        <f>COUNTIF(lookup_lists!$B$49:$B$55,AB_Facilities!D676)</f>
        <v>0</v>
      </c>
    </row>
    <row r="677" spans="1:14" x14ac:dyDescent="0.2">
      <c r="A677">
        <v>2018</v>
      </c>
      <c r="B677">
        <v>67774</v>
      </c>
      <c r="C677" t="s">
        <v>476</v>
      </c>
      <c r="D677" t="s">
        <v>485</v>
      </c>
      <c r="E677">
        <v>1</v>
      </c>
      <c r="F677" s="29">
        <v>222255</v>
      </c>
      <c r="G677" t="s">
        <v>477</v>
      </c>
      <c r="H677" t="s">
        <v>477</v>
      </c>
      <c r="I677" t="s">
        <v>477</v>
      </c>
      <c r="J677" t="s">
        <v>477</v>
      </c>
      <c r="K677" t="s">
        <v>477</v>
      </c>
      <c r="L677">
        <v>88</v>
      </c>
      <c r="M677">
        <v>0.39600000000000002</v>
      </c>
      <c r="N677" s="20">
        <f>COUNTIF(lookup_lists!$B$49:$B$55,AB_Facilities!D677)</f>
        <v>0</v>
      </c>
    </row>
    <row r="678" spans="1:14" x14ac:dyDescent="0.2">
      <c r="A678">
        <v>2018</v>
      </c>
      <c r="B678">
        <v>68179</v>
      </c>
      <c r="C678" t="s">
        <v>486</v>
      </c>
      <c r="D678" t="s">
        <v>487</v>
      </c>
      <c r="E678">
        <v>1</v>
      </c>
      <c r="F678" s="29">
        <v>569712</v>
      </c>
      <c r="G678" s="29">
        <v>979728</v>
      </c>
      <c r="H678" t="s">
        <v>477</v>
      </c>
      <c r="I678" t="s">
        <v>477</v>
      </c>
      <c r="J678" t="s">
        <v>477</v>
      </c>
      <c r="K678" t="s">
        <v>477</v>
      </c>
      <c r="L678">
        <v>171</v>
      </c>
      <c r="M678">
        <v>0.11</v>
      </c>
      <c r="N678" s="20">
        <f>COUNTIF(lookup_lists!$B$49:$B$55,AB_Facilities!D678)</f>
        <v>0</v>
      </c>
    </row>
    <row r="679" spans="1:14" x14ac:dyDescent="0.2">
      <c r="A679">
        <v>2018</v>
      </c>
      <c r="B679">
        <v>69209</v>
      </c>
      <c r="C679" t="s">
        <v>476</v>
      </c>
      <c r="D679" t="s">
        <v>484</v>
      </c>
      <c r="E679">
        <v>4</v>
      </c>
      <c r="F679" s="29">
        <v>215323</v>
      </c>
      <c r="G679">
        <v>0</v>
      </c>
      <c r="H679" t="s">
        <v>477</v>
      </c>
      <c r="I679" t="s">
        <v>477</v>
      </c>
      <c r="J679" t="s">
        <v>477</v>
      </c>
      <c r="K679" t="s">
        <v>477</v>
      </c>
      <c r="L679">
        <v>146</v>
      </c>
      <c r="M679">
        <v>0.68</v>
      </c>
      <c r="N679" s="20">
        <f>COUNTIF(lookup_lists!$B$49:$B$55,AB_Facilities!D679)</f>
        <v>0</v>
      </c>
    </row>
    <row r="680" spans="1:14" x14ac:dyDescent="0.2">
      <c r="A680">
        <v>2018</v>
      </c>
      <c r="B680">
        <v>69209</v>
      </c>
      <c r="C680" t="s">
        <v>476</v>
      </c>
      <c r="D680" t="s">
        <v>484</v>
      </c>
      <c r="E680">
        <v>5</v>
      </c>
      <c r="F680" s="29">
        <v>323544</v>
      </c>
      <c r="G680" t="s">
        <v>477</v>
      </c>
      <c r="H680" t="s">
        <v>477</v>
      </c>
      <c r="I680" t="s">
        <v>477</v>
      </c>
      <c r="J680" t="s">
        <v>477</v>
      </c>
      <c r="K680" t="s">
        <v>477</v>
      </c>
      <c r="L680">
        <v>142</v>
      </c>
      <c r="M680">
        <v>0.438</v>
      </c>
      <c r="N680" s="20">
        <f>COUNTIF(lookup_lists!$B$49:$B$55,AB_Facilities!D680)</f>
        <v>0</v>
      </c>
    </row>
    <row r="681" spans="1:14" x14ac:dyDescent="0.2">
      <c r="A681">
        <v>2018</v>
      </c>
      <c r="B681">
        <v>73899</v>
      </c>
      <c r="C681" t="s">
        <v>476</v>
      </c>
      <c r="D681" t="s">
        <v>488</v>
      </c>
      <c r="E681">
        <v>1</v>
      </c>
      <c r="F681" s="29">
        <v>712529</v>
      </c>
      <c r="G681" s="29">
        <v>2278989</v>
      </c>
      <c r="H681" t="s">
        <v>477</v>
      </c>
      <c r="I681" t="s">
        <v>477</v>
      </c>
      <c r="J681" t="s">
        <v>477</v>
      </c>
      <c r="K681" t="s">
        <v>477</v>
      </c>
      <c r="L681">
        <v>292</v>
      </c>
      <c r="M681">
        <v>9.8000000000000004E-2</v>
      </c>
      <c r="N681" s="20">
        <f>COUNTIF(lookup_lists!$B$49:$B$55,AB_Facilities!D681)</f>
        <v>0</v>
      </c>
    </row>
    <row r="682" spans="1:14" x14ac:dyDescent="0.2">
      <c r="A682">
        <v>2018</v>
      </c>
      <c r="B682">
        <v>73899</v>
      </c>
      <c r="C682" t="s">
        <v>476</v>
      </c>
      <c r="D682" t="s">
        <v>488</v>
      </c>
      <c r="E682">
        <v>2</v>
      </c>
      <c r="F682" s="29">
        <v>701230</v>
      </c>
      <c r="G682" s="29">
        <v>2205828</v>
      </c>
      <c r="H682" t="s">
        <v>477</v>
      </c>
      <c r="I682" t="s">
        <v>477</v>
      </c>
      <c r="J682" t="s">
        <v>477</v>
      </c>
      <c r="K682" t="s">
        <v>477</v>
      </c>
      <c r="L682">
        <v>306</v>
      </c>
      <c r="M682">
        <v>0.105</v>
      </c>
      <c r="N682" s="20">
        <f>COUNTIF(lookup_lists!$B$49:$B$55,AB_Facilities!D682)</f>
        <v>0</v>
      </c>
    </row>
    <row r="683" spans="1:14" x14ac:dyDescent="0.2">
      <c r="A683">
        <v>2018</v>
      </c>
      <c r="B683">
        <v>77375</v>
      </c>
      <c r="C683" t="s">
        <v>489</v>
      </c>
      <c r="D683" t="s">
        <v>490</v>
      </c>
      <c r="E683">
        <v>1</v>
      </c>
      <c r="F683" s="29">
        <v>1047183</v>
      </c>
      <c r="G683" s="29">
        <v>-722249</v>
      </c>
      <c r="H683" t="s">
        <v>477</v>
      </c>
      <c r="I683" t="s">
        <v>477</v>
      </c>
      <c r="J683" t="s">
        <v>477</v>
      </c>
      <c r="K683" t="s">
        <v>477</v>
      </c>
      <c r="L683">
        <v>162</v>
      </c>
      <c r="M683">
        <v>0.499</v>
      </c>
      <c r="N683" s="20">
        <f>COUNTIF(lookup_lists!$B$49:$B$55,AB_Facilities!D683)</f>
        <v>0</v>
      </c>
    </row>
    <row r="684" spans="1:14" x14ac:dyDescent="0.2">
      <c r="A684">
        <v>2018</v>
      </c>
      <c r="B684">
        <v>136385</v>
      </c>
      <c r="C684" t="s">
        <v>499</v>
      </c>
      <c r="D684" t="s">
        <v>493</v>
      </c>
      <c r="E684">
        <v>1</v>
      </c>
      <c r="F684" s="29">
        <v>662884</v>
      </c>
      <c r="G684" t="s">
        <v>477</v>
      </c>
      <c r="H684" t="s">
        <v>477</v>
      </c>
      <c r="I684" t="s">
        <v>477</v>
      </c>
      <c r="J684" t="s">
        <v>477</v>
      </c>
      <c r="K684" t="s">
        <v>477</v>
      </c>
      <c r="L684">
        <v>371</v>
      </c>
      <c r="M684">
        <v>0.55900000000000005</v>
      </c>
      <c r="N684" s="20">
        <f>COUNTIF(lookup_lists!$B$49:$B$55,AB_Facilities!D684)</f>
        <v>0</v>
      </c>
    </row>
    <row r="685" spans="1:14" x14ac:dyDescent="0.2">
      <c r="A685">
        <v>2018</v>
      </c>
      <c r="B685">
        <v>136681</v>
      </c>
      <c r="C685" t="s">
        <v>494</v>
      </c>
      <c r="D685" t="s">
        <v>495</v>
      </c>
      <c r="E685">
        <v>1</v>
      </c>
      <c r="F685" s="29">
        <v>311043</v>
      </c>
      <c r="G685" s="29">
        <v>382348</v>
      </c>
      <c r="H685" t="s">
        <v>477</v>
      </c>
      <c r="I685" t="s">
        <v>477</v>
      </c>
      <c r="J685" t="s">
        <v>477</v>
      </c>
      <c r="K685" t="s">
        <v>477</v>
      </c>
      <c r="L685">
        <v>136</v>
      </c>
      <c r="M685">
        <v>0.19600000000000001</v>
      </c>
      <c r="N685" s="20">
        <f>COUNTIF(lookup_lists!$B$49:$B$55,AB_Facilities!D685)</f>
        <v>0</v>
      </c>
    </row>
    <row r="686" spans="1:14" x14ac:dyDescent="0.2">
      <c r="A686">
        <v>2018</v>
      </c>
      <c r="B686">
        <v>136681</v>
      </c>
      <c r="C686" t="s">
        <v>494</v>
      </c>
      <c r="D686" t="s">
        <v>495</v>
      </c>
      <c r="E686">
        <v>2</v>
      </c>
      <c r="F686" s="29">
        <v>310617</v>
      </c>
      <c r="G686" s="29">
        <v>345857</v>
      </c>
      <c r="H686" t="s">
        <v>477</v>
      </c>
      <c r="I686" t="s">
        <v>477</v>
      </c>
      <c r="J686" t="s">
        <v>477</v>
      </c>
      <c r="K686" t="s">
        <v>477</v>
      </c>
      <c r="L686">
        <v>135</v>
      </c>
      <c r="M686">
        <v>0.20599999999999999</v>
      </c>
      <c r="N686" s="20">
        <f>COUNTIF(lookup_lists!$B$49:$B$55,AB_Facilities!D686)</f>
        <v>0</v>
      </c>
    </row>
    <row r="687" spans="1:14" x14ac:dyDescent="0.2">
      <c r="A687">
        <v>2018</v>
      </c>
      <c r="B687">
        <v>136858</v>
      </c>
      <c r="C687" t="s">
        <v>496</v>
      </c>
      <c r="D687" t="s">
        <v>497</v>
      </c>
      <c r="E687">
        <v>1</v>
      </c>
      <c r="F687" s="29">
        <v>488984</v>
      </c>
      <c r="G687" t="s">
        <v>477</v>
      </c>
      <c r="H687" t="s">
        <v>477</v>
      </c>
      <c r="I687" t="s">
        <v>477</v>
      </c>
      <c r="J687" t="s">
        <v>477</v>
      </c>
      <c r="K687" t="s">
        <v>477</v>
      </c>
      <c r="L687">
        <v>220</v>
      </c>
      <c r="M687">
        <v>0.45</v>
      </c>
      <c r="N687" s="20">
        <f>COUNTIF(lookup_lists!$B$49:$B$55,AB_Facilities!D687)</f>
        <v>0</v>
      </c>
    </row>
    <row r="688" spans="1:14" x14ac:dyDescent="0.2">
      <c r="A688">
        <v>2018</v>
      </c>
      <c r="B688">
        <v>136951</v>
      </c>
      <c r="C688" t="s">
        <v>494</v>
      </c>
      <c r="D688" t="s">
        <v>498</v>
      </c>
      <c r="E688">
        <v>1</v>
      </c>
      <c r="F688" s="29">
        <v>800783</v>
      </c>
      <c r="G688" t="s">
        <v>509</v>
      </c>
      <c r="H688" t="s">
        <v>477</v>
      </c>
      <c r="I688" t="s">
        <v>477</v>
      </c>
      <c r="J688" t="s">
        <v>477</v>
      </c>
      <c r="K688" t="s">
        <v>477</v>
      </c>
      <c r="L688">
        <v>136</v>
      </c>
      <c r="M688">
        <v>0.17</v>
      </c>
      <c r="N688" s="20">
        <f>COUNTIF(lookup_lists!$B$49:$B$55,AB_Facilities!D688)</f>
        <v>0</v>
      </c>
    </row>
    <row r="689" spans="1:14" x14ac:dyDescent="0.2">
      <c r="A689">
        <v>2018</v>
      </c>
      <c r="B689">
        <v>138365</v>
      </c>
      <c r="C689" t="s">
        <v>499</v>
      </c>
      <c r="D689" t="s">
        <v>500</v>
      </c>
      <c r="E689">
        <v>1</v>
      </c>
      <c r="F689" s="29">
        <v>1743944</v>
      </c>
      <c r="G689" t="s">
        <v>477</v>
      </c>
      <c r="H689" t="s">
        <v>477</v>
      </c>
      <c r="I689" t="s">
        <v>477</v>
      </c>
      <c r="J689" t="s">
        <v>477</v>
      </c>
      <c r="K689" t="s">
        <v>477</v>
      </c>
      <c r="L689">
        <v>261</v>
      </c>
      <c r="M689">
        <v>0.15</v>
      </c>
      <c r="N689" s="20">
        <f>COUNTIF(lookup_lists!$B$49:$B$55,AB_Facilities!D689)</f>
        <v>0</v>
      </c>
    </row>
    <row r="690" spans="1:14" x14ac:dyDescent="0.2">
      <c r="A690">
        <v>2018</v>
      </c>
      <c r="B690">
        <v>147709</v>
      </c>
      <c r="C690" t="s">
        <v>476</v>
      </c>
      <c r="D690" t="s">
        <v>501</v>
      </c>
      <c r="E690">
        <v>1</v>
      </c>
      <c r="F690" s="29">
        <v>85418</v>
      </c>
      <c r="G690" t="s">
        <v>477</v>
      </c>
      <c r="H690" t="s">
        <v>477</v>
      </c>
      <c r="I690" t="s">
        <v>477</v>
      </c>
      <c r="J690" t="s">
        <v>477</v>
      </c>
      <c r="K690" t="s">
        <v>477</v>
      </c>
      <c r="L690">
        <v>59</v>
      </c>
      <c r="M690">
        <v>0.69</v>
      </c>
      <c r="N690" s="20">
        <f>COUNTIF(lookup_lists!$B$49:$B$55,AB_Facilities!D690)</f>
        <v>0</v>
      </c>
    </row>
    <row r="691" spans="1:14" x14ac:dyDescent="0.2">
      <c r="A691">
        <v>2018</v>
      </c>
      <c r="B691">
        <v>147709</v>
      </c>
      <c r="C691" t="s">
        <v>476</v>
      </c>
      <c r="D691" t="s">
        <v>501</v>
      </c>
      <c r="E691">
        <v>2</v>
      </c>
      <c r="F691" s="29">
        <v>107415</v>
      </c>
      <c r="G691" t="s">
        <v>477</v>
      </c>
      <c r="H691" t="s">
        <v>477</v>
      </c>
      <c r="I691" t="s">
        <v>477</v>
      </c>
      <c r="J691" t="s">
        <v>477</v>
      </c>
      <c r="K691" t="s">
        <v>477</v>
      </c>
      <c r="L691">
        <v>56</v>
      </c>
      <c r="M691">
        <v>0.51900000000000002</v>
      </c>
      <c r="N691" s="20">
        <f>COUNTIF(lookup_lists!$B$49:$B$55,AB_Facilities!D691)</f>
        <v>0</v>
      </c>
    </row>
    <row r="692" spans="1:14" x14ac:dyDescent="0.2">
      <c r="A692">
        <v>2018</v>
      </c>
      <c r="B692">
        <v>151812</v>
      </c>
      <c r="C692" t="s">
        <v>494</v>
      </c>
      <c r="D692" t="s">
        <v>502</v>
      </c>
      <c r="E692">
        <v>1</v>
      </c>
      <c r="F692" s="29">
        <v>648572</v>
      </c>
      <c r="G692" s="29">
        <v>458515</v>
      </c>
      <c r="H692" t="s">
        <v>477</v>
      </c>
      <c r="I692" t="s">
        <v>477</v>
      </c>
      <c r="J692" t="s">
        <v>477</v>
      </c>
      <c r="K692" t="s">
        <v>477</v>
      </c>
      <c r="L692">
        <v>179</v>
      </c>
      <c r="M692">
        <v>0.161</v>
      </c>
      <c r="N692" s="20">
        <f>COUNTIF(lookup_lists!$B$49:$B$55,AB_Facilities!D692)</f>
        <v>0</v>
      </c>
    </row>
    <row r="693" spans="1:14" x14ac:dyDescent="0.2">
      <c r="A693">
        <v>2018</v>
      </c>
      <c r="B693">
        <v>155746</v>
      </c>
      <c r="C693" t="s">
        <v>494</v>
      </c>
      <c r="D693" t="s">
        <v>503</v>
      </c>
      <c r="E693">
        <v>1</v>
      </c>
      <c r="F693" s="29">
        <v>4251705</v>
      </c>
      <c r="G693" t="s">
        <v>509</v>
      </c>
      <c r="H693" t="s">
        <v>477</v>
      </c>
      <c r="I693" t="s">
        <v>477</v>
      </c>
      <c r="J693" t="s">
        <v>477</v>
      </c>
      <c r="K693" t="s">
        <v>477</v>
      </c>
      <c r="L693">
        <v>435</v>
      </c>
      <c r="M693">
        <v>0.10199999999999999</v>
      </c>
      <c r="N693" s="20">
        <f>COUNTIF(lookup_lists!$B$49:$B$55,AB_Facilities!D693)</f>
        <v>0</v>
      </c>
    </row>
    <row r="694" spans="1:14" x14ac:dyDescent="0.2">
      <c r="A694">
        <v>2018</v>
      </c>
      <c r="B694">
        <v>238762</v>
      </c>
      <c r="C694" t="s">
        <v>504</v>
      </c>
      <c r="D694" t="s">
        <v>505</v>
      </c>
      <c r="E694">
        <v>1</v>
      </c>
      <c r="F694" s="29">
        <v>568059</v>
      </c>
      <c r="G694" t="s">
        <v>477</v>
      </c>
      <c r="H694" t="s">
        <v>477</v>
      </c>
      <c r="I694" t="s">
        <v>477</v>
      </c>
      <c r="J694" t="s">
        <v>477</v>
      </c>
      <c r="K694" t="s">
        <v>477</v>
      </c>
      <c r="L694">
        <v>153</v>
      </c>
      <c r="M694">
        <v>0.26900000000000002</v>
      </c>
      <c r="N694" s="20">
        <f>COUNTIF(lookup_lists!$B$49:$B$55,AB_Facilities!D694)</f>
        <v>0</v>
      </c>
    </row>
    <row r="695" spans="1:14" x14ac:dyDescent="0.2">
      <c r="A695">
        <v>2018</v>
      </c>
      <c r="B695">
        <v>246216</v>
      </c>
      <c r="C695" t="s">
        <v>499</v>
      </c>
      <c r="D695" t="s">
        <v>506</v>
      </c>
      <c r="E695">
        <v>1</v>
      </c>
      <c r="F695" s="29">
        <v>73890</v>
      </c>
      <c r="G695" t="s">
        <v>477</v>
      </c>
      <c r="H695" t="s">
        <v>477</v>
      </c>
      <c r="I695" t="s">
        <v>477</v>
      </c>
      <c r="J695" t="s">
        <v>477</v>
      </c>
      <c r="K695" t="s">
        <v>477</v>
      </c>
      <c r="L695">
        <v>14</v>
      </c>
      <c r="M695">
        <v>0.191</v>
      </c>
      <c r="N695" s="20">
        <f>COUNTIF(lookup_lists!$B$49:$B$55,AB_Facilities!D695)</f>
        <v>0</v>
      </c>
    </row>
    <row r="696" spans="1:14" x14ac:dyDescent="0.2">
      <c r="A696">
        <v>2018</v>
      </c>
      <c r="B696">
        <v>246216</v>
      </c>
      <c r="C696" t="s">
        <v>499</v>
      </c>
      <c r="D696" t="s">
        <v>506</v>
      </c>
      <c r="E696">
        <v>2</v>
      </c>
      <c r="F696" s="29">
        <v>93544</v>
      </c>
      <c r="G696" t="s">
        <v>477</v>
      </c>
      <c r="H696" t="s">
        <v>477</v>
      </c>
      <c r="I696" t="s">
        <v>477</v>
      </c>
      <c r="J696" t="s">
        <v>477</v>
      </c>
      <c r="K696" t="s">
        <v>477</v>
      </c>
      <c r="L696">
        <v>26</v>
      </c>
      <c r="M696">
        <v>0.27600000000000002</v>
      </c>
      <c r="N696" s="20">
        <f>COUNTIF(lookup_lists!$B$49:$B$55,AB_Facilities!D696)</f>
        <v>0</v>
      </c>
    </row>
    <row r="697" spans="1:14" x14ac:dyDescent="0.2">
      <c r="A697">
        <v>2018</v>
      </c>
      <c r="B697">
        <v>246216</v>
      </c>
      <c r="C697" t="s">
        <v>499</v>
      </c>
      <c r="D697" t="s">
        <v>506</v>
      </c>
      <c r="E697">
        <v>3</v>
      </c>
      <c r="F697" s="29">
        <v>65806</v>
      </c>
      <c r="G697" t="s">
        <v>477</v>
      </c>
      <c r="H697" t="s">
        <v>477</v>
      </c>
      <c r="I697" t="s">
        <v>477</v>
      </c>
      <c r="J697" t="s">
        <v>477</v>
      </c>
      <c r="K697" t="s">
        <v>477</v>
      </c>
      <c r="L697">
        <v>14</v>
      </c>
      <c r="M697">
        <v>0.217</v>
      </c>
      <c r="N697" s="20">
        <f>COUNTIF(lookup_lists!$B$49:$B$55,AB_Facilities!D697)</f>
        <v>0</v>
      </c>
    </row>
    <row r="698" spans="1:14" x14ac:dyDescent="0.2">
      <c r="A698">
        <v>2018</v>
      </c>
      <c r="B698">
        <v>262757</v>
      </c>
      <c r="C698" t="s">
        <v>499</v>
      </c>
      <c r="D698" t="s">
        <v>510</v>
      </c>
      <c r="E698">
        <v>1</v>
      </c>
      <c r="F698" s="29">
        <v>5707382</v>
      </c>
      <c r="G698" t="s">
        <v>477</v>
      </c>
      <c r="H698" t="s">
        <v>477</v>
      </c>
      <c r="I698" t="s">
        <v>477</v>
      </c>
      <c r="J698" t="s">
        <v>477</v>
      </c>
      <c r="K698" t="s">
        <v>477</v>
      </c>
      <c r="L698">
        <v>792</v>
      </c>
      <c r="M698">
        <v>0.13900000000000001</v>
      </c>
      <c r="N698" s="20">
        <f>COUNTIF(lookup_lists!$B$49:$B$55,AB_Facilities!D698)</f>
        <v>0</v>
      </c>
    </row>
    <row r="699" spans="1:14" x14ac:dyDescent="0.2">
      <c r="A699">
        <v>2019</v>
      </c>
      <c r="B699">
        <v>123</v>
      </c>
      <c r="C699" t="s">
        <v>476</v>
      </c>
      <c r="D699" t="s">
        <v>104</v>
      </c>
      <c r="E699">
        <v>1</v>
      </c>
      <c r="F699" s="29">
        <v>2316474</v>
      </c>
      <c r="G699" t="s">
        <v>477</v>
      </c>
      <c r="H699" t="s">
        <v>508</v>
      </c>
      <c r="I699" s="29">
        <v>13651</v>
      </c>
      <c r="J699">
        <v>5.8929999999999998</v>
      </c>
      <c r="K699" t="s">
        <v>508</v>
      </c>
      <c r="L699" s="29">
        <v>3786</v>
      </c>
      <c r="M699">
        <v>1.6339999999999999</v>
      </c>
      <c r="N699" s="20">
        <f>COUNTIF(lookup_lists!$B$49:$B$55,AB_Facilities!D699)</f>
        <v>1</v>
      </c>
    </row>
    <row r="700" spans="1:14" x14ac:dyDescent="0.2">
      <c r="A700">
        <v>2019</v>
      </c>
      <c r="B700">
        <v>123</v>
      </c>
      <c r="C700" t="s">
        <v>476</v>
      </c>
      <c r="D700" t="s">
        <v>104</v>
      </c>
      <c r="E700">
        <v>2</v>
      </c>
      <c r="F700" s="29">
        <v>2372273</v>
      </c>
      <c r="G700" t="s">
        <v>477</v>
      </c>
      <c r="H700" t="s">
        <v>508</v>
      </c>
      <c r="I700" s="29">
        <v>14267</v>
      </c>
      <c r="J700">
        <v>6.0140000000000002</v>
      </c>
      <c r="K700" t="s">
        <v>508</v>
      </c>
      <c r="L700" s="29">
        <v>3895</v>
      </c>
      <c r="M700">
        <v>1.6419999999999999</v>
      </c>
      <c r="N700" s="20">
        <f>COUNTIF(lookup_lists!$B$49:$B$55,AB_Facilities!D700)</f>
        <v>1</v>
      </c>
    </row>
    <row r="701" spans="1:14" x14ac:dyDescent="0.2">
      <c r="A701">
        <v>2019</v>
      </c>
      <c r="B701">
        <v>773</v>
      </c>
      <c r="C701" t="s">
        <v>348</v>
      </c>
      <c r="D701" t="s">
        <v>98</v>
      </c>
      <c r="E701">
        <v>1</v>
      </c>
      <c r="F701" s="29">
        <v>3044268</v>
      </c>
      <c r="G701" t="s">
        <v>477</v>
      </c>
      <c r="H701" s="29">
        <v>13418</v>
      </c>
      <c r="I701" s="29">
        <v>6577</v>
      </c>
      <c r="J701">
        <v>2.161</v>
      </c>
      <c r="K701" s="29">
        <v>12022</v>
      </c>
      <c r="L701" s="29">
        <v>5893</v>
      </c>
      <c r="M701">
        <v>1.9359999999999999</v>
      </c>
      <c r="N701" s="20">
        <f>COUNTIF(lookup_lists!$B$49:$B$55,AB_Facilities!D701)</f>
        <v>1</v>
      </c>
    </row>
    <row r="702" spans="1:14" x14ac:dyDescent="0.2">
      <c r="A702">
        <v>2019</v>
      </c>
      <c r="B702">
        <v>773</v>
      </c>
      <c r="C702" t="s">
        <v>348</v>
      </c>
      <c r="D702" t="s">
        <v>98</v>
      </c>
      <c r="E702">
        <v>2</v>
      </c>
      <c r="F702" s="29">
        <v>3166251</v>
      </c>
      <c r="G702" t="s">
        <v>477</v>
      </c>
      <c r="H702" s="29">
        <v>13418</v>
      </c>
      <c r="I702" s="29">
        <v>6841</v>
      </c>
      <c r="J702">
        <v>2.161</v>
      </c>
      <c r="K702" s="29">
        <v>12022</v>
      </c>
      <c r="L702" s="29">
        <v>6129</v>
      </c>
      <c r="M702">
        <v>1.9359999999999999</v>
      </c>
      <c r="N702" s="20">
        <f>COUNTIF(lookup_lists!$B$49:$B$55,AB_Facilities!D702)</f>
        <v>1</v>
      </c>
    </row>
    <row r="703" spans="1:14" x14ac:dyDescent="0.2">
      <c r="A703">
        <v>2019</v>
      </c>
      <c r="B703">
        <v>773</v>
      </c>
      <c r="C703" t="s">
        <v>348</v>
      </c>
      <c r="D703" t="s">
        <v>98</v>
      </c>
      <c r="E703">
        <v>3</v>
      </c>
      <c r="F703" s="29">
        <v>3928396</v>
      </c>
      <c r="G703" t="s">
        <v>477</v>
      </c>
      <c r="H703" t="s">
        <v>477</v>
      </c>
      <c r="I703" s="29">
        <v>2831</v>
      </c>
      <c r="J703">
        <v>0.72099999999999997</v>
      </c>
      <c r="K703" t="s">
        <v>477</v>
      </c>
      <c r="L703" s="29">
        <v>2222</v>
      </c>
      <c r="M703">
        <v>0.56599999999999995</v>
      </c>
      <c r="N703" s="20">
        <f>COUNTIF(lookup_lists!$B$49:$B$55,AB_Facilities!D703)</f>
        <v>1</v>
      </c>
    </row>
    <row r="704" spans="1:14" x14ac:dyDescent="0.2">
      <c r="A704">
        <v>2019</v>
      </c>
      <c r="B704">
        <v>1391</v>
      </c>
      <c r="C704" t="s">
        <v>348</v>
      </c>
      <c r="D704" t="s">
        <v>478</v>
      </c>
      <c r="E704">
        <v>1</v>
      </c>
      <c r="F704" s="29">
        <v>125653</v>
      </c>
      <c r="G704" t="s">
        <v>477</v>
      </c>
      <c r="H704" t="s">
        <v>477</v>
      </c>
      <c r="I704" t="s">
        <v>477</v>
      </c>
      <c r="J704" t="s">
        <v>477</v>
      </c>
      <c r="K704" t="s">
        <v>477</v>
      </c>
      <c r="L704">
        <v>42</v>
      </c>
      <c r="M704">
        <v>0.33400000000000002</v>
      </c>
      <c r="N704" s="20">
        <f>COUNTIF(lookup_lists!$B$49:$B$55,AB_Facilities!D704)</f>
        <v>0</v>
      </c>
    </row>
    <row r="705" spans="1:14" x14ac:dyDescent="0.2">
      <c r="A705">
        <v>2019</v>
      </c>
      <c r="B705">
        <v>1391</v>
      </c>
      <c r="C705" t="s">
        <v>348</v>
      </c>
      <c r="D705" t="s">
        <v>478</v>
      </c>
      <c r="E705">
        <v>2</v>
      </c>
      <c r="F705" s="29">
        <v>407929</v>
      </c>
      <c r="G705" t="s">
        <v>477</v>
      </c>
      <c r="H705" t="s">
        <v>477</v>
      </c>
      <c r="I705" t="s">
        <v>477</v>
      </c>
      <c r="J705" t="s">
        <v>477</v>
      </c>
      <c r="K705" t="s">
        <v>477</v>
      </c>
      <c r="L705">
        <v>115</v>
      </c>
      <c r="M705">
        <v>0.28199999999999997</v>
      </c>
      <c r="N705" s="20">
        <f>COUNTIF(lookup_lists!$B$49:$B$55,AB_Facilities!D705)</f>
        <v>0</v>
      </c>
    </row>
    <row r="706" spans="1:14" x14ac:dyDescent="0.2">
      <c r="A706">
        <v>2019</v>
      </c>
      <c r="B706">
        <v>1391</v>
      </c>
      <c r="C706" t="s">
        <v>348</v>
      </c>
      <c r="D706" t="s">
        <v>478</v>
      </c>
      <c r="E706">
        <v>3</v>
      </c>
      <c r="F706" s="29">
        <v>512599</v>
      </c>
      <c r="G706" t="s">
        <v>477</v>
      </c>
      <c r="H706" t="s">
        <v>477</v>
      </c>
      <c r="I706" t="s">
        <v>477</v>
      </c>
      <c r="J706" t="s">
        <v>477</v>
      </c>
      <c r="K706" t="s">
        <v>477</v>
      </c>
      <c r="L706">
        <v>140</v>
      </c>
      <c r="M706">
        <v>0.27400000000000002</v>
      </c>
      <c r="N706" s="20">
        <f>COUNTIF(lookup_lists!$B$49:$B$55,AB_Facilities!D706)</f>
        <v>0</v>
      </c>
    </row>
    <row r="707" spans="1:14" x14ac:dyDescent="0.2">
      <c r="A707">
        <v>2019</v>
      </c>
      <c r="B707">
        <v>1512</v>
      </c>
      <c r="C707" t="s">
        <v>476</v>
      </c>
      <c r="D707" t="s">
        <v>95</v>
      </c>
      <c r="E707">
        <v>3</v>
      </c>
      <c r="F707" s="29">
        <v>170273</v>
      </c>
      <c r="G707" t="s">
        <v>477</v>
      </c>
      <c r="H707" t="s">
        <v>508</v>
      </c>
      <c r="I707">
        <v>318</v>
      </c>
      <c r="J707">
        <v>1.8680000000000001</v>
      </c>
      <c r="K707" t="s">
        <v>508</v>
      </c>
      <c r="L707">
        <v>560</v>
      </c>
      <c r="M707">
        <v>3.2890000000000001</v>
      </c>
      <c r="N707" s="20">
        <f>COUNTIF(lookup_lists!$B$49:$B$55,AB_Facilities!D707)</f>
        <v>1</v>
      </c>
    </row>
    <row r="708" spans="1:14" x14ac:dyDescent="0.2">
      <c r="A708">
        <v>2019</v>
      </c>
      <c r="B708">
        <v>1512</v>
      </c>
      <c r="C708" t="s">
        <v>476</v>
      </c>
      <c r="D708" t="s">
        <v>95</v>
      </c>
      <c r="E708">
        <v>4</v>
      </c>
      <c r="F708" s="29">
        <v>596367</v>
      </c>
      <c r="G708" t="s">
        <v>477</v>
      </c>
      <c r="H708" t="s">
        <v>508</v>
      </c>
      <c r="I708" s="29">
        <v>1422</v>
      </c>
      <c r="J708">
        <v>2.3849999999999998</v>
      </c>
      <c r="K708" t="s">
        <v>508</v>
      </c>
      <c r="L708">
        <v>935</v>
      </c>
      <c r="M708">
        <v>1.5669999999999999</v>
      </c>
      <c r="N708" s="20">
        <f>COUNTIF(lookup_lists!$B$49:$B$55,AB_Facilities!D708)</f>
        <v>1</v>
      </c>
    </row>
    <row r="709" spans="1:14" x14ac:dyDescent="0.2">
      <c r="A709">
        <v>2019</v>
      </c>
      <c r="B709">
        <v>1512</v>
      </c>
      <c r="C709" t="s">
        <v>476</v>
      </c>
      <c r="D709" t="s">
        <v>95</v>
      </c>
      <c r="E709">
        <v>5</v>
      </c>
      <c r="F709" s="29">
        <v>1423148</v>
      </c>
      <c r="G709" t="s">
        <v>477</v>
      </c>
      <c r="H709" t="s">
        <v>477</v>
      </c>
      <c r="I709" s="29">
        <v>6495</v>
      </c>
      <c r="J709">
        <v>4.5640000000000001</v>
      </c>
      <c r="K709" t="s">
        <v>477</v>
      </c>
      <c r="L709" s="29">
        <v>3315</v>
      </c>
      <c r="M709">
        <v>2.33</v>
      </c>
      <c r="N709" s="20">
        <f>COUNTIF(lookup_lists!$B$49:$B$55,AB_Facilities!D709)</f>
        <v>1</v>
      </c>
    </row>
    <row r="710" spans="1:14" x14ac:dyDescent="0.2">
      <c r="A710">
        <v>2019</v>
      </c>
      <c r="B710">
        <v>9814</v>
      </c>
      <c r="C710" t="s">
        <v>102</v>
      </c>
      <c r="D710" t="s">
        <v>102</v>
      </c>
      <c r="E710">
        <v>1</v>
      </c>
      <c r="F710" s="29">
        <v>442570</v>
      </c>
      <c r="G710" t="s">
        <v>477</v>
      </c>
      <c r="H710" t="s">
        <v>477</v>
      </c>
      <c r="I710">
        <v>190</v>
      </c>
      <c r="J710">
        <v>0.42899999999999999</v>
      </c>
      <c r="K710" t="s">
        <v>477</v>
      </c>
      <c r="L710">
        <v>389</v>
      </c>
      <c r="M710">
        <v>0.878</v>
      </c>
      <c r="N710" s="20">
        <f>COUNTIF(lookup_lists!$B$49:$B$55,AB_Facilities!D710)</f>
        <v>1</v>
      </c>
    </row>
    <row r="711" spans="1:14" x14ac:dyDescent="0.2">
      <c r="A711">
        <v>2019</v>
      </c>
      <c r="B711">
        <v>9830</v>
      </c>
      <c r="C711" t="s">
        <v>351</v>
      </c>
      <c r="D711" t="s">
        <v>106</v>
      </c>
      <c r="E711">
        <v>1</v>
      </c>
      <c r="F711" t="s">
        <v>477</v>
      </c>
      <c r="G711" t="s">
        <v>477</v>
      </c>
      <c r="H711" t="s">
        <v>508</v>
      </c>
      <c r="I711" t="s">
        <v>477</v>
      </c>
      <c r="J711">
        <v>0</v>
      </c>
      <c r="K711" t="s">
        <v>508</v>
      </c>
      <c r="L711" t="s">
        <v>477</v>
      </c>
      <c r="M711">
        <v>0</v>
      </c>
      <c r="N711" s="20">
        <f>COUNTIF(lookup_lists!$B$49:$B$55,AB_Facilities!D711)</f>
        <v>1</v>
      </c>
    </row>
    <row r="712" spans="1:14" x14ac:dyDescent="0.2">
      <c r="A712">
        <v>2019</v>
      </c>
      <c r="B712">
        <v>9830</v>
      </c>
      <c r="C712" t="s">
        <v>351</v>
      </c>
      <c r="D712" t="s">
        <v>106</v>
      </c>
      <c r="E712">
        <v>2</v>
      </c>
      <c r="F712" t="s">
        <v>477</v>
      </c>
      <c r="G712" t="s">
        <v>477</v>
      </c>
      <c r="H712" t="s">
        <v>508</v>
      </c>
      <c r="I712" t="s">
        <v>477</v>
      </c>
      <c r="J712">
        <v>0</v>
      </c>
      <c r="K712" t="s">
        <v>508</v>
      </c>
      <c r="L712" t="s">
        <v>477</v>
      </c>
      <c r="M712">
        <v>0</v>
      </c>
      <c r="N712" s="20">
        <f>COUNTIF(lookup_lists!$B$49:$B$55,AB_Facilities!D712)</f>
        <v>1</v>
      </c>
    </row>
    <row r="713" spans="1:14" x14ac:dyDescent="0.2">
      <c r="A713">
        <v>2019</v>
      </c>
      <c r="B713">
        <v>9830</v>
      </c>
      <c r="C713" t="s">
        <v>351</v>
      </c>
      <c r="D713" t="s">
        <v>106</v>
      </c>
      <c r="E713">
        <v>3</v>
      </c>
      <c r="F713">
        <v>0</v>
      </c>
      <c r="G713" t="s">
        <v>477</v>
      </c>
      <c r="H713" t="s">
        <v>508</v>
      </c>
      <c r="I713">
        <v>0</v>
      </c>
      <c r="K713" t="s">
        <v>508</v>
      </c>
      <c r="L713">
        <v>0</v>
      </c>
      <c r="N713" s="20">
        <f>COUNTIF(lookup_lists!$B$49:$B$55,AB_Facilities!D713)</f>
        <v>1</v>
      </c>
    </row>
    <row r="714" spans="1:14" x14ac:dyDescent="0.2">
      <c r="A714">
        <v>2019</v>
      </c>
      <c r="B714">
        <v>9830</v>
      </c>
      <c r="C714" t="s">
        <v>351</v>
      </c>
      <c r="D714" t="s">
        <v>106</v>
      </c>
      <c r="E714">
        <v>4</v>
      </c>
      <c r="F714" s="29">
        <v>972963</v>
      </c>
      <c r="G714" t="s">
        <v>477</v>
      </c>
      <c r="H714" t="s">
        <v>508</v>
      </c>
      <c r="I714">
        <v>945</v>
      </c>
      <c r="J714">
        <v>0.97099999999999997</v>
      </c>
      <c r="K714" t="s">
        <v>508</v>
      </c>
      <c r="L714" s="29">
        <v>1591</v>
      </c>
      <c r="M714">
        <v>1.635</v>
      </c>
      <c r="N714" s="20">
        <f>COUNTIF(lookup_lists!$B$49:$B$55,AB_Facilities!D714)</f>
        <v>1</v>
      </c>
    </row>
    <row r="715" spans="1:14" x14ac:dyDescent="0.2">
      <c r="A715">
        <v>2019</v>
      </c>
      <c r="B715">
        <v>9830</v>
      </c>
      <c r="C715" t="s">
        <v>351</v>
      </c>
      <c r="D715" t="s">
        <v>106</v>
      </c>
      <c r="E715">
        <v>5</v>
      </c>
      <c r="F715">
        <v>0</v>
      </c>
      <c r="G715" t="s">
        <v>477</v>
      </c>
      <c r="H715" t="s">
        <v>508</v>
      </c>
      <c r="I715">
        <v>0</v>
      </c>
      <c r="K715" t="s">
        <v>508</v>
      </c>
      <c r="L715">
        <v>0</v>
      </c>
      <c r="N715" s="20">
        <f>COUNTIF(lookup_lists!$B$49:$B$55,AB_Facilities!D715)</f>
        <v>1</v>
      </c>
    </row>
    <row r="716" spans="1:14" x14ac:dyDescent="0.2">
      <c r="A716">
        <v>2019</v>
      </c>
      <c r="B716">
        <v>9830</v>
      </c>
      <c r="C716" t="s">
        <v>351</v>
      </c>
      <c r="D716" t="s">
        <v>106</v>
      </c>
      <c r="E716">
        <v>6</v>
      </c>
      <c r="F716" s="29">
        <v>1378282</v>
      </c>
      <c r="G716" t="s">
        <v>477</v>
      </c>
      <c r="H716" t="s">
        <v>508</v>
      </c>
      <c r="I716" s="29">
        <v>1878</v>
      </c>
      <c r="J716">
        <v>1.363</v>
      </c>
      <c r="K716" t="s">
        <v>508</v>
      </c>
      <c r="L716" s="29">
        <v>2369</v>
      </c>
      <c r="M716">
        <v>1.7190000000000001</v>
      </c>
      <c r="N716" s="20">
        <f>COUNTIF(lookup_lists!$B$49:$B$55,AB_Facilities!D716)</f>
        <v>1</v>
      </c>
    </row>
    <row r="717" spans="1:14" x14ac:dyDescent="0.2">
      <c r="A717">
        <v>2019</v>
      </c>
      <c r="B717">
        <v>10323</v>
      </c>
      <c r="C717" t="s">
        <v>351</v>
      </c>
      <c r="D717" t="s">
        <v>357</v>
      </c>
      <c r="E717">
        <v>4</v>
      </c>
      <c r="F717" t="s">
        <v>477</v>
      </c>
      <c r="G717" t="s">
        <v>477</v>
      </c>
      <c r="H717" t="s">
        <v>477</v>
      </c>
      <c r="I717" t="s">
        <v>477</v>
      </c>
      <c r="J717" t="s">
        <v>477</v>
      </c>
      <c r="K717" t="s">
        <v>477</v>
      </c>
      <c r="L717" t="s">
        <v>477</v>
      </c>
      <c r="M717" t="s">
        <v>477</v>
      </c>
      <c r="N717" s="20">
        <f>COUNTIF(lookup_lists!$B$49:$B$55,AB_Facilities!D717)</f>
        <v>1</v>
      </c>
    </row>
    <row r="718" spans="1:14" x14ac:dyDescent="0.2">
      <c r="A718">
        <v>2019</v>
      </c>
      <c r="B718">
        <v>10324</v>
      </c>
      <c r="C718" t="s">
        <v>351</v>
      </c>
      <c r="D718" t="s">
        <v>100</v>
      </c>
      <c r="E718">
        <v>1</v>
      </c>
      <c r="F718" s="29">
        <v>2304903</v>
      </c>
      <c r="G718" t="s">
        <v>477</v>
      </c>
      <c r="H718" t="s">
        <v>508</v>
      </c>
      <c r="I718" s="29">
        <v>4233</v>
      </c>
      <c r="J718">
        <v>1.837</v>
      </c>
      <c r="K718" t="s">
        <v>477</v>
      </c>
      <c r="L718" s="29">
        <v>4509</v>
      </c>
      <c r="M718">
        <v>1.956</v>
      </c>
      <c r="N718" s="20">
        <f>COUNTIF(lookup_lists!$B$49:$B$55,AB_Facilities!D718)</f>
        <v>1</v>
      </c>
    </row>
    <row r="719" spans="1:14" x14ac:dyDescent="0.2">
      <c r="A719">
        <v>2019</v>
      </c>
      <c r="B719">
        <v>10324</v>
      </c>
      <c r="C719" t="s">
        <v>351</v>
      </c>
      <c r="D719" t="s">
        <v>100</v>
      </c>
      <c r="E719">
        <v>2</v>
      </c>
      <c r="F719" s="29">
        <v>2338163</v>
      </c>
      <c r="G719" t="s">
        <v>477</v>
      </c>
      <c r="H719" t="s">
        <v>508</v>
      </c>
      <c r="I719" s="29">
        <v>4318</v>
      </c>
      <c r="J719">
        <v>1.847</v>
      </c>
      <c r="K719" t="s">
        <v>477</v>
      </c>
      <c r="L719" s="29">
        <v>4469</v>
      </c>
      <c r="M719">
        <v>1.911</v>
      </c>
      <c r="N719" s="20">
        <f>COUNTIF(lookup_lists!$B$49:$B$55,AB_Facilities!D719)</f>
        <v>1</v>
      </c>
    </row>
    <row r="720" spans="1:14" x14ac:dyDescent="0.2">
      <c r="A720">
        <v>2019</v>
      </c>
      <c r="B720">
        <v>10324</v>
      </c>
      <c r="C720" t="s">
        <v>351</v>
      </c>
      <c r="D720" t="s">
        <v>100</v>
      </c>
      <c r="E720">
        <v>3</v>
      </c>
      <c r="F720" s="29">
        <v>3454050</v>
      </c>
      <c r="G720" t="s">
        <v>477</v>
      </c>
      <c r="H720" t="s">
        <v>477</v>
      </c>
      <c r="I720" s="29">
        <v>2343</v>
      </c>
      <c r="J720">
        <v>0.67800000000000005</v>
      </c>
      <c r="K720" t="s">
        <v>477</v>
      </c>
      <c r="L720" s="29">
        <v>1807</v>
      </c>
      <c r="M720">
        <v>0.52300000000000002</v>
      </c>
      <c r="N720" s="20">
        <f>COUNTIF(lookup_lists!$B$49:$B$55,AB_Facilities!D720)</f>
        <v>1</v>
      </c>
    </row>
    <row r="721" spans="1:14" x14ac:dyDescent="0.2">
      <c r="A721">
        <v>2019</v>
      </c>
      <c r="B721">
        <v>11610</v>
      </c>
      <c r="C721" t="s">
        <v>480</v>
      </c>
      <c r="D721" t="s">
        <v>481</v>
      </c>
      <c r="E721">
        <v>8</v>
      </c>
      <c r="F721" t="s">
        <v>477</v>
      </c>
      <c r="G721" t="s">
        <v>477</v>
      </c>
      <c r="H721" t="s">
        <v>477</v>
      </c>
      <c r="I721" t="s">
        <v>477</v>
      </c>
      <c r="J721" t="s">
        <v>477</v>
      </c>
      <c r="K721" t="s">
        <v>477</v>
      </c>
      <c r="L721" t="s">
        <v>477</v>
      </c>
      <c r="M721" t="s">
        <v>477</v>
      </c>
      <c r="N721" s="20">
        <f>COUNTIF(lookup_lists!$B$49:$B$55,AB_Facilities!D721)</f>
        <v>0</v>
      </c>
    </row>
    <row r="722" spans="1:14" x14ac:dyDescent="0.2">
      <c r="A722">
        <v>2019</v>
      </c>
      <c r="B722">
        <v>11610</v>
      </c>
      <c r="C722" t="s">
        <v>480</v>
      </c>
      <c r="D722" t="s">
        <v>481</v>
      </c>
      <c r="E722">
        <v>10</v>
      </c>
      <c r="F722" t="s">
        <v>477</v>
      </c>
      <c r="G722" t="s">
        <v>477</v>
      </c>
      <c r="H722" t="s">
        <v>477</v>
      </c>
      <c r="I722" t="s">
        <v>477</v>
      </c>
      <c r="J722" t="s">
        <v>477</v>
      </c>
      <c r="K722" t="s">
        <v>477</v>
      </c>
      <c r="L722" t="s">
        <v>477</v>
      </c>
      <c r="M722" t="s">
        <v>477</v>
      </c>
      <c r="N722" s="20">
        <f>COUNTIF(lookup_lists!$B$49:$B$55,AB_Facilities!D722)</f>
        <v>0</v>
      </c>
    </row>
    <row r="723" spans="1:14" x14ac:dyDescent="0.2">
      <c r="A723">
        <v>2019</v>
      </c>
      <c r="B723">
        <v>11610</v>
      </c>
      <c r="C723" t="s">
        <v>480</v>
      </c>
      <c r="D723" t="s">
        <v>481</v>
      </c>
      <c r="E723">
        <v>11</v>
      </c>
      <c r="F723" t="s">
        <v>477</v>
      </c>
      <c r="G723" t="s">
        <v>477</v>
      </c>
      <c r="H723" t="s">
        <v>477</v>
      </c>
      <c r="I723" t="s">
        <v>477</v>
      </c>
      <c r="J723" t="s">
        <v>477</v>
      </c>
      <c r="K723" t="s">
        <v>477</v>
      </c>
      <c r="L723" t="s">
        <v>477</v>
      </c>
      <c r="M723" t="s">
        <v>477</v>
      </c>
      <c r="N723" s="20">
        <f>COUNTIF(lookup_lists!$B$49:$B$55,AB_Facilities!D723)</f>
        <v>0</v>
      </c>
    </row>
    <row r="724" spans="1:14" x14ac:dyDescent="0.2">
      <c r="A724">
        <v>2019</v>
      </c>
      <c r="B724">
        <v>11610</v>
      </c>
      <c r="C724" t="s">
        <v>480</v>
      </c>
      <c r="D724" t="s">
        <v>481</v>
      </c>
      <c r="E724" t="s">
        <v>482</v>
      </c>
      <c r="F724" s="29">
        <v>259199</v>
      </c>
      <c r="G724" t="s">
        <v>477</v>
      </c>
      <c r="H724" t="s">
        <v>477</v>
      </c>
      <c r="I724" t="s">
        <v>477</v>
      </c>
      <c r="J724" t="s">
        <v>477</v>
      </c>
      <c r="K724" t="s">
        <v>477</v>
      </c>
      <c r="L724">
        <v>53</v>
      </c>
      <c r="M724">
        <v>0.20499999999999999</v>
      </c>
      <c r="N724" s="20">
        <f>COUNTIF(lookup_lists!$B$49:$B$55,AB_Facilities!D724)</f>
        <v>0</v>
      </c>
    </row>
    <row r="725" spans="1:14" x14ac:dyDescent="0.2">
      <c r="A725">
        <v>2019</v>
      </c>
      <c r="B725">
        <v>11610</v>
      </c>
      <c r="C725" t="s">
        <v>480</v>
      </c>
      <c r="D725" t="s">
        <v>481</v>
      </c>
      <c r="E725" t="s">
        <v>483</v>
      </c>
      <c r="F725" s="29">
        <v>215746</v>
      </c>
      <c r="G725" t="s">
        <v>477</v>
      </c>
      <c r="H725" t="s">
        <v>477</v>
      </c>
      <c r="I725" t="s">
        <v>477</v>
      </c>
      <c r="J725" t="s">
        <v>477</v>
      </c>
      <c r="K725" t="s">
        <v>477</v>
      </c>
      <c r="L725">
        <v>63</v>
      </c>
      <c r="M725">
        <v>0.29399999999999998</v>
      </c>
      <c r="N725" s="20">
        <f>COUNTIF(lookup_lists!$B$49:$B$55,AB_Facilities!D725)</f>
        <v>0</v>
      </c>
    </row>
    <row r="726" spans="1:14" x14ac:dyDescent="0.2">
      <c r="A726">
        <v>2019</v>
      </c>
      <c r="B726">
        <v>11610</v>
      </c>
      <c r="C726" t="s">
        <v>480</v>
      </c>
      <c r="D726" t="s">
        <v>481</v>
      </c>
      <c r="E726">
        <v>14</v>
      </c>
      <c r="F726" s="29">
        <v>392926</v>
      </c>
      <c r="G726" t="s">
        <v>477</v>
      </c>
      <c r="H726" t="s">
        <v>477</v>
      </c>
      <c r="I726" t="s">
        <v>477</v>
      </c>
      <c r="J726" t="s">
        <v>477</v>
      </c>
      <c r="K726" t="s">
        <v>477</v>
      </c>
      <c r="L726">
        <v>132</v>
      </c>
      <c r="M726">
        <v>0.33500000000000002</v>
      </c>
      <c r="N726" s="20">
        <f>COUNTIF(lookup_lists!$B$49:$B$55,AB_Facilities!D726)</f>
        <v>0</v>
      </c>
    </row>
    <row r="727" spans="1:14" x14ac:dyDescent="0.2">
      <c r="A727">
        <v>2019</v>
      </c>
      <c r="B727">
        <v>11610</v>
      </c>
      <c r="C727" t="s">
        <v>480</v>
      </c>
      <c r="D727" t="s">
        <v>481</v>
      </c>
      <c r="E727">
        <v>15</v>
      </c>
      <c r="F727" s="29">
        <v>421580</v>
      </c>
      <c r="G727" t="s">
        <v>477</v>
      </c>
      <c r="H727" t="s">
        <v>477</v>
      </c>
      <c r="I727" t="s">
        <v>477</v>
      </c>
      <c r="J727" t="s">
        <v>477</v>
      </c>
      <c r="K727" t="s">
        <v>477</v>
      </c>
      <c r="L727">
        <v>109</v>
      </c>
      <c r="M727">
        <v>0.25800000000000001</v>
      </c>
      <c r="N727" s="20">
        <f>COUNTIF(lookup_lists!$B$49:$B$55,AB_Facilities!D727)</f>
        <v>0</v>
      </c>
    </row>
    <row r="728" spans="1:14" x14ac:dyDescent="0.2">
      <c r="A728">
        <v>2019</v>
      </c>
      <c r="B728">
        <v>360131</v>
      </c>
      <c r="C728" t="s">
        <v>480</v>
      </c>
      <c r="D728" t="s">
        <v>481</v>
      </c>
      <c r="E728">
        <v>16</v>
      </c>
      <c r="F728" s="29">
        <v>326135</v>
      </c>
      <c r="G728" t="s">
        <v>477</v>
      </c>
      <c r="H728" t="s">
        <v>477</v>
      </c>
      <c r="I728" t="s">
        <v>477</v>
      </c>
      <c r="J728" t="s">
        <v>477</v>
      </c>
      <c r="K728" t="s">
        <v>477</v>
      </c>
      <c r="L728">
        <v>68</v>
      </c>
      <c r="M728">
        <v>0.20799999999999999</v>
      </c>
      <c r="N728" s="20">
        <f>COUNTIF(lookup_lists!$B$49:$B$55,AB_Facilities!D728)</f>
        <v>0</v>
      </c>
    </row>
    <row r="729" spans="1:14" x14ac:dyDescent="0.2">
      <c r="A729">
        <v>2019</v>
      </c>
      <c r="B729">
        <v>11718</v>
      </c>
      <c r="C729" t="s">
        <v>476</v>
      </c>
      <c r="D729" t="s">
        <v>484</v>
      </c>
      <c r="E729">
        <v>1</v>
      </c>
      <c r="F729" t="s">
        <v>477</v>
      </c>
      <c r="G729" t="s">
        <v>477</v>
      </c>
      <c r="H729" t="s">
        <v>477</v>
      </c>
      <c r="I729" t="s">
        <v>477</v>
      </c>
      <c r="J729" t="s">
        <v>477</v>
      </c>
      <c r="K729" t="s">
        <v>477</v>
      </c>
      <c r="L729" t="s">
        <v>477</v>
      </c>
      <c r="M729" t="s">
        <v>477</v>
      </c>
      <c r="N729" s="20">
        <f>COUNTIF(lookup_lists!$B$49:$B$55,AB_Facilities!D729)</f>
        <v>0</v>
      </c>
    </row>
    <row r="730" spans="1:14" x14ac:dyDescent="0.2">
      <c r="A730">
        <v>2019</v>
      </c>
      <c r="B730">
        <v>11718</v>
      </c>
      <c r="C730" t="s">
        <v>476</v>
      </c>
      <c r="D730" t="s">
        <v>484</v>
      </c>
      <c r="E730">
        <v>2</v>
      </c>
      <c r="F730" t="s">
        <v>477</v>
      </c>
      <c r="G730" t="s">
        <v>477</v>
      </c>
      <c r="H730" t="s">
        <v>477</v>
      </c>
      <c r="I730" t="s">
        <v>477</v>
      </c>
      <c r="J730" t="s">
        <v>477</v>
      </c>
      <c r="K730" t="s">
        <v>477</v>
      </c>
      <c r="L730" t="s">
        <v>477</v>
      </c>
      <c r="M730" t="s">
        <v>477</v>
      </c>
      <c r="N730" s="20">
        <f>COUNTIF(lookup_lists!$B$49:$B$55,AB_Facilities!D730)</f>
        <v>0</v>
      </c>
    </row>
    <row r="731" spans="1:14" x14ac:dyDescent="0.2">
      <c r="A731">
        <v>2019</v>
      </c>
      <c r="B731">
        <v>11718</v>
      </c>
      <c r="C731" t="s">
        <v>476</v>
      </c>
      <c r="D731" t="s">
        <v>484</v>
      </c>
      <c r="E731">
        <v>3</v>
      </c>
      <c r="F731" t="s">
        <v>477</v>
      </c>
      <c r="G731" t="s">
        <v>477</v>
      </c>
      <c r="H731" t="s">
        <v>477</v>
      </c>
      <c r="I731" t="s">
        <v>477</v>
      </c>
      <c r="J731" t="s">
        <v>477</v>
      </c>
      <c r="K731" t="s">
        <v>477</v>
      </c>
      <c r="L731" t="s">
        <v>477</v>
      </c>
      <c r="M731" t="s">
        <v>477</v>
      </c>
      <c r="N731" s="20">
        <f>COUNTIF(lookup_lists!$B$49:$B$55,AB_Facilities!D731)</f>
        <v>0</v>
      </c>
    </row>
    <row r="732" spans="1:14" x14ac:dyDescent="0.2">
      <c r="A732">
        <v>2019</v>
      </c>
      <c r="B732">
        <v>67774</v>
      </c>
      <c r="C732" t="s">
        <v>476</v>
      </c>
      <c r="D732" t="s">
        <v>485</v>
      </c>
      <c r="E732">
        <v>1</v>
      </c>
      <c r="F732" s="29">
        <v>247117</v>
      </c>
      <c r="G732" t="s">
        <v>477</v>
      </c>
      <c r="H732" t="s">
        <v>477</v>
      </c>
      <c r="I732" t="s">
        <v>477</v>
      </c>
      <c r="J732" t="s">
        <v>477</v>
      </c>
      <c r="K732" t="s">
        <v>477</v>
      </c>
      <c r="L732">
        <v>89</v>
      </c>
      <c r="M732">
        <v>0.36099999999999999</v>
      </c>
      <c r="N732" s="20">
        <f>COUNTIF(lookup_lists!$B$49:$B$55,AB_Facilities!D732)</f>
        <v>0</v>
      </c>
    </row>
    <row r="733" spans="1:14" x14ac:dyDescent="0.2">
      <c r="A733">
        <v>2019</v>
      </c>
      <c r="B733">
        <v>68179</v>
      </c>
      <c r="C733" t="s">
        <v>486</v>
      </c>
      <c r="D733" t="s">
        <v>487</v>
      </c>
      <c r="E733">
        <v>1</v>
      </c>
      <c r="F733" s="29">
        <v>676669</v>
      </c>
      <c r="G733" s="29">
        <v>1111085</v>
      </c>
      <c r="H733" t="s">
        <v>477</v>
      </c>
      <c r="I733" t="s">
        <v>477</v>
      </c>
      <c r="J733" t="s">
        <v>477</v>
      </c>
      <c r="K733" t="s">
        <v>477</v>
      </c>
      <c r="L733">
        <v>205</v>
      </c>
      <c r="M733">
        <v>0.115</v>
      </c>
      <c r="N733" s="20">
        <f>COUNTIF(lookup_lists!$B$49:$B$55,AB_Facilities!D733)</f>
        <v>0</v>
      </c>
    </row>
    <row r="734" spans="1:14" x14ac:dyDescent="0.2">
      <c r="A734">
        <v>2019</v>
      </c>
      <c r="B734">
        <v>69209</v>
      </c>
      <c r="C734" t="s">
        <v>476</v>
      </c>
      <c r="D734" t="s">
        <v>484</v>
      </c>
      <c r="E734">
        <v>4</v>
      </c>
      <c r="F734" s="29">
        <v>249775</v>
      </c>
      <c r="G734" s="29">
        <v>62405</v>
      </c>
      <c r="H734" t="s">
        <v>477</v>
      </c>
      <c r="I734" t="s">
        <v>477</v>
      </c>
      <c r="J734" t="s">
        <v>477</v>
      </c>
      <c r="K734" t="s">
        <v>477</v>
      </c>
      <c r="L734">
        <v>168</v>
      </c>
      <c r="M734">
        <v>0.53900000000000003</v>
      </c>
      <c r="N734" s="20">
        <f>COUNTIF(lookup_lists!$B$49:$B$55,AB_Facilities!D734)</f>
        <v>0</v>
      </c>
    </row>
    <row r="735" spans="1:14" x14ac:dyDescent="0.2">
      <c r="A735">
        <v>2019</v>
      </c>
      <c r="B735">
        <v>69209</v>
      </c>
      <c r="C735" t="s">
        <v>476</v>
      </c>
      <c r="D735" t="s">
        <v>484</v>
      </c>
      <c r="E735">
        <v>5</v>
      </c>
      <c r="F735" s="29">
        <v>306917</v>
      </c>
      <c r="G735" t="s">
        <v>477</v>
      </c>
      <c r="H735" t="s">
        <v>477</v>
      </c>
      <c r="I735" t="s">
        <v>477</v>
      </c>
      <c r="J735" t="s">
        <v>477</v>
      </c>
      <c r="K735" t="s">
        <v>477</v>
      </c>
      <c r="L735">
        <v>144</v>
      </c>
      <c r="M735">
        <v>0.47</v>
      </c>
      <c r="N735" s="20">
        <f>COUNTIF(lookup_lists!$B$49:$B$55,AB_Facilities!D735)</f>
        <v>0</v>
      </c>
    </row>
    <row r="736" spans="1:14" x14ac:dyDescent="0.2">
      <c r="A736">
        <v>2019</v>
      </c>
      <c r="B736">
        <v>73899</v>
      </c>
      <c r="C736" t="s">
        <v>476</v>
      </c>
      <c r="D736" t="s">
        <v>488</v>
      </c>
      <c r="E736">
        <v>1</v>
      </c>
      <c r="F736" s="29">
        <v>732962</v>
      </c>
      <c r="G736" s="29">
        <v>2234646</v>
      </c>
      <c r="H736" t="s">
        <v>477</v>
      </c>
      <c r="I736" t="s">
        <v>477</v>
      </c>
      <c r="J736" t="s">
        <v>477</v>
      </c>
      <c r="K736" t="s">
        <v>477</v>
      </c>
      <c r="L736">
        <v>229</v>
      </c>
      <c r="M736">
        <v>7.6999999999999999E-2</v>
      </c>
      <c r="N736" s="20">
        <f>COUNTIF(lookup_lists!$B$49:$B$55,AB_Facilities!D736)</f>
        <v>0</v>
      </c>
    </row>
    <row r="737" spans="1:14" x14ac:dyDescent="0.2">
      <c r="A737">
        <v>2019</v>
      </c>
      <c r="B737">
        <v>73899</v>
      </c>
      <c r="C737" t="s">
        <v>476</v>
      </c>
      <c r="D737" t="s">
        <v>488</v>
      </c>
      <c r="E737">
        <v>2</v>
      </c>
      <c r="F737" s="29">
        <v>752523</v>
      </c>
      <c r="G737" s="29">
        <v>2284253</v>
      </c>
      <c r="H737" t="s">
        <v>477</v>
      </c>
      <c r="I737" t="s">
        <v>477</v>
      </c>
      <c r="J737" t="s">
        <v>477</v>
      </c>
      <c r="K737" t="s">
        <v>477</v>
      </c>
      <c r="L737">
        <v>272</v>
      </c>
      <c r="M737">
        <v>8.8999999999999996E-2</v>
      </c>
      <c r="N737" s="20">
        <f>COUNTIF(lookup_lists!$B$49:$B$55,AB_Facilities!D737)</f>
        <v>0</v>
      </c>
    </row>
    <row r="738" spans="1:14" x14ac:dyDescent="0.2">
      <c r="A738">
        <v>2019</v>
      </c>
      <c r="B738">
        <v>77375</v>
      </c>
      <c r="C738" t="s">
        <v>489</v>
      </c>
      <c r="D738" t="s">
        <v>490</v>
      </c>
      <c r="E738">
        <v>1</v>
      </c>
      <c r="F738" s="29">
        <v>1293267</v>
      </c>
      <c r="G738" s="29">
        <v>-826674</v>
      </c>
      <c r="H738" t="s">
        <v>477</v>
      </c>
      <c r="I738" t="s">
        <v>477</v>
      </c>
      <c r="J738" t="s">
        <v>477</v>
      </c>
      <c r="K738" t="s">
        <v>477</v>
      </c>
      <c r="L738">
        <v>160</v>
      </c>
      <c r="M738">
        <v>0.34200000000000003</v>
      </c>
      <c r="N738" s="20">
        <f>COUNTIF(lookup_lists!$B$49:$B$55,AB_Facilities!D738)</f>
        <v>0</v>
      </c>
    </row>
    <row r="739" spans="1:14" x14ac:dyDescent="0.2">
      <c r="A739">
        <v>2019</v>
      </c>
      <c r="B739">
        <v>136385</v>
      </c>
      <c r="C739" t="s">
        <v>499</v>
      </c>
      <c r="D739" t="s">
        <v>493</v>
      </c>
      <c r="E739">
        <v>1</v>
      </c>
      <c r="F739" s="29">
        <v>663119</v>
      </c>
      <c r="G739" t="s">
        <v>477</v>
      </c>
      <c r="H739" t="s">
        <v>477</v>
      </c>
      <c r="I739" t="s">
        <v>477</v>
      </c>
      <c r="J739" t="s">
        <v>477</v>
      </c>
      <c r="K739" t="s">
        <v>477</v>
      </c>
      <c r="L739">
        <v>377</v>
      </c>
      <c r="M739">
        <v>0.56799999999999995</v>
      </c>
      <c r="N739" s="20">
        <f>COUNTIF(lookup_lists!$B$49:$B$55,AB_Facilities!D739)</f>
        <v>0</v>
      </c>
    </row>
    <row r="740" spans="1:14" x14ac:dyDescent="0.2">
      <c r="A740">
        <v>2019</v>
      </c>
      <c r="B740">
        <v>136681</v>
      </c>
      <c r="C740" t="s">
        <v>494</v>
      </c>
      <c r="D740" t="s">
        <v>495</v>
      </c>
      <c r="E740">
        <v>1</v>
      </c>
      <c r="F740" s="29">
        <v>312747</v>
      </c>
      <c r="G740" s="29">
        <v>361700</v>
      </c>
      <c r="H740" t="s">
        <v>477</v>
      </c>
      <c r="I740" t="s">
        <v>477</v>
      </c>
      <c r="J740" t="s">
        <v>477</v>
      </c>
      <c r="K740" t="s">
        <v>477</v>
      </c>
      <c r="L740">
        <v>117</v>
      </c>
      <c r="M740">
        <v>0.17399999999999999</v>
      </c>
      <c r="N740" s="20">
        <f>COUNTIF(lookup_lists!$B$49:$B$55,AB_Facilities!D740)</f>
        <v>0</v>
      </c>
    </row>
    <row r="741" spans="1:14" x14ac:dyDescent="0.2">
      <c r="A741">
        <v>2019</v>
      </c>
      <c r="B741">
        <v>136681</v>
      </c>
      <c r="C741" t="s">
        <v>494</v>
      </c>
      <c r="D741" t="s">
        <v>495</v>
      </c>
      <c r="E741">
        <v>2</v>
      </c>
      <c r="F741" s="29">
        <v>304076</v>
      </c>
      <c r="G741" s="29">
        <v>324906</v>
      </c>
      <c r="H741" t="s">
        <v>477</v>
      </c>
      <c r="I741" t="s">
        <v>477</v>
      </c>
      <c r="J741" t="s">
        <v>477</v>
      </c>
      <c r="K741" t="s">
        <v>477</v>
      </c>
      <c r="L741">
        <v>135</v>
      </c>
      <c r="M741">
        <v>0.215</v>
      </c>
      <c r="N741" s="20">
        <f>COUNTIF(lookup_lists!$B$49:$B$55,AB_Facilities!D741)</f>
        <v>0</v>
      </c>
    </row>
    <row r="742" spans="1:14" x14ac:dyDescent="0.2">
      <c r="A742">
        <v>2019</v>
      </c>
      <c r="B742">
        <v>136858</v>
      </c>
      <c r="C742" t="s">
        <v>496</v>
      </c>
      <c r="D742" t="s">
        <v>497</v>
      </c>
      <c r="E742">
        <v>1</v>
      </c>
      <c r="F742" s="29">
        <v>456429</v>
      </c>
      <c r="G742" t="s">
        <v>477</v>
      </c>
      <c r="H742" t="s">
        <v>477</v>
      </c>
      <c r="I742" t="s">
        <v>477</v>
      </c>
      <c r="J742" t="s">
        <v>477</v>
      </c>
      <c r="K742" t="s">
        <v>477</v>
      </c>
      <c r="L742">
        <v>229</v>
      </c>
      <c r="M742">
        <v>0.502</v>
      </c>
      <c r="N742" s="20">
        <f>COUNTIF(lookup_lists!$B$49:$B$55,AB_Facilities!D742)</f>
        <v>0</v>
      </c>
    </row>
    <row r="743" spans="1:14" x14ac:dyDescent="0.2">
      <c r="A743">
        <v>2019</v>
      </c>
      <c r="B743">
        <v>136951</v>
      </c>
      <c r="C743" t="s">
        <v>494</v>
      </c>
      <c r="D743" t="s">
        <v>498</v>
      </c>
      <c r="E743">
        <v>1</v>
      </c>
      <c r="F743" s="29">
        <v>754341</v>
      </c>
      <c r="G743" t="s">
        <v>509</v>
      </c>
      <c r="H743" t="s">
        <v>477</v>
      </c>
      <c r="I743" t="s">
        <v>477</v>
      </c>
      <c r="J743" t="s">
        <v>477</v>
      </c>
      <c r="K743" t="s">
        <v>477</v>
      </c>
      <c r="L743">
        <v>138</v>
      </c>
      <c r="M743">
        <v>0.183</v>
      </c>
      <c r="N743" s="20">
        <f>COUNTIF(lookup_lists!$B$49:$B$55,AB_Facilities!D743)</f>
        <v>0</v>
      </c>
    </row>
    <row r="744" spans="1:14" x14ac:dyDescent="0.2">
      <c r="A744">
        <v>2019</v>
      </c>
      <c r="B744">
        <v>138365</v>
      </c>
      <c r="C744" t="s">
        <v>499</v>
      </c>
      <c r="D744" t="s">
        <v>500</v>
      </c>
      <c r="E744">
        <v>1</v>
      </c>
      <c r="F744" s="29">
        <v>1919116</v>
      </c>
      <c r="G744" t="s">
        <v>477</v>
      </c>
      <c r="H744" t="s">
        <v>477</v>
      </c>
      <c r="I744" t="s">
        <v>477</v>
      </c>
      <c r="J744" t="s">
        <v>477</v>
      </c>
      <c r="K744" t="s">
        <v>477</v>
      </c>
      <c r="L744">
        <v>305</v>
      </c>
      <c r="M744">
        <v>0.159</v>
      </c>
      <c r="N744" s="20">
        <f>COUNTIF(lookup_lists!$B$49:$B$55,AB_Facilities!D744)</f>
        <v>0</v>
      </c>
    </row>
    <row r="745" spans="1:14" x14ac:dyDescent="0.2">
      <c r="A745">
        <v>2019</v>
      </c>
      <c r="B745">
        <v>147709</v>
      </c>
      <c r="C745" t="s">
        <v>476</v>
      </c>
      <c r="D745" t="s">
        <v>501</v>
      </c>
      <c r="E745">
        <v>1</v>
      </c>
      <c r="F745" s="29">
        <v>155641</v>
      </c>
      <c r="G745" t="s">
        <v>477</v>
      </c>
      <c r="H745" t="s">
        <v>477</v>
      </c>
      <c r="I745" t="s">
        <v>477</v>
      </c>
      <c r="J745" t="s">
        <v>477</v>
      </c>
      <c r="K745" t="s">
        <v>477</v>
      </c>
      <c r="L745">
        <v>78</v>
      </c>
      <c r="M745">
        <v>0.499</v>
      </c>
      <c r="N745" s="20">
        <f>COUNTIF(lookup_lists!$B$49:$B$55,AB_Facilities!D745)</f>
        <v>0</v>
      </c>
    </row>
    <row r="746" spans="1:14" x14ac:dyDescent="0.2">
      <c r="A746">
        <v>2019</v>
      </c>
      <c r="B746">
        <v>147709</v>
      </c>
      <c r="C746" t="s">
        <v>476</v>
      </c>
      <c r="D746" t="s">
        <v>501</v>
      </c>
      <c r="E746">
        <v>2</v>
      </c>
      <c r="F746" s="29">
        <v>64386</v>
      </c>
      <c r="G746" t="s">
        <v>477</v>
      </c>
      <c r="H746" t="s">
        <v>477</v>
      </c>
      <c r="I746" t="s">
        <v>477</v>
      </c>
      <c r="J746" t="s">
        <v>477</v>
      </c>
      <c r="K746" t="s">
        <v>477</v>
      </c>
      <c r="L746">
        <v>45</v>
      </c>
      <c r="M746">
        <v>0.70099999999999996</v>
      </c>
      <c r="N746" s="20">
        <f>COUNTIF(lookup_lists!$B$49:$B$55,AB_Facilities!D746)</f>
        <v>0</v>
      </c>
    </row>
    <row r="747" spans="1:14" x14ac:dyDescent="0.2">
      <c r="A747">
        <v>2019</v>
      </c>
      <c r="B747">
        <v>151812</v>
      </c>
      <c r="C747" t="s">
        <v>494</v>
      </c>
      <c r="D747" t="s">
        <v>502</v>
      </c>
      <c r="E747">
        <v>1</v>
      </c>
      <c r="F747" s="29">
        <v>464349</v>
      </c>
      <c r="G747" s="29">
        <v>128986</v>
      </c>
      <c r="H747" t="s">
        <v>477</v>
      </c>
      <c r="I747" t="s">
        <v>477</v>
      </c>
      <c r="J747" t="s">
        <v>477</v>
      </c>
      <c r="K747" t="s">
        <v>477</v>
      </c>
      <c r="L747">
        <v>166</v>
      </c>
      <c r="M747">
        <v>0.28000000000000003</v>
      </c>
      <c r="N747" s="20">
        <f>COUNTIF(lookup_lists!$B$49:$B$55,AB_Facilities!D747)</f>
        <v>0</v>
      </c>
    </row>
    <row r="748" spans="1:14" x14ac:dyDescent="0.2">
      <c r="A748">
        <v>2019</v>
      </c>
      <c r="B748">
        <v>155746</v>
      </c>
      <c r="C748" t="s">
        <v>494</v>
      </c>
      <c r="D748" t="s">
        <v>503</v>
      </c>
      <c r="E748">
        <v>1</v>
      </c>
      <c r="F748" s="29">
        <v>3154620</v>
      </c>
      <c r="G748" t="s">
        <v>509</v>
      </c>
      <c r="H748" t="s">
        <v>477</v>
      </c>
      <c r="I748" t="s">
        <v>477</v>
      </c>
      <c r="J748" t="s">
        <v>477</v>
      </c>
      <c r="K748" t="s">
        <v>477</v>
      </c>
      <c r="L748">
        <v>502</v>
      </c>
      <c r="M748">
        <v>0.159</v>
      </c>
      <c r="N748" s="20">
        <f>COUNTIF(lookup_lists!$B$49:$B$55,AB_Facilities!D748)</f>
        <v>0</v>
      </c>
    </row>
    <row r="749" spans="1:14" x14ac:dyDescent="0.2">
      <c r="A749">
        <v>2019</v>
      </c>
      <c r="B749">
        <v>238762</v>
      </c>
      <c r="C749" t="s">
        <v>504</v>
      </c>
      <c r="D749" t="s">
        <v>505</v>
      </c>
      <c r="E749">
        <v>1</v>
      </c>
      <c r="F749" s="29">
        <v>582758</v>
      </c>
      <c r="G749" t="s">
        <v>477</v>
      </c>
      <c r="H749" t="s">
        <v>477</v>
      </c>
      <c r="I749" t="s">
        <v>477</v>
      </c>
      <c r="J749" t="s">
        <v>477</v>
      </c>
      <c r="K749" t="s">
        <v>477</v>
      </c>
      <c r="L749">
        <v>165</v>
      </c>
      <c r="M749">
        <v>0.28199999999999997</v>
      </c>
      <c r="N749" s="20">
        <f>COUNTIF(lookup_lists!$B$49:$B$55,AB_Facilities!D749)</f>
        <v>0</v>
      </c>
    </row>
    <row r="750" spans="1:14" x14ac:dyDescent="0.2">
      <c r="A750">
        <v>2019</v>
      </c>
      <c r="B750">
        <v>246216</v>
      </c>
      <c r="C750" t="s">
        <v>499</v>
      </c>
      <c r="D750" t="s">
        <v>506</v>
      </c>
      <c r="E750">
        <v>1</v>
      </c>
      <c r="F750" s="29">
        <v>57570</v>
      </c>
      <c r="G750" t="s">
        <v>477</v>
      </c>
      <c r="H750" t="s">
        <v>477</v>
      </c>
      <c r="I750" t="s">
        <v>477</v>
      </c>
      <c r="J750" t="s">
        <v>477</v>
      </c>
      <c r="K750" t="s">
        <v>477</v>
      </c>
      <c r="L750">
        <v>12</v>
      </c>
      <c r="M750">
        <v>0.21199999999999999</v>
      </c>
      <c r="N750" s="20">
        <f>COUNTIF(lookup_lists!$B$49:$B$55,AB_Facilities!D750)</f>
        <v>0</v>
      </c>
    </row>
    <row r="751" spans="1:14" x14ac:dyDescent="0.2">
      <c r="A751">
        <v>2019</v>
      </c>
      <c r="B751">
        <v>246216</v>
      </c>
      <c r="C751" t="s">
        <v>499</v>
      </c>
      <c r="D751" t="s">
        <v>506</v>
      </c>
      <c r="E751">
        <v>2</v>
      </c>
      <c r="F751" s="29">
        <v>73692</v>
      </c>
      <c r="G751" t="s">
        <v>477</v>
      </c>
      <c r="H751" t="s">
        <v>477</v>
      </c>
      <c r="I751" t="s">
        <v>477</v>
      </c>
      <c r="J751" t="s">
        <v>477</v>
      </c>
      <c r="K751" t="s">
        <v>477</v>
      </c>
      <c r="L751">
        <v>22</v>
      </c>
      <c r="M751">
        <v>0.29599999999999999</v>
      </c>
      <c r="N751" s="20">
        <f>COUNTIF(lookup_lists!$B$49:$B$55,AB_Facilities!D751)</f>
        <v>0</v>
      </c>
    </row>
    <row r="752" spans="1:14" x14ac:dyDescent="0.2">
      <c r="A752">
        <v>2019</v>
      </c>
      <c r="B752">
        <v>246216</v>
      </c>
      <c r="C752" t="s">
        <v>499</v>
      </c>
      <c r="D752" t="s">
        <v>506</v>
      </c>
      <c r="E752">
        <v>3</v>
      </c>
      <c r="F752" s="29">
        <v>69304</v>
      </c>
      <c r="G752" t="s">
        <v>477</v>
      </c>
      <c r="H752" t="s">
        <v>477</v>
      </c>
      <c r="I752" t="s">
        <v>477</v>
      </c>
      <c r="J752" t="s">
        <v>477</v>
      </c>
      <c r="K752" t="s">
        <v>477</v>
      </c>
      <c r="L752">
        <v>16</v>
      </c>
      <c r="M752">
        <v>0.22600000000000001</v>
      </c>
      <c r="N752" s="20">
        <f>COUNTIF(lookup_lists!$B$49:$B$55,AB_Facilities!D752)</f>
        <v>0</v>
      </c>
    </row>
    <row r="753" spans="1:14" x14ac:dyDescent="0.2">
      <c r="A753">
        <v>2019</v>
      </c>
      <c r="B753">
        <v>262757</v>
      </c>
      <c r="C753" t="s">
        <v>499</v>
      </c>
      <c r="D753" t="s">
        <v>510</v>
      </c>
      <c r="E753">
        <v>1</v>
      </c>
      <c r="F753" s="29">
        <v>5791293</v>
      </c>
      <c r="G753" t="s">
        <v>477</v>
      </c>
      <c r="H753" t="s">
        <v>477</v>
      </c>
      <c r="I753" t="s">
        <v>477</v>
      </c>
      <c r="J753" t="s">
        <v>477</v>
      </c>
      <c r="K753" t="s">
        <v>477</v>
      </c>
      <c r="L753">
        <v>786</v>
      </c>
      <c r="M753">
        <v>0.13600000000000001</v>
      </c>
      <c r="N753" s="20">
        <f>COUNTIF(lookup_lists!$B$49:$B$55,AB_Facilities!D753)</f>
        <v>0</v>
      </c>
    </row>
    <row r="754" spans="1:14" x14ac:dyDescent="0.2">
      <c r="A754">
        <v>2020</v>
      </c>
      <c r="B754">
        <v>123</v>
      </c>
      <c r="C754" t="s">
        <v>476</v>
      </c>
      <c r="D754" t="s">
        <v>104</v>
      </c>
      <c r="E754">
        <v>1</v>
      </c>
      <c r="F754" s="29">
        <v>1720948</v>
      </c>
      <c r="G754" t="s">
        <v>477</v>
      </c>
      <c r="H754" t="s">
        <v>508</v>
      </c>
      <c r="I754" s="29">
        <v>8149</v>
      </c>
      <c r="J754">
        <v>4.7350000000000003</v>
      </c>
      <c r="K754" t="s">
        <v>508</v>
      </c>
      <c r="L754" s="29">
        <v>2976</v>
      </c>
      <c r="M754">
        <v>1.7290000000000001</v>
      </c>
      <c r="N754" s="20">
        <f>COUNTIF(lookup_lists!$B$49:$B$55,AB_Facilities!D754)</f>
        <v>1</v>
      </c>
    </row>
    <row r="755" spans="1:14" x14ac:dyDescent="0.2">
      <c r="A755">
        <v>2020</v>
      </c>
      <c r="B755">
        <v>123</v>
      </c>
      <c r="C755" t="s">
        <v>476</v>
      </c>
      <c r="D755" t="s">
        <v>104</v>
      </c>
      <c r="E755">
        <v>2</v>
      </c>
      <c r="F755" s="29">
        <v>1328755</v>
      </c>
      <c r="G755" t="s">
        <v>477</v>
      </c>
      <c r="H755" t="s">
        <v>508</v>
      </c>
      <c r="I755" s="29">
        <v>5580</v>
      </c>
      <c r="J755">
        <v>4.2</v>
      </c>
      <c r="K755" t="s">
        <v>508</v>
      </c>
      <c r="L755" s="29">
        <v>2231</v>
      </c>
      <c r="M755">
        <v>1.679</v>
      </c>
      <c r="N755" s="20">
        <f>COUNTIF(lookup_lists!$B$49:$B$55,AB_Facilities!D755)</f>
        <v>1</v>
      </c>
    </row>
    <row r="756" spans="1:14" x14ac:dyDescent="0.2">
      <c r="A756">
        <v>2020</v>
      </c>
      <c r="B756">
        <v>773</v>
      </c>
      <c r="C756" t="s">
        <v>348</v>
      </c>
      <c r="D756" t="s">
        <v>98</v>
      </c>
      <c r="E756">
        <v>1</v>
      </c>
      <c r="F756" s="29">
        <v>3026534</v>
      </c>
      <c r="G756" t="s">
        <v>477</v>
      </c>
      <c r="H756">
        <v>13177</v>
      </c>
      <c r="I756" s="29">
        <v>6754</v>
      </c>
      <c r="J756">
        <v>2.2320000000000002</v>
      </c>
      <c r="K756" s="29">
        <v>11614</v>
      </c>
      <c r="L756" s="29">
        <v>5953</v>
      </c>
      <c r="M756">
        <v>1.9670000000000001</v>
      </c>
      <c r="N756" s="20">
        <f>COUNTIF(lookup_lists!$B$49:$B$55,AB_Facilities!D756)</f>
        <v>1</v>
      </c>
    </row>
    <row r="757" spans="1:14" x14ac:dyDescent="0.2">
      <c r="A757">
        <v>2020</v>
      </c>
      <c r="B757">
        <v>773</v>
      </c>
      <c r="C757" t="s">
        <v>348</v>
      </c>
      <c r="D757" t="s">
        <v>98</v>
      </c>
      <c r="E757">
        <v>2</v>
      </c>
      <c r="F757" s="29">
        <v>2878368</v>
      </c>
      <c r="G757" t="s">
        <v>477</v>
      </c>
      <c r="H757">
        <v>13177</v>
      </c>
      <c r="I757" s="29">
        <v>6423</v>
      </c>
      <c r="J757">
        <v>2.2320000000000002</v>
      </c>
      <c r="K757" s="29">
        <v>11614</v>
      </c>
      <c r="L757" s="29">
        <v>5661</v>
      </c>
      <c r="M757">
        <v>1.9670000000000001</v>
      </c>
      <c r="N757" s="20">
        <f>COUNTIF(lookup_lists!$B$49:$B$55,AB_Facilities!D757)</f>
        <v>1</v>
      </c>
    </row>
    <row r="758" spans="1:14" x14ac:dyDescent="0.2">
      <c r="A758">
        <v>2020</v>
      </c>
      <c r="B758">
        <v>773</v>
      </c>
      <c r="C758" t="s">
        <v>348</v>
      </c>
      <c r="D758" t="s">
        <v>98</v>
      </c>
      <c r="E758">
        <v>3</v>
      </c>
      <c r="F758" s="29">
        <v>3781289</v>
      </c>
      <c r="G758" t="s">
        <v>477</v>
      </c>
      <c r="H758" t="s">
        <v>477</v>
      </c>
      <c r="I758" s="29">
        <v>2700</v>
      </c>
      <c r="J758">
        <v>0.71399999999999997</v>
      </c>
      <c r="K758" t="s">
        <v>477</v>
      </c>
      <c r="L758" s="29">
        <v>2146</v>
      </c>
      <c r="M758">
        <v>0.56699999999999995</v>
      </c>
      <c r="N758" s="20">
        <f>COUNTIF(lookup_lists!$B$49:$B$55,AB_Facilities!D758)</f>
        <v>1</v>
      </c>
    </row>
    <row r="759" spans="1:14" x14ac:dyDescent="0.2">
      <c r="A759">
        <v>2020</v>
      </c>
      <c r="B759">
        <v>1391</v>
      </c>
      <c r="C759" t="s">
        <v>348</v>
      </c>
      <c r="D759" t="s">
        <v>478</v>
      </c>
      <c r="E759">
        <v>1</v>
      </c>
      <c r="F759" s="29">
        <v>41643</v>
      </c>
      <c r="G759" t="s">
        <v>477</v>
      </c>
      <c r="H759" t="s">
        <v>477</v>
      </c>
      <c r="I759" t="s">
        <v>477</v>
      </c>
      <c r="J759" t="s">
        <v>477</v>
      </c>
      <c r="K759" t="s">
        <v>477</v>
      </c>
      <c r="L759">
        <v>15</v>
      </c>
      <c r="M759">
        <v>0.35699999999999998</v>
      </c>
      <c r="N759" s="20">
        <f>COUNTIF(lookup_lists!$B$49:$B$55,AB_Facilities!D759)</f>
        <v>0</v>
      </c>
    </row>
    <row r="760" spans="1:14" x14ac:dyDescent="0.2">
      <c r="A760">
        <v>2020</v>
      </c>
      <c r="B760">
        <v>1391</v>
      </c>
      <c r="C760" t="s">
        <v>348</v>
      </c>
      <c r="D760" t="s">
        <v>478</v>
      </c>
      <c r="E760">
        <v>2</v>
      </c>
      <c r="F760" s="29">
        <v>174461</v>
      </c>
      <c r="G760" t="s">
        <v>477</v>
      </c>
      <c r="H760" t="s">
        <v>477</v>
      </c>
      <c r="I760" t="s">
        <v>477</v>
      </c>
      <c r="J760" t="s">
        <v>477</v>
      </c>
      <c r="K760" t="s">
        <v>477</v>
      </c>
      <c r="L760">
        <v>49</v>
      </c>
      <c r="M760">
        <v>0.28199999999999997</v>
      </c>
      <c r="N760" s="20">
        <f>COUNTIF(lookup_lists!$B$49:$B$55,AB_Facilities!D760)</f>
        <v>0</v>
      </c>
    </row>
    <row r="761" spans="1:14" x14ac:dyDescent="0.2">
      <c r="A761">
        <v>2020</v>
      </c>
      <c r="B761">
        <v>1391</v>
      </c>
      <c r="C761" t="s">
        <v>348</v>
      </c>
      <c r="D761" t="s">
        <v>478</v>
      </c>
      <c r="E761">
        <v>3</v>
      </c>
      <c r="F761" s="29">
        <v>269258</v>
      </c>
      <c r="G761" t="s">
        <v>477</v>
      </c>
      <c r="H761" t="s">
        <v>477</v>
      </c>
      <c r="I761" t="s">
        <v>477</v>
      </c>
      <c r="J761" t="s">
        <v>477</v>
      </c>
      <c r="K761" t="s">
        <v>477</v>
      </c>
      <c r="L761">
        <v>79</v>
      </c>
      <c r="M761">
        <v>0.29299999999999998</v>
      </c>
      <c r="N761" s="20">
        <f>COUNTIF(lookup_lists!$B$49:$B$55,AB_Facilities!D761)</f>
        <v>0</v>
      </c>
    </row>
    <row r="762" spans="1:14" x14ac:dyDescent="0.2">
      <c r="A762">
        <v>2020</v>
      </c>
      <c r="B762">
        <v>1512</v>
      </c>
      <c r="C762" t="s">
        <v>476</v>
      </c>
      <c r="D762" t="s">
        <v>95</v>
      </c>
      <c r="E762">
        <v>3</v>
      </c>
      <c r="F762" t="s">
        <v>477</v>
      </c>
      <c r="G762" t="s">
        <v>477</v>
      </c>
      <c r="H762" t="s">
        <v>477</v>
      </c>
      <c r="I762" t="s">
        <v>477</v>
      </c>
      <c r="J762" t="s">
        <v>477</v>
      </c>
      <c r="K762" t="s">
        <v>477</v>
      </c>
      <c r="L762" t="s">
        <v>477</v>
      </c>
      <c r="M762" t="s">
        <v>477</v>
      </c>
      <c r="N762" s="20">
        <f>COUNTIF(lookup_lists!$B$49:$B$55,AB_Facilities!D762)</f>
        <v>1</v>
      </c>
    </row>
    <row r="763" spans="1:14" x14ac:dyDescent="0.2">
      <c r="A763">
        <v>2020</v>
      </c>
      <c r="B763">
        <v>1512</v>
      </c>
      <c r="C763" t="s">
        <v>476</v>
      </c>
      <c r="D763" t="s">
        <v>95</v>
      </c>
      <c r="E763">
        <v>4</v>
      </c>
      <c r="F763" s="29">
        <v>186445</v>
      </c>
      <c r="G763" t="s">
        <v>477</v>
      </c>
      <c r="H763" t="s">
        <v>477</v>
      </c>
      <c r="I763">
        <v>235</v>
      </c>
      <c r="J763">
        <v>1.26</v>
      </c>
      <c r="K763" t="s">
        <v>477</v>
      </c>
      <c r="L763">
        <v>216</v>
      </c>
      <c r="M763">
        <v>1.1559999999999999</v>
      </c>
      <c r="N763" s="20">
        <f>COUNTIF(lookup_lists!$B$49:$B$55,AB_Facilities!D763)</f>
        <v>1</v>
      </c>
    </row>
    <row r="764" spans="1:14" x14ac:dyDescent="0.2">
      <c r="A764">
        <v>2020</v>
      </c>
      <c r="B764">
        <v>1512</v>
      </c>
      <c r="C764" t="s">
        <v>476</v>
      </c>
      <c r="D764" t="s">
        <v>95</v>
      </c>
      <c r="E764">
        <v>5</v>
      </c>
      <c r="F764" s="29">
        <v>932269</v>
      </c>
      <c r="G764" t="s">
        <v>477</v>
      </c>
      <c r="H764" t="s">
        <v>477</v>
      </c>
      <c r="I764">
        <v>537</v>
      </c>
      <c r="J764">
        <v>0.57599999999999996</v>
      </c>
      <c r="K764" t="s">
        <v>477</v>
      </c>
      <c r="L764" s="29">
        <v>1167</v>
      </c>
      <c r="M764">
        <v>1.252</v>
      </c>
      <c r="N764" s="20">
        <f>COUNTIF(lookup_lists!$B$49:$B$55,AB_Facilities!D764)</f>
        <v>1</v>
      </c>
    </row>
    <row r="765" spans="1:14" x14ac:dyDescent="0.2">
      <c r="A765">
        <v>2020</v>
      </c>
      <c r="B765">
        <v>9814</v>
      </c>
      <c r="C765" t="s">
        <v>102</v>
      </c>
      <c r="D765" t="s">
        <v>102</v>
      </c>
      <c r="E765">
        <v>1</v>
      </c>
      <c r="F765" s="29">
        <v>47340</v>
      </c>
      <c r="G765" t="s">
        <v>477</v>
      </c>
      <c r="H765" t="s">
        <v>477</v>
      </c>
      <c r="I765">
        <v>0.57599999999999996</v>
      </c>
      <c r="J765">
        <v>1.2E-2</v>
      </c>
      <c r="K765" t="s">
        <v>477</v>
      </c>
      <c r="L765">
        <v>45</v>
      </c>
      <c r="M765">
        <v>0.94199999999999995</v>
      </c>
      <c r="N765" s="20">
        <f>COUNTIF(lookup_lists!$B$49:$B$55,AB_Facilities!D765)</f>
        <v>1</v>
      </c>
    </row>
    <row r="766" spans="1:14" x14ac:dyDescent="0.2">
      <c r="A766" s="20">
        <v>2020</v>
      </c>
      <c r="B766" s="20">
        <v>9814</v>
      </c>
      <c r="C766" s="20" t="s">
        <v>102</v>
      </c>
      <c r="D766" s="20" t="s">
        <v>511</v>
      </c>
      <c r="E766">
        <v>2</v>
      </c>
      <c r="F766" s="29">
        <v>838651</v>
      </c>
      <c r="G766" t="s">
        <v>477</v>
      </c>
      <c r="H766" t="s">
        <v>477</v>
      </c>
      <c r="I766" t="s">
        <v>477</v>
      </c>
      <c r="J766" t="s">
        <v>477</v>
      </c>
      <c r="K766" t="s">
        <v>477</v>
      </c>
      <c r="L766">
        <v>118</v>
      </c>
      <c r="M766">
        <v>0.14000000000000001</v>
      </c>
      <c r="N766" s="20">
        <f>COUNTIF(lookup_lists!$B$49:$B$55,AB_Facilities!D766)</f>
        <v>0</v>
      </c>
    </row>
    <row r="767" spans="1:14" x14ac:dyDescent="0.2">
      <c r="A767">
        <v>2020</v>
      </c>
      <c r="B767">
        <v>9830</v>
      </c>
      <c r="C767" t="s">
        <v>351</v>
      </c>
      <c r="D767" t="s">
        <v>106</v>
      </c>
      <c r="E767">
        <v>1</v>
      </c>
      <c r="F767" t="s">
        <v>477</v>
      </c>
      <c r="G767" t="s">
        <v>477</v>
      </c>
      <c r="H767" t="s">
        <v>477</v>
      </c>
      <c r="I767" t="s">
        <v>477</v>
      </c>
      <c r="J767" t="s">
        <v>477</v>
      </c>
      <c r="K767" t="s">
        <v>477</v>
      </c>
      <c r="L767" t="s">
        <v>477</v>
      </c>
      <c r="M767" t="s">
        <v>477</v>
      </c>
      <c r="N767" s="20">
        <f>COUNTIF(lookup_lists!$B$49:$B$55,AB_Facilities!D767)</f>
        <v>1</v>
      </c>
    </row>
    <row r="768" spans="1:14" x14ac:dyDescent="0.2">
      <c r="A768">
        <v>2020</v>
      </c>
      <c r="B768">
        <v>9830</v>
      </c>
      <c r="C768" t="s">
        <v>351</v>
      </c>
      <c r="D768" t="s">
        <v>106</v>
      </c>
      <c r="E768">
        <v>2</v>
      </c>
      <c r="F768" t="s">
        <v>477</v>
      </c>
      <c r="G768" t="s">
        <v>477</v>
      </c>
      <c r="H768" t="s">
        <v>477</v>
      </c>
      <c r="I768" t="s">
        <v>477</v>
      </c>
      <c r="J768" t="s">
        <v>477</v>
      </c>
      <c r="K768" t="s">
        <v>477</v>
      </c>
      <c r="L768" t="s">
        <v>477</v>
      </c>
      <c r="M768" t="s">
        <v>477</v>
      </c>
      <c r="N768" s="20">
        <f>COUNTIF(lookup_lists!$B$49:$B$55,AB_Facilities!D768)</f>
        <v>1</v>
      </c>
    </row>
    <row r="769" spans="1:14" x14ac:dyDescent="0.2">
      <c r="A769">
        <v>2020</v>
      </c>
      <c r="B769">
        <v>9830</v>
      </c>
      <c r="C769" t="s">
        <v>351</v>
      </c>
      <c r="D769" t="s">
        <v>106</v>
      </c>
      <c r="E769">
        <v>3</v>
      </c>
      <c r="F769" t="s">
        <v>477</v>
      </c>
      <c r="G769" t="s">
        <v>477</v>
      </c>
      <c r="H769" t="s">
        <v>477</v>
      </c>
      <c r="I769" t="s">
        <v>477</v>
      </c>
      <c r="J769" t="s">
        <v>477</v>
      </c>
      <c r="K769" t="s">
        <v>477</v>
      </c>
      <c r="L769" t="s">
        <v>477</v>
      </c>
      <c r="M769" t="s">
        <v>477</v>
      </c>
      <c r="N769" s="20">
        <f>COUNTIF(lookup_lists!$B$49:$B$55,AB_Facilities!D769)</f>
        <v>1</v>
      </c>
    </row>
    <row r="770" spans="1:14" x14ac:dyDescent="0.2">
      <c r="A770">
        <v>2020</v>
      </c>
      <c r="B770">
        <v>9830</v>
      </c>
      <c r="C770" t="s">
        <v>351</v>
      </c>
      <c r="D770" t="s">
        <v>106</v>
      </c>
      <c r="E770">
        <v>4</v>
      </c>
      <c r="F770" s="29">
        <v>669780</v>
      </c>
      <c r="G770" t="s">
        <v>477</v>
      </c>
      <c r="H770" t="s">
        <v>477</v>
      </c>
      <c r="I770">
        <v>566</v>
      </c>
      <c r="J770">
        <v>0.84499999999999997</v>
      </c>
      <c r="K770" t="s">
        <v>477</v>
      </c>
      <c r="L770" s="29">
        <v>1034</v>
      </c>
      <c r="M770">
        <v>1.544</v>
      </c>
      <c r="N770" s="20">
        <f>COUNTIF(lookup_lists!$B$49:$B$55,AB_Facilities!D770)</f>
        <v>1</v>
      </c>
    </row>
    <row r="771" spans="1:14" x14ac:dyDescent="0.2">
      <c r="A771">
        <v>2020</v>
      </c>
      <c r="B771">
        <v>9830</v>
      </c>
      <c r="C771" t="s">
        <v>351</v>
      </c>
      <c r="D771" t="s">
        <v>106</v>
      </c>
      <c r="E771">
        <v>5</v>
      </c>
      <c r="F771" t="s">
        <v>477</v>
      </c>
      <c r="G771" t="s">
        <v>477</v>
      </c>
      <c r="H771" t="s">
        <v>477</v>
      </c>
      <c r="I771" t="s">
        <v>477</v>
      </c>
      <c r="J771" t="s">
        <v>477</v>
      </c>
      <c r="K771" t="s">
        <v>477</v>
      </c>
      <c r="L771" t="s">
        <v>477</v>
      </c>
      <c r="M771" t="s">
        <v>477</v>
      </c>
      <c r="N771" s="20">
        <f>COUNTIF(lookup_lists!$B$49:$B$55,AB_Facilities!D771)</f>
        <v>1</v>
      </c>
    </row>
    <row r="772" spans="1:14" x14ac:dyDescent="0.2">
      <c r="A772">
        <v>2020</v>
      </c>
      <c r="B772">
        <v>9830</v>
      </c>
      <c r="C772" t="s">
        <v>351</v>
      </c>
      <c r="D772" t="s">
        <v>106</v>
      </c>
      <c r="E772">
        <v>6</v>
      </c>
      <c r="F772" s="29">
        <v>496677</v>
      </c>
      <c r="G772" t="s">
        <v>477</v>
      </c>
      <c r="H772" t="s">
        <v>477</v>
      </c>
      <c r="I772">
        <v>383</v>
      </c>
      <c r="J772">
        <v>0.77100000000000002</v>
      </c>
      <c r="K772" t="s">
        <v>477</v>
      </c>
      <c r="L772">
        <v>600</v>
      </c>
      <c r="M772">
        <v>1.208</v>
      </c>
      <c r="N772" s="20">
        <f>COUNTIF(lookup_lists!$B$49:$B$55,AB_Facilities!D772)</f>
        <v>1</v>
      </c>
    </row>
    <row r="773" spans="1:14" x14ac:dyDescent="0.2">
      <c r="A773">
        <v>2020</v>
      </c>
      <c r="B773">
        <v>10323</v>
      </c>
      <c r="C773" t="s">
        <v>351</v>
      </c>
      <c r="D773" t="s">
        <v>357</v>
      </c>
      <c r="E773">
        <v>4</v>
      </c>
      <c r="F773" t="s">
        <v>477</v>
      </c>
      <c r="G773" t="s">
        <v>477</v>
      </c>
      <c r="H773" t="s">
        <v>477</v>
      </c>
      <c r="I773" t="s">
        <v>477</v>
      </c>
      <c r="J773" t="s">
        <v>477</v>
      </c>
      <c r="K773" t="s">
        <v>477</v>
      </c>
      <c r="L773" t="s">
        <v>477</v>
      </c>
      <c r="M773" t="s">
        <v>477</v>
      </c>
      <c r="N773" s="20">
        <f>COUNTIF(lookup_lists!$B$49:$B$55,AB_Facilities!D773)</f>
        <v>1</v>
      </c>
    </row>
    <row r="774" spans="1:14" x14ac:dyDescent="0.2">
      <c r="A774">
        <v>2020</v>
      </c>
      <c r="B774">
        <v>10324</v>
      </c>
      <c r="C774" t="s">
        <v>351</v>
      </c>
      <c r="D774" t="s">
        <v>100</v>
      </c>
      <c r="E774">
        <v>1</v>
      </c>
      <c r="F774" s="29">
        <v>2195340</v>
      </c>
      <c r="G774" t="s">
        <v>477</v>
      </c>
      <c r="H774" t="s">
        <v>477</v>
      </c>
      <c r="I774" s="29">
        <v>3629</v>
      </c>
      <c r="J774">
        <v>1.653</v>
      </c>
      <c r="K774" t="s">
        <v>477</v>
      </c>
      <c r="L774" s="29">
        <v>4136</v>
      </c>
      <c r="M774">
        <v>1.8839999999999999</v>
      </c>
      <c r="N774" s="20">
        <f>COUNTIF(lookup_lists!$B$49:$B$55,AB_Facilities!D774)</f>
        <v>1</v>
      </c>
    </row>
    <row r="775" spans="1:14" x14ac:dyDescent="0.2">
      <c r="A775">
        <v>2020</v>
      </c>
      <c r="B775">
        <v>10324</v>
      </c>
      <c r="C775" t="s">
        <v>351</v>
      </c>
      <c r="D775" t="s">
        <v>100</v>
      </c>
      <c r="E775">
        <v>2</v>
      </c>
      <c r="F775" s="29">
        <v>2147708</v>
      </c>
      <c r="G775" t="s">
        <v>477</v>
      </c>
      <c r="H775" t="s">
        <v>477</v>
      </c>
      <c r="I775" s="29">
        <v>3534</v>
      </c>
      <c r="J775">
        <v>1.645</v>
      </c>
      <c r="K775" t="s">
        <v>477</v>
      </c>
      <c r="L775" s="29">
        <v>4052</v>
      </c>
      <c r="M775">
        <v>1.887</v>
      </c>
      <c r="N775" s="20">
        <f>COUNTIF(lookup_lists!$B$49:$B$55,AB_Facilities!D775)</f>
        <v>1</v>
      </c>
    </row>
    <row r="776" spans="1:14" x14ac:dyDescent="0.2">
      <c r="A776">
        <v>2020</v>
      </c>
      <c r="B776">
        <v>10324</v>
      </c>
      <c r="C776" t="s">
        <v>351</v>
      </c>
      <c r="D776" t="s">
        <v>100</v>
      </c>
      <c r="E776">
        <v>3</v>
      </c>
      <c r="F776" s="29">
        <v>3002537</v>
      </c>
      <c r="G776" t="s">
        <v>477</v>
      </c>
      <c r="H776" t="s">
        <v>477</v>
      </c>
      <c r="I776" s="29">
        <v>2073</v>
      </c>
      <c r="J776">
        <v>0.69</v>
      </c>
      <c r="K776" t="s">
        <v>477</v>
      </c>
      <c r="L776" s="29">
        <v>2070</v>
      </c>
      <c r="M776">
        <v>0.68899999999999995</v>
      </c>
      <c r="N776" s="20">
        <f>COUNTIF(lookup_lists!$B$49:$B$55,AB_Facilities!D776)</f>
        <v>1</v>
      </c>
    </row>
    <row r="777" spans="1:14" x14ac:dyDescent="0.2">
      <c r="A777">
        <v>2020</v>
      </c>
      <c r="B777">
        <v>11610</v>
      </c>
      <c r="C777" t="s">
        <v>480</v>
      </c>
      <c r="D777" t="s">
        <v>481</v>
      </c>
      <c r="E777">
        <v>8</v>
      </c>
      <c r="F777" t="s">
        <v>477</v>
      </c>
      <c r="G777" t="s">
        <v>477</v>
      </c>
      <c r="H777" t="s">
        <v>477</v>
      </c>
      <c r="I777" t="s">
        <v>477</v>
      </c>
      <c r="J777" t="s">
        <v>477</v>
      </c>
      <c r="K777" t="s">
        <v>477</v>
      </c>
      <c r="L777" t="s">
        <v>477</v>
      </c>
      <c r="M777" t="s">
        <v>477</v>
      </c>
      <c r="N777" s="20">
        <f>COUNTIF(lookup_lists!$B$49:$B$55,AB_Facilities!D777)</f>
        <v>0</v>
      </c>
    </row>
    <row r="778" spans="1:14" x14ac:dyDescent="0.2">
      <c r="A778">
        <v>2020</v>
      </c>
      <c r="B778">
        <v>11610</v>
      </c>
      <c r="C778" t="s">
        <v>480</v>
      </c>
      <c r="D778" t="s">
        <v>481</v>
      </c>
      <c r="E778">
        <v>10</v>
      </c>
      <c r="F778" t="s">
        <v>477</v>
      </c>
      <c r="G778" t="s">
        <v>477</v>
      </c>
      <c r="H778" t="s">
        <v>477</v>
      </c>
      <c r="I778" t="s">
        <v>477</v>
      </c>
      <c r="J778" t="s">
        <v>477</v>
      </c>
      <c r="K778" t="s">
        <v>477</v>
      </c>
      <c r="L778" t="s">
        <v>477</v>
      </c>
      <c r="M778" t="s">
        <v>477</v>
      </c>
      <c r="N778" s="20">
        <f>COUNTIF(lookup_lists!$B$49:$B$55,AB_Facilities!D778)</f>
        <v>0</v>
      </c>
    </row>
    <row r="779" spans="1:14" x14ac:dyDescent="0.2">
      <c r="A779">
        <v>2020</v>
      </c>
      <c r="B779">
        <v>11610</v>
      </c>
      <c r="C779" t="s">
        <v>480</v>
      </c>
      <c r="D779" t="s">
        <v>481</v>
      </c>
      <c r="E779">
        <v>11</v>
      </c>
      <c r="F779" t="s">
        <v>477</v>
      </c>
      <c r="G779" t="s">
        <v>477</v>
      </c>
      <c r="H779" t="s">
        <v>477</v>
      </c>
      <c r="I779" t="s">
        <v>477</v>
      </c>
      <c r="J779" t="s">
        <v>477</v>
      </c>
      <c r="K779" t="s">
        <v>477</v>
      </c>
      <c r="L779" t="s">
        <v>477</v>
      </c>
      <c r="M779" t="s">
        <v>477</v>
      </c>
      <c r="N779" s="20">
        <f>COUNTIF(lookup_lists!$B$49:$B$55,AB_Facilities!D779)</f>
        <v>0</v>
      </c>
    </row>
    <row r="780" spans="1:14" x14ac:dyDescent="0.2">
      <c r="A780">
        <v>2020</v>
      </c>
      <c r="B780">
        <v>11610</v>
      </c>
      <c r="C780" t="s">
        <v>480</v>
      </c>
      <c r="D780" t="s">
        <v>481</v>
      </c>
      <c r="E780" t="s">
        <v>482</v>
      </c>
      <c r="F780" s="29">
        <v>185680</v>
      </c>
      <c r="G780" t="s">
        <v>477</v>
      </c>
      <c r="H780" t="s">
        <v>477</v>
      </c>
      <c r="I780" t="s">
        <v>477</v>
      </c>
      <c r="J780" t="s">
        <v>477</v>
      </c>
      <c r="K780" t="s">
        <v>477</v>
      </c>
      <c r="L780">
        <v>39</v>
      </c>
      <c r="M780">
        <v>0.21</v>
      </c>
      <c r="N780" s="20">
        <f>COUNTIF(lookup_lists!$B$49:$B$55,AB_Facilities!D780)</f>
        <v>0</v>
      </c>
    </row>
    <row r="781" spans="1:14" x14ac:dyDescent="0.2">
      <c r="A781">
        <v>2020</v>
      </c>
      <c r="B781">
        <v>11610</v>
      </c>
      <c r="C781" t="s">
        <v>480</v>
      </c>
      <c r="D781" t="s">
        <v>481</v>
      </c>
      <c r="E781" t="s">
        <v>483</v>
      </c>
      <c r="F781" s="29">
        <v>113696</v>
      </c>
      <c r="G781" t="s">
        <v>477</v>
      </c>
      <c r="H781" t="s">
        <v>477</v>
      </c>
      <c r="I781" t="s">
        <v>477</v>
      </c>
      <c r="J781" t="s">
        <v>477</v>
      </c>
      <c r="K781" t="s">
        <v>477</v>
      </c>
      <c r="L781">
        <v>34</v>
      </c>
      <c r="M781">
        <v>0.29799999999999999</v>
      </c>
      <c r="N781" s="20">
        <f>COUNTIF(lookup_lists!$B$49:$B$55,AB_Facilities!D781)</f>
        <v>0</v>
      </c>
    </row>
    <row r="782" spans="1:14" x14ac:dyDescent="0.2">
      <c r="A782">
        <v>2020</v>
      </c>
      <c r="B782">
        <v>11610</v>
      </c>
      <c r="C782" t="s">
        <v>480</v>
      </c>
      <c r="D782" t="s">
        <v>481</v>
      </c>
      <c r="E782">
        <v>14</v>
      </c>
      <c r="F782" s="29">
        <v>373403</v>
      </c>
      <c r="G782" t="s">
        <v>477</v>
      </c>
      <c r="H782" t="s">
        <v>477</v>
      </c>
      <c r="I782" t="s">
        <v>477</v>
      </c>
      <c r="J782" t="s">
        <v>477</v>
      </c>
      <c r="K782" t="s">
        <v>477</v>
      </c>
      <c r="L782">
        <v>125</v>
      </c>
      <c r="M782">
        <v>0.33500000000000002</v>
      </c>
      <c r="N782" s="20">
        <f>COUNTIF(lookup_lists!$B$49:$B$55,AB_Facilities!D782)</f>
        <v>0</v>
      </c>
    </row>
    <row r="783" spans="1:14" x14ac:dyDescent="0.2">
      <c r="A783">
        <v>2020</v>
      </c>
      <c r="B783">
        <v>11610</v>
      </c>
      <c r="C783" t="s">
        <v>480</v>
      </c>
      <c r="D783" t="s">
        <v>481</v>
      </c>
      <c r="E783">
        <v>15</v>
      </c>
      <c r="F783" s="29">
        <v>402997</v>
      </c>
      <c r="G783" t="s">
        <v>477</v>
      </c>
      <c r="H783" t="s">
        <v>477</v>
      </c>
      <c r="I783" t="s">
        <v>477</v>
      </c>
      <c r="J783" t="s">
        <v>477</v>
      </c>
      <c r="K783" t="s">
        <v>477</v>
      </c>
      <c r="L783">
        <v>94</v>
      </c>
      <c r="M783">
        <v>0.23300000000000001</v>
      </c>
      <c r="N783" s="20">
        <f>COUNTIF(lookup_lists!$B$49:$B$55,AB_Facilities!D783)</f>
        <v>0</v>
      </c>
    </row>
    <row r="784" spans="1:14" x14ac:dyDescent="0.2">
      <c r="A784">
        <v>2020</v>
      </c>
      <c r="B784">
        <v>360131</v>
      </c>
      <c r="C784" t="s">
        <v>480</v>
      </c>
      <c r="D784" t="s">
        <v>481</v>
      </c>
      <c r="E784">
        <v>16</v>
      </c>
      <c r="F784" s="29">
        <v>274465</v>
      </c>
      <c r="G784" t="s">
        <v>477</v>
      </c>
      <c r="H784" t="s">
        <v>477</v>
      </c>
      <c r="I784" t="s">
        <v>477</v>
      </c>
      <c r="J784" t="s">
        <v>477</v>
      </c>
      <c r="K784" t="s">
        <v>477</v>
      </c>
      <c r="L784">
        <v>59</v>
      </c>
      <c r="M784">
        <v>0.21299999999999999</v>
      </c>
      <c r="N784" s="20">
        <f>COUNTIF(lookup_lists!$B$49:$B$55,AB_Facilities!D784)</f>
        <v>0</v>
      </c>
    </row>
    <row r="785" spans="1:14" x14ac:dyDescent="0.2">
      <c r="A785">
        <v>2020</v>
      </c>
      <c r="B785">
        <v>11718</v>
      </c>
      <c r="C785" t="s">
        <v>476</v>
      </c>
      <c r="D785" t="s">
        <v>484</v>
      </c>
      <c r="E785">
        <v>1</v>
      </c>
      <c r="F785" t="s">
        <v>477</v>
      </c>
      <c r="G785" t="s">
        <v>477</v>
      </c>
      <c r="H785" t="s">
        <v>477</v>
      </c>
      <c r="I785" t="s">
        <v>477</v>
      </c>
      <c r="J785" t="s">
        <v>477</v>
      </c>
      <c r="K785" t="s">
        <v>477</v>
      </c>
      <c r="L785" t="s">
        <v>477</v>
      </c>
      <c r="M785" t="s">
        <v>477</v>
      </c>
      <c r="N785" s="20">
        <f>COUNTIF(lookup_lists!$B$49:$B$55,AB_Facilities!D785)</f>
        <v>0</v>
      </c>
    </row>
    <row r="786" spans="1:14" x14ac:dyDescent="0.2">
      <c r="A786">
        <v>2020</v>
      </c>
      <c r="B786">
        <v>11718</v>
      </c>
      <c r="C786" t="s">
        <v>476</v>
      </c>
      <c r="D786" t="s">
        <v>484</v>
      </c>
      <c r="E786">
        <v>2</v>
      </c>
      <c r="F786" t="s">
        <v>477</v>
      </c>
      <c r="G786" t="s">
        <v>477</v>
      </c>
      <c r="H786" t="s">
        <v>477</v>
      </c>
      <c r="I786" t="s">
        <v>477</v>
      </c>
      <c r="J786" t="s">
        <v>477</v>
      </c>
      <c r="K786" t="s">
        <v>477</v>
      </c>
      <c r="L786" t="s">
        <v>477</v>
      </c>
      <c r="M786" t="s">
        <v>477</v>
      </c>
      <c r="N786" s="20">
        <f>COUNTIF(lookup_lists!$B$49:$B$55,AB_Facilities!D786)</f>
        <v>0</v>
      </c>
    </row>
    <row r="787" spans="1:14" x14ac:dyDescent="0.2">
      <c r="A787">
        <v>2020</v>
      </c>
      <c r="B787">
        <v>11718</v>
      </c>
      <c r="C787" t="s">
        <v>476</v>
      </c>
      <c r="D787" t="s">
        <v>484</v>
      </c>
      <c r="E787">
        <v>3</v>
      </c>
      <c r="F787" t="s">
        <v>477</v>
      </c>
      <c r="G787" t="s">
        <v>477</v>
      </c>
      <c r="H787" t="s">
        <v>477</v>
      </c>
      <c r="I787" t="s">
        <v>477</v>
      </c>
      <c r="J787" t="s">
        <v>477</v>
      </c>
      <c r="K787" t="s">
        <v>477</v>
      </c>
      <c r="L787" t="s">
        <v>477</v>
      </c>
      <c r="M787" t="s">
        <v>477</v>
      </c>
      <c r="N787" s="20">
        <f>COUNTIF(lookup_lists!$B$49:$B$55,AB_Facilities!D787)</f>
        <v>0</v>
      </c>
    </row>
    <row r="788" spans="1:14" x14ac:dyDescent="0.2">
      <c r="A788">
        <v>2020</v>
      </c>
      <c r="B788">
        <v>67774</v>
      </c>
      <c r="C788" t="s">
        <v>476</v>
      </c>
      <c r="D788" t="s">
        <v>485</v>
      </c>
      <c r="E788">
        <v>1</v>
      </c>
      <c r="F788" s="29">
        <v>171378</v>
      </c>
      <c r="G788" t="s">
        <v>477</v>
      </c>
      <c r="H788" t="s">
        <v>477</v>
      </c>
      <c r="I788" t="s">
        <v>477</v>
      </c>
      <c r="J788" t="s">
        <v>477</v>
      </c>
      <c r="K788" t="s">
        <v>477</v>
      </c>
      <c r="L788">
        <v>58</v>
      </c>
      <c r="M788">
        <v>0.33600000000000002</v>
      </c>
      <c r="N788" s="20">
        <f>COUNTIF(lookup_lists!$B$49:$B$55,AB_Facilities!D788)</f>
        <v>0</v>
      </c>
    </row>
    <row r="789" spans="1:14" x14ac:dyDescent="0.2">
      <c r="A789">
        <v>2020</v>
      </c>
      <c r="B789">
        <v>68179</v>
      </c>
      <c r="C789" t="s">
        <v>486</v>
      </c>
      <c r="D789" t="s">
        <v>487</v>
      </c>
      <c r="E789">
        <v>1</v>
      </c>
      <c r="F789" s="29">
        <v>665834</v>
      </c>
      <c r="G789" s="29">
        <v>1095680</v>
      </c>
      <c r="H789" t="s">
        <v>477</v>
      </c>
      <c r="I789" t="s">
        <v>477</v>
      </c>
      <c r="J789" t="s">
        <v>477</v>
      </c>
      <c r="K789" t="s">
        <v>477</v>
      </c>
      <c r="L789">
        <v>185</v>
      </c>
      <c r="M789">
        <v>0.105</v>
      </c>
      <c r="N789" s="20">
        <f>COUNTIF(lookup_lists!$B$49:$B$55,AB_Facilities!D789)</f>
        <v>0</v>
      </c>
    </row>
    <row r="790" spans="1:14" x14ac:dyDescent="0.2">
      <c r="A790">
        <v>2020</v>
      </c>
      <c r="B790">
        <v>69209</v>
      </c>
      <c r="C790" t="s">
        <v>476</v>
      </c>
      <c r="D790" t="s">
        <v>484</v>
      </c>
      <c r="E790">
        <v>4</v>
      </c>
      <c r="F790" s="29">
        <v>284731</v>
      </c>
      <c r="G790" s="29">
        <v>95313</v>
      </c>
      <c r="H790" t="s">
        <v>477</v>
      </c>
      <c r="I790" t="s">
        <v>477</v>
      </c>
      <c r="J790" t="s">
        <v>477</v>
      </c>
      <c r="K790" t="s">
        <v>477</v>
      </c>
      <c r="L790">
        <v>186</v>
      </c>
      <c r="M790">
        <v>0.48899999999999999</v>
      </c>
      <c r="N790" s="20">
        <f>COUNTIF(lookup_lists!$B$49:$B$55,AB_Facilities!D790)</f>
        <v>0</v>
      </c>
    </row>
    <row r="791" spans="1:14" x14ac:dyDescent="0.2">
      <c r="A791">
        <v>2020</v>
      </c>
      <c r="B791">
        <v>69209</v>
      </c>
      <c r="C791" t="s">
        <v>476</v>
      </c>
      <c r="D791" t="s">
        <v>484</v>
      </c>
      <c r="E791">
        <v>5</v>
      </c>
      <c r="F791" s="29">
        <v>158907</v>
      </c>
      <c r="G791" t="s">
        <v>477</v>
      </c>
      <c r="H791" t="s">
        <v>477</v>
      </c>
      <c r="I791" t="s">
        <v>477</v>
      </c>
      <c r="J791" t="s">
        <v>477</v>
      </c>
      <c r="K791" t="s">
        <v>477</v>
      </c>
      <c r="L791">
        <v>73</v>
      </c>
      <c r="M791">
        <v>0.45700000000000002</v>
      </c>
      <c r="N791" s="20">
        <f>COUNTIF(lookup_lists!$B$49:$B$55,AB_Facilities!D791)</f>
        <v>0</v>
      </c>
    </row>
    <row r="792" spans="1:14" x14ac:dyDescent="0.2">
      <c r="A792">
        <v>2020</v>
      </c>
      <c r="B792">
        <v>73899</v>
      </c>
      <c r="C792" t="s">
        <v>476</v>
      </c>
      <c r="D792" t="s">
        <v>488</v>
      </c>
      <c r="E792">
        <v>1</v>
      </c>
      <c r="F792" s="29">
        <v>717772</v>
      </c>
      <c r="G792" s="29">
        <v>2162794</v>
      </c>
      <c r="H792" t="s">
        <v>477</v>
      </c>
      <c r="I792" t="s">
        <v>477</v>
      </c>
      <c r="J792" t="s">
        <v>477</v>
      </c>
      <c r="K792" t="s">
        <v>477</v>
      </c>
      <c r="L792">
        <v>192</v>
      </c>
      <c r="M792">
        <v>6.7000000000000004E-2</v>
      </c>
      <c r="N792" s="20">
        <f>COUNTIF(lookup_lists!$B$49:$B$55,AB_Facilities!D792)</f>
        <v>0</v>
      </c>
    </row>
    <row r="793" spans="1:14" x14ac:dyDescent="0.2">
      <c r="A793">
        <v>2020</v>
      </c>
      <c r="B793">
        <v>73899</v>
      </c>
      <c r="C793" t="s">
        <v>476</v>
      </c>
      <c r="D793" t="s">
        <v>488</v>
      </c>
      <c r="E793">
        <v>2</v>
      </c>
      <c r="F793" s="29">
        <v>696376</v>
      </c>
      <c r="G793" s="29">
        <v>2001692</v>
      </c>
      <c r="H793" t="s">
        <v>477</v>
      </c>
      <c r="I793" t="s">
        <v>477</v>
      </c>
      <c r="J793" t="s">
        <v>477</v>
      </c>
      <c r="K793" t="s">
        <v>477</v>
      </c>
      <c r="L793">
        <v>236</v>
      </c>
      <c r="M793">
        <v>8.6999999999999994E-2</v>
      </c>
      <c r="N793" s="20">
        <f>COUNTIF(lookup_lists!$B$49:$B$55,AB_Facilities!D793)</f>
        <v>0</v>
      </c>
    </row>
    <row r="794" spans="1:14" x14ac:dyDescent="0.2">
      <c r="A794">
        <v>2020</v>
      </c>
      <c r="B794">
        <v>77375</v>
      </c>
      <c r="C794" t="s">
        <v>489</v>
      </c>
      <c r="D794" t="s">
        <v>490</v>
      </c>
      <c r="E794">
        <v>1</v>
      </c>
      <c r="F794" s="29">
        <v>1117170</v>
      </c>
      <c r="G794" s="29">
        <v>-482476</v>
      </c>
      <c r="H794" t="s">
        <v>477</v>
      </c>
      <c r="I794" t="s">
        <v>477</v>
      </c>
      <c r="J794" t="s">
        <v>477</v>
      </c>
      <c r="K794" t="s">
        <v>477</v>
      </c>
      <c r="L794">
        <v>160</v>
      </c>
      <c r="M794">
        <v>0.252</v>
      </c>
      <c r="N794" s="20">
        <f>COUNTIF(lookup_lists!$B$49:$B$55,AB_Facilities!D794)</f>
        <v>0</v>
      </c>
    </row>
    <row r="795" spans="1:14" x14ac:dyDescent="0.2">
      <c r="A795">
        <v>2020</v>
      </c>
      <c r="B795">
        <v>136385</v>
      </c>
      <c r="C795" t="s">
        <v>499</v>
      </c>
      <c r="D795" t="s">
        <v>493</v>
      </c>
      <c r="E795">
        <v>1</v>
      </c>
      <c r="F795" s="29">
        <v>541164</v>
      </c>
      <c r="G795" t="s">
        <v>477</v>
      </c>
      <c r="H795" t="s">
        <v>477</v>
      </c>
      <c r="I795" t="s">
        <v>477</v>
      </c>
      <c r="J795" t="s">
        <v>477</v>
      </c>
      <c r="K795" t="s">
        <v>477</v>
      </c>
      <c r="L795">
        <v>302</v>
      </c>
      <c r="M795">
        <v>0.55800000000000005</v>
      </c>
      <c r="N795" s="20">
        <f>COUNTIF(lookup_lists!$B$49:$B$55,AB_Facilities!D795)</f>
        <v>0</v>
      </c>
    </row>
    <row r="796" spans="1:14" x14ac:dyDescent="0.2">
      <c r="A796">
        <v>2020</v>
      </c>
      <c r="B796">
        <v>136681</v>
      </c>
      <c r="C796" t="s">
        <v>494</v>
      </c>
      <c r="D796" t="s">
        <v>495</v>
      </c>
      <c r="E796">
        <v>1</v>
      </c>
      <c r="F796" s="29">
        <v>317836</v>
      </c>
      <c r="G796" s="29">
        <v>385376</v>
      </c>
      <c r="H796" t="s">
        <v>477</v>
      </c>
      <c r="I796" t="s">
        <v>477</v>
      </c>
      <c r="J796" t="s">
        <v>477</v>
      </c>
      <c r="K796" t="s">
        <v>477</v>
      </c>
      <c r="L796">
        <v>128</v>
      </c>
      <c r="M796">
        <v>0.182</v>
      </c>
      <c r="N796" s="20">
        <f>COUNTIF(lookup_lists!$B$49:$B$55,AB_Facilities!D796)</f>
        <v>0</v>
      </c>
    </row>
    <row r="797" spans="1:14" x14ac:dyDescent="0.2">
      <c r="A797">
        <v>2020</v>
      </c>
      <c r="B797">
        <v>136681</v>
      </c>
      <c r="C797" t="s">
        <v>494</v>
      </c>
      <c r="D797" t="s">
        <v>495</v>
      </c>
      <c r="E797">
        <v>2</v>
      </c>
      <c r="F797" s="29">
        <v>314763</v>
      </c>
      <c r="G797" s="29">
        <v>349155</v>
      </c>
      <c r="H797" t="s">
        <v>477</v>
      </c>
      <c r="I797" t="s">
        <v>477</v>
      </c>
      <c r="J797" t="s">
        <v>477</v>
      </c>
      <c r="K797" t="s">
        <v>477</v>
      </c>
      <c r="L797">
        <v>150</v>
      </c>
      <c r="M797">
        <v>0.22600000000000001</v>
      </c>
      <c r="N797" s="20">
        <f>COUNTIF(lookup_lists!$B$49:$B$55,AB_Facilities!D797)</f>
        <v>0</v>
      </c>
    </row>
    <row r="798" spans="1:14" x14ac:dyDescent="0.2">
      <c r="A798">
        <v>2020</v>
      </c>
      <c r="B798">
        <v>136858</v>
      </c>
      <c r="C798" t="s">
        <v>496</v>
      </c>
      <c r="D798" t="s">
        <v>497</v>
      </c>
      <c r="E798">
        <v>1</v>
      </c>
      <c r="F798" s="29">
        <v>563495</v>
      </c>
      <c r="G798" t="s">
        <v>477</v>
      </c>
      <c r="H798" t="s">
        <v>477</v>
      </c>
      <c r="I798" t="s">
        <v>477</v>
      </c>
      <c r="J798" t="s">
        <v>477</v>
      </c>
      <c r="K798" t="s">
        <v>477</v>
      </c>
      <c r="L798">
        <v>259</v>
      </c>
      <c r="M798">
        <v>0.46</v>
      </c>
      <c r="N798" s="20">
        <f>COUNTIF(lookup_lists!$B$49:$B$55,AB_Facilities!D798)</f>
        <v>0</v>
      </c>
    </row>
    <row r="799" spans="1:14" x14ac:dyDescent="0.2">
      <c r="A799">
        <v>2020</v>
      </c>
      <c r="B799">
        <v>136951</v>
      </c>
      <c r="C799" t="s">
        <v>494</v>
      </c>
      <c r="D799" t="s">
        <v>498</v>
      </c>
      <c r="E799">
        <v>1</v>
      </c>
      <c r="F799" s="29">
        <v>335190</v>
      </c>
      <c r="G799" s="29">
        <v>438891</v>
      </c>
      <c r="H799" t="s">
        <v>477</v>
      </c>
      <c r="I799" t="s">
        <v>477</v>
      </c>
      <c r="J799" t="s">
        <v>477</v>
      </c>
      <c r="K799" t="s">
        <v>477</v>
      </c>
      <c r="L799">
        <v>171</v>
      </c>
      <c r="M799">
        <v>0.221</v>
      </c>
      <c r="N799" s="20">
        <f>COUNTIF(lookup_lists!$B$49:$B$55,AB_Facilities!D799)</f>
        <v>0</v>
      </c>
    </row>
    <row r="800" spans="1:14" x14ac:dyDescent="0.2">
      <c r="A800">
        <v>2020</v>
      </c>
      <c r="B800">
        <v>138365</v>
      </c>
      <c r="C800" t="s">
        <v>499</v>
      </c>
      <c r="D800" t="s">
        <v>500</v>
      </c>
      <c r="E800">
        <v>1</v>
      </c>
      <c r="F800" s="29">
        <v>1995906</v>
      </c>
      <c r="G800" t="s">
        <v>477</v>
      </c>
      <c r="H800" t="s">
        <v>477</v>
      </c>
      <c r="I800" t="s">
        <v>477</v>
      </c>
      <c r="J800" t="s">
        <v>477</v>
      </c>
      <c r="K800" t="s">
        <v>477</v>
      </c>
      <c r="L800">
        <v>397</v>
      </c>
      <c r="M800">
        <v>0.19900000000000001</v>
      </c>
      <c r="N800" s="20">
        <f>COUNTIF(lookup_lists!$B$49:$B$55,AB_Facilities!D800)</f>
        <v>0</v>
      </c>
    </row>
    <row r="801" spans="1:14" x14ac:dyDescent="0.2">
      <c r="A801">
        <v>2020</v>
      </c>
      <c r="B801">
        <v>147709</v>
      </c>
      <c r="C801" t="s">
        <v>476</v>
      </c>
      <c r="D801" t="s">
        <v>501</v>
      </c>
      <c r="E801">
        <v>1</v>
      </c>
      <c r="F801" s="29">
        <v>48218</v>
      </c>
      <c r="G801" t="s">
        <v>477</v>
      </c>
      <c r="H801" t="s">
        <v>477</v>
      </c>
      <c r="I801" t="s">
        <v>477</v>
      </c>
      <c r="J801" t="s">
        <v>477</v>
      </c>
      <c r="K801" t="s">
        <v>477</v>
      </c>
      <c r="L801">
        <v>27</v>
      </c>
      <c r="M801">
        <v>0.56399999999999995</v>
      </c>
      <c r="N801" s="20">
        <f>COUNTIF(lookup_lists!$B$49:$B$55,AB_Facilities!D801)</f>
        <v>0</v>
      </c>
    </row>
    <row r="802" spans="1:14" x14ac:dyDescent="0.2">
      <c r="A802">
        <v>2020</v>
      </c>
      <c r="B802">
        <v>147709</v>
      </c>
      <c r="C802" t="s">
        <v>476</v>
      </c>
      <c r="D802" t="s">
        <v>501</v>
      </c>
      <c r="E802">
        <v>2</v>
      </c>
      <c r="F802" s="29">
        <v>75354</v>
      </c>
      <c r="G802" t="s">
        <v>477</v>
      </c>
      <c r="H802" t="s">
        <v>477</v>
      </c>
      <c r="I802" t="s">
        <v>477</v>
      </c>
      <c r="J802" t="s">
        <v>477</v>
      </c>
      <c r="K802" t="s">
        <v>477</v>
      </c>
      <c r="L802">
        <v>33</v>
      </c>
      <c r="M802">
        <v>0.438</v>
      </c>
      <c r="N802" s="20">
        <f>COUNTIF(lookup_lists!$B$49:$B$55,AB_Facilities!D802)</f>
        <v>0</v>
      </c>
    </row>
    <row r="803" spans="1:14" x14ac:dyDescent="0.2">
      <c r="A803">
        <v>2020</v>
      </c>
      <c r="B803">
        <v>151812</v>
      </c>
      <c r="C803" t="s">
        <v>494</v>
      </c>
      <c r="D803" t="s">
        <v>502</v>
      </c>
      <c r="E803">
        <v>1</v>
      </c>
      <c r="F803" s="29">
        <v>441900</v>
      </c>
      <c r="G803" s="29">
        <v>103190</v>
      </c>
      <c r="H803" t="s">
        <v>477</v>
      </c>
      <c r="I803" t="s">
        <v>477</v>
      </c>
      <c r="J803" t="s">
        <v>477</v>
      </c>
      <c r="K803" t="s">
        <v>477</v>
      </c>
      <c r="L803">
        <v>152</v>
      </c>
      <c r="M803">
        <v>0.28000000000000003</v>
      </c>
      <c r="N803" s="20">
        <f>COUNTIF(lookup_lists!$B$49:$B$55,AB_Facilities!D803)</f>
        <v>0</v>
      </c>
    </row>
    <row r="804" spans="1:14" x14ac:dyDescent="0.2">
      <c r="A804">
        <v>2020</v>
      </c>
      <c r="B804">
        <v>155746</v>
      </c>
      <c r="C804" t="s">
        <v>494</v>
      </c>
      <c r="D804" t="s">
        <v>503</v>
      </c>
      <c r="E804">
        <v>1</v>
      </c>
      <c r="F804" s="29">
        <v>971397</v>
      </c>
      <c r="G804" s="29">
        <v>1551836</v>
      </c>
      <c r="H804" t="s">
        <v>477</v>
      </c>
      <c r="I804" t="s">
        <v>477</v>
      </c>
      <c r="J804" t="s">
        <v>477</v>
      </c>
      <c r="K804" t="s">
        <v>477</v>
      </c>
      <c r="L804">
        <v>305</v>
      </c>
      <c r="M804">
        <v>0.121</v>
      </c>
      <c r="N804" s="20">
        <f>COUNTIF(lookup_lists!$B$49:$B$55,AB_Facilities!D804)</f>
        <v>0</v>
      </c>
    </row>
    <row r="805" spans="1:14" x14ac:dyDescent="0.2">
      <c r="A805">
        <v>2020</v>
      </c>
      <c r="B805">
        <v>238762</v>
      </c>
      <c r="C805" t="s">
        <v>504</v>
      </c>
      <c r="D805" t="s">
        <v>505</v>
      </c>
      <c r="E805">
        <v>1</v>
      </c>
      <c r="F805" s="29">
        <v>377058</v>
      </c>
      <c r="G805" t="s">
        <v>477</v>
      </c>
      <c r="H805" t="s">
        <v>477</v>
      </c>
      <c r="I805" t="s">
        <v>477</v>
      </c>
      <c r="J805" t="s">
        <v>477</v>
      </c>
      <c r="K805" t="s">
        <v>477</v>
      </c>
      <c r="L805">
        <v>94</v>
      </c>
      <c r="M805">
        <v>0.249</v>
      </c>
      <c r="N805" s="20">
        <f>COUNTIF(lookup_lists!$B$49:$B$55,AB_Facilities!D805)</f>
        <v>0</v>
      </c>
    </row>
    <row r="806" spans="1:14" x14ac:dyDescent="0.2">
      <c r="A806">
        <v>2020</v>
      </c>
      <c r="B806">
        <v>246216</v>
      </c>
      <c r="C806" t="s">
        <v>499</v>
      </c>
      <c r="D806" t="s">
        <v>506</v>
      </c>
      <c r="E806">
        <v>1</v>
      </c>
      <c r="F806" s="29">
        <v>28808</v>
      </c>
      <c r="G806" t="s">
        <v>477</v>
      </c>
      <c r="H806" t="s">
        <v>477</v>
      </c>
      <c r="I806" t="s">
        <v>477</v>
      </c>
      <c r="J806" t="s">
        <v>477</v>
      </c>
      <c r="K806" t="s">
        <v>477</v>
      </c>
      <c r="L806">
        <v>7</v>
      </c>
      <c r="M806">
        <v>0.25700000000000001</v>
      </c>
      <c r="N806" s="20">
        <f>COUNTIF(lookup_lists!$B$49:$B$55,AB_Facilities!D806)</f>
        <v>0</v>
      </c>
    </row>
    <row r="807" spans="1:14" x14ac:dyDescent="0.2">
      <c r="A807">
        <v>2020</v>
      </c>
      <c r="B807">
        <v>246216</v>
      </c>
      <c r="C807" t="s">
        <v>499</v>
      </c>
      <c r="D807" t="s">
        <v>506</v>
      </c>
      <c r="E807">
        <v>2</v>
      </c>
      <c r="F807" s="29">
        <v>23511</v>
      </c>
      <c r="G807" t="s">
        <v>477</v>
      </c>
      <c r="H807" t="s">
        <v>477</v>
      </c>
      <c r="I807" t="s">
        <v>477</v>
      </c>
      <c r="J807" t="s">
        <v>477</v>
      </c>
      <c r="K807" t="s">
        <v>477</v>
      </c>
      <c r="L807">
        <v>7</v>
      </c>
      <c r="M807">
        <v>0.28899999999999998</v>
      </c>
      <c r="N807" s="20">
        <f>COUNTIF(lookup_lists!$B$49:$B$55,AB_Facilities!D807)</f>
        <v>0</v>
      </c>
    </row>
    <row r="808" spans="1:14" x14ac:dyDescent="0.2">
      <c r="A808">
        <v>2020</v>
      </c>
      <c r="B808">
        <v>246216</v>
      </c>
      <c r="C808" t="s">
        <v>499</v>
      </c>
      <c r="D808" t="s">
        <v>506</v>
      </c>
      <c r="E808">
        <v>3</v>
      </c>
      <c r="F808" s="29">
        <v>21556</v>
      </c>
      <c r="G808" t="s">
        <v>477</v>
      </c>
      <c r="H808" t="s">
        <v>477</v>
      </c>
      <c r="I808" t="s">
        <v>477</v>
      </c>
      <c r="J808" t="s">
        <v>477</v>
      </c>
      <c r="K808" t="s">
        <v>477</v>
      </c>
      <c r="L808">
        <v>6</v>
      </c>
      <c r="M808">
        <v>0.26900000000000002</v>
      </c>
      <c r="N808" s="20">
        <f>COUNTIF(lookup_lists!$B$49:$B$55,AB_Facilities!D808)</f>
        <v>0</v>
      </c>
    </row>
    <row r="809" spans="1:14" x14ac:dyDescent="0.2">
      <c r="A809">
        <v>2020</v>
      </c>
      <c r="B809">
        <v>262757</v>
      </c>
      <c r="C809" t="s">
        <v>499</v>
      </c>
      <c r="D809" t="s">
        <v>510</v>
      </c>
      <c r="E809">
        <v>1</v>
      </c>
      <c r="F809" s="29">
        <v>6422356</v>
      </c>
      <c r="G809" t="s">
        <v>477</v>
      </c>
      <c r="H809" t="s">
        <v>477</v>
      </c>
      <c r="I809" t="s">
        <v>477</v>
      </c>
      <c r="J809" t="s">
        <v>477</v>
      </c>
      <c r="K809" t="s">
        <v>477</v>
      </c>
      <c r="L809" s="29">
        <v>1134</v>
      </c>
      <c r="M809">
        <v>0.17699999999999999</v>
      </c>
      <c r="N809" s="20">
        <f>COUNTIF(lookup_lists!$B$49:$B$55,AB_Facilities!D809)</f>
        <v>0</v>
      </c>
    </row>
  </sheetData>
  <autoFilter ref="A10:N809" xr:uid="{00000000-0001-0000-0000-000000000000}"/>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ACDA4-575F-4756-AF50-34837B2C57B1}">
  <sheetPr>
    <tabColor rgb="FFFFC000"/>
  </sheetPr>
  <dimension ref="A1:R33"/>
  <sheetViews>
    <sheetView zoomScale="85" zoomScaleNormal="85" workbookViewId="0">
      <selection activeCell="A2" sqref="A2"/>
    </sheetView>
  </sheetViews>
  <sheetFormatPr baseColWidth="10" defaultColWidth="8.83203125" defaultRowHeight="15" x14ac:dyDescent="0.2"/>
  <cols>
    <col min="1" max="1" width="32.6640625" customWidth="1"/>
    <col min="2" max="2" width="7.1640625" bestFit="1" customWidth="1"/>
    <col min="3" max="17" width="8.83203125" bestFit="1" customWidth="1"/>
    <col min="18" max="18" width="10.6640625" bestFit="1" customWidth="1"/>
    <col min="19" max="32" width="37.5" bestFit="1" customWidth="1"/>
    <col min="33" max="33" width="42.33203125" bestFit="1" customWidth="1"/>
    <col min="34" max="34" width="33.83203125" bestFit="1" customWidth="1"/>
    <col min="43" max="43" width="32.5" bestFit="1" customWidth="1"/>
    <col min="44" max="44" width="30.1640625" bestFit="1" customWidth="1"/>
    <col min="45" max="45" width="37.33203125" customWidth="1"/>
  </cols>
  <sheetData>
    <row r="1" spans="1:18" x14ac:dyDescent="0.2">
      <c r="A1" s="14"/>
      <c r="B1" s="14"/>
      <c r="C1" s="14"/>
      <c r="D1" s="14"/>
      <c r="E1" s="14"/>
      <c r="F1" s="14"/>
    </row>
    <row r="2" spans="1:18" x14ac:dyDescent="0.2">
      <c r="A2" s="94" t="s">
        <v>512</v>
      </c>
      <c r="B2" s="94" t="s">
        <v>513</v>
      </c>
      <c r="C2" s="94"/>
      <c r="D2" s="94"/>
      <c r="E2" s="94"/>
      <c r="F2" s="94"/>
    </row>
    <row r="3" spans="1:18" x14ac:dyDescent="0.2">
      <c r="A3" s="94"/>
      <c r="B3" s="94" t="s">
        <v>94</v>
      </c>
      <c r="C3" s="94"/>
      <c r="D3" s="94"/>
      <c r="E3" s="94"/>
      <c r="F3" s="94"/>
    </row>
    <row r="4" spans="1:18" x14ac:dyDescent="0.2">
      <c r="B4" s="158" t="s">
        <v>514</v>
      </c>
    </row>
    <row r="5" spans="1:18" x14ac:dyDescent="0.2">
      <c r="A5" s="9" t="s">
        <v>69</v>
      </c>
      <c r="B5" s="10">
        <v>1</v>
      </c>
    </row>
    <row r="7" spans="1:18" x14ac:dyDescent="0.2">
      <c r="A7" s="9" t="s">
        <v>515</v>
      </c>
      <c r="C7" s="9" t="s">
        <v>199</v>
      </c>
    </row>
    <row r="8" spans="1:18" x14ac:dyDescent="0.2">
      <c r="A8" s="9" t="s">
        <v>91</v>
      </c>
      <c r="B8" s="9" t="s">
        <v>92</v>
      </c>
      <c r="C8">
        <v>2006</v>
      </c>
      <c r="D8">
        <v>2007</v>
      </c>
      <c r="E8">
        <v>2008</v>
      </c>
      <c r="F8">
        <v>2009</v>
      </c>
      <c r="G8">
        <v>2010</v>
      </c>
      <c r="H8">
        <v>2011</v>
      </c>
      <c r="I8">
        <v>2012</v>
      </c>
      <c r="J8">
        <v>2013</v>
      </c>
      <c r="K8">
        <v>2014</v>
      </c>
      <c r="L8">
        <v>2015</v>
      </c>
      <c r="M8">
        <v>2016</v>
      </c>
      <c r="N8">
        <v>2017</v>
      </c>
      <c r="O8">
        <v>2018</v>
      </c>
      <c r="P8">
        <v>2019</v>
      </c>
      <c r="Q8">
        <v>2020</v>
      </c>
      <c r="R8" t="s">
        <v>93</v>
      </c>
    </row>
    <row r="9" spans="1:18" x14ac:dyDescent="0.2">
      <c r="A9" t="s">
        <v>95</v>
      </c>
      <c r="C9">
        <v>4935242</v>
      </c>
      <c r="D9">
        <v>4909054</v>
      </c>
      <c r="E9">
        <v>4889809</v>
      </c>
      <c r="F9">
        <v>5044199</v>
      </c>
      <c r="G9">
        <v>4824111</v>
      </c>
      <c r="H9">
        <v>5080380</v>
      </c>
      <c r="I9">
        <v>4604921</v>
      </c>
      <c r="J9">
        <v>4257110</v>
      </c>
      <c r="K9">
        <v>4087080</v>
      </c>
      <c r="L9">
        <v>2761795</v>
      </c>
      <c r="M9">
        <v>1953834</v>
      </c>
      <c r="N9">
        <v>1832136</v>
      </c>
      <c r="O9">
        <v>2113491</v>
      </c>
      <c r="P9">
        <v>2189788</v>
      </c>
      <c r="Q9">
        <v>1118714</v>
      </c>
      <c r="R9">
        <v>54601664</v>
      </c>
    </row>
    <row r="10" spans="1:18" x14ac:dyDescent="0.2">
      <c r="A10" t="s">
        <v>95</v>
      </c>
      <c r="B10">
        <v>3</v>
      </c>
      <c r="C10">
        <v>1116786</v>
      </c>
      <c r="D10">
        <v>971133</v>
      </c>
      <c r="E10">
        <v>1170970</v>
      </c>
      <c r="F10">
        <v>1077812</v>
      </c>
      <c r="G10">
        <v>1111868</v>
      </c>
      <c r="H10">
        <v>1060437</v>
      </c>
      <c r="I10">
        <v>1087734</v>
      </c>
      <c r="J10">
        <v>876143</v>
      </c>
      <c r="K10">
        <v>702847</v>
      </c>
      <c r="L10">
        <v>142548</v>
      </c>
      <c r="M10">
        <v>18679</v>
      </c>
      <c r="N10">
        <v>23047</v>
      </c>
      <c r="O10">
        <v>101617</v>
      </c>
      <c r="P10">
        <v>170273</v>
      </c>
      <c r="Q10">
        <v>0</v>
      </c>
      <c r="R10">
        <v>9631894</v>
      </c>
    </row>
    <row r="11" spans="1:18" x14ac:dyDescent="0.2">
      <c r="A11" t="s">
        <v>95</v>
      </c>
      <c r="B11">
        <v>4</v>
      </c>
      <c r="C11">
        <v>1144461</v>
      </c>
      <c r="D11">
        <v>1136733</v>
      </c>
      <c r="E11">
        <v>1030053</v>
      </c>
      <c r="F11">
        <v>1111919</v>
      </c>
      <c r="G11">
        <v>1202485</v>
      </c>
      <c r="H11">
        <v>1057615</v>
      </c>
      <c r="I11">
        <v>1140266</v>
      </c>
      <c r="J11">
        <v>827699</v>
      </c>
      <c r="K11">
        <v>905535</v>
      </c>
      <c r="L11">
        <v>841132</v>
      </c>
      <c r="M11">
        <v>325380</v>
      </c>
      <c r="N11">
        <v>246036</v>
      </c>
      <c r="O11">
        <v>505225</v>
      </c>
      <c r="P11">
        <v>596367</v>
      </c>
      <c r="Q11">
        <v>186445</v>
      </c>
      <c r="R11">
        <v>12257351</v>
      </c>
    </row>
    <row r="12" spans="1:18" x14ac:dyDescent="0.2">
      <c r="A12" t="s">
        <v>95</v>
      </c>
      <c r="B12">
        <v>5</v>
      </c>
      <c r="C12">
        <v>2673995</v>
      </c>
      <c r="D12">
        <v>2801188</v>
      </c>
      <c r="E12">
        <v>2688786</v>
      </c>
      <c r="F12">
        <v>2854468</v>
      </c>
      <c r="G12">
        <v>2509758</v>
      </c>
      <c r="H12">
        <v>2962328</v>
      </c>
      <c r="I12">
        <v>2376921</v>
      </c>
      <c r="J12">
        <v>2553268</v>
      </c>
      <c r="K12">
        <v>2478698</v>
      </c>
      <c r="L12">
        <v>1778115</v>
      </c>
      <c r="M12">
        <v>1609775</v>
      </c>
      <c r="N12">
        <v>1563053</v>
      </c>
      <c r="O12">
        <v>1506649</v>
      </c>
      <c r="P12">
        <v>1423148</v>
      </c>
      <c r="Q12">
        <v>932269</v>
      </c>
      <c r="R12">
        <v>32712419</v>
      </c>
    </row>
    <row r="13" spans="1:18" x14ac:dyDescent="0.2">
      <c r="A13" t="s">
        <v>98</v>
      </c>
      <c r="C13">
        <v>9922455</v>
      </c>
      <c r="D13">
        <v>9899856</v>
      </c>
      <c r="E13">
        <v>8917306</v>
      </c>
      <c r="F13">
        <v>10128152</v>
      </c>
      <c r="G13">
        <v>9656751</v>
      </c>
      <c r="H13">
        <v>9756356</v>
      </c>
      <c r="I13">
        <v>9221996</v>
      </c>
      <c r="J13">
        <v>9922047</v>
      </c>
      <c r="K13">
        <v>9710387</v>
      </c>
      <c r="L13">
        <v>10463476</v>
      </c>
      <c r="M13">
        <v>10424304</v>
      </c>
      <c r="N13">
        <v>10373098</v>
      </c>
      <c r="O13">
        <v>10256327</v>
      </c>
      <c r="P13">
        <v>10138915</v>
      </c>
      <c r="Q13">
        <v>9686191</v>
      </c>
      <c r="R13">
        <v>148477617</v>
      </c>
    </row>
    <row r="14" spans="1:18" x14ac:dyDescent="0.2">
      <c r="A14" t="s">
        <v>98</v>
      </c>
      <c r="B14">
        <v>1</v>
      </c>
      <c r="C14">
        <v>3217340</v>
      </c>
      <c r="D14">
        <v>3125247</v>
      </c>
      <c r="E14">
        <v>2960849</v>
      </c>
      <c r="F14">
        <v>3064077</v>
      </c>
      <c r="G14">
        <v>3292443</v>
      </c>
      <c r="H14">
        <v>3131266</v>
      </c>
      <c r="I14">
        <v>3171442</v>
      </c>
      <c r="J14">
        <v>2954030</v>
      </c>
      <c r="K14">
        <v>3159783</v>
      </c>
      <c r="L14">
        <v>3130344</v>
      </c>
      <c r="M14">
        <v>3332390</v>
      </c>
      <c r="N14">
        <v>3112154</v>
      </c>
      <c r="O14">
        <v>3528197</v>
      </c>
      <c r="P14">
        <v>3044268</v>
      </c>
      <c r="Q14">
        <v>3026534</v>
      </c>
      <c r="R14">
        <v>47250364</v>
      </c>
    </row>
    <row r="15" spans="1:18" x14ac:dyDescent="0.2">
      <c r="A15" t="s">
        <v>98</v>
      </c>
      <c r="B15">
        <v>2</v>
      </c>
      <c r="C15">
        <v>3032188</v>
      </c>
      <c r="D15">
        <v>3224960</v>
      </c>
      <c r="E15">
        <v>2962156</v>
      </c>
      <c r="F15">
        <v>3259600</v>
      </c>
      <c r="G15">
        <v>3049828</v>
      </c>
      <c r="H15">
        <v>3317957</v>
      </c>
      <c r="I15">
        <v>3019602</v>
      </c>
      <c r="J15">
        <v>3137512</v>
      </c>
      <c r="K15">
        <v>3075224</v>
      </c>
      <c r="L15">
        <v>3378166</v>
      </c>
      <c r="M15">
        <v>3136948</v>
      </c>
      <c r="N15">
        <v>3322773</v>
      </c>
      <c r="O15">
        <v>3202432</v>
      </c>
      <c r="P15">
        <v>3166251</v>
      </c>
      <c r="Q15">
        <v>2878368</v>
      </c>
      <c r="R15">
        <v>47163965</v>
      </c>
    </row>
    <row r="16" spans="1:18" x14ac:dyDescent="0.2">
      <c r="A16" t="s">
        <v>98</v>
      </c>
      <c r="B16">
        <v>3</v>
      </c>
      <c r="C16">
        <v>3672927</v>
      </c>
      <c r="D16">
        <v>3549649</v>
      </c>
      <c r="E16">
        <v>2994301</v>
      </c>
      <c r="F16">
        <v>3804475</v>
      </c>
      <c r="G16">
        <v>3314480</v>
      </c>
      <c r="H16">
        <v>3307133</v>
      </c>
      <c r="I16">
        <v>3030952</v>
      </c>
      <c r="J16">
        <v>3830505</v>
      </c>
      <c r="K16">
        <v>3475380</v>
      </c>
      <c r="L16">
        <v>3954966</v>
      </c>
      <c r="M16">
        <v>3954966</v>
      </c>
      <c r="N16">
        <v>3938171</v>
      </c>
      <c r="O16">
        <v>3525698</v>
      </c>
      <c r="P16">
        <v>3928396</v>
      </c>
      <c r="Q16">
        <v>3781289</v>
      </c>
      <c r="R16">
        <v>54063288</v>
      </c>
    </row>
    <row r="17" spans="1:18" x14ac:dyDescent="0.2">
      <c r="A17" t="s">
        <v>100</v>
      </c>
      <c r="C17">
        <v>5962148</v>
      </c>
      <c r="D17">
        <v>6253759</v>
      </c>
      <c r="E17">
        <v>5705219</v>
      </c>
      <c r="F17">
        <v>5444308</v>
      </c>
      <c r="G17">
        <v>6088811</v>
      </c>
      <c r="H17">
        <v>7357795</v>
      </c>
      <c r="I17">
        <v>8832370</v>
      </c>
      <c r="J17">
        <v>7591988</v>
      </c>
      <c r="K17">
        <v>9116887</v>
      </c>
      <c r="L17">
        <v>8692889</v>
      </c>
      <c r="M17">
        <v>9080789</v>
      </c>
      <c r="N17">
        <v>8286505</v>
      </c>
      <c r="O17">
        <v>8725439</v>
      </c>
      <c r="P17">
        <v>8097116</v>
      </c>
      <c r="Q17">
        <v>7345585</v>
      </c>
      <c r="R17">
        <v>112581608</v>
      </c>
    </row>
    <row r="18" spans="1:18" x14ac:dyDescent="0.2">
      <c r="A18" t="s">
        <v>100</v>
      </c>
      <c r="B18">
        <v>1</v>
      </c>
      <c r="C18">
        <v>3183651</v>
      </c>
      <c r="D18">
        <v>3145483</v>
      </c>
      <c r="E18">
        <v>2864333</v>
      </c>
      <c r="F18">
        <v>2719877</v>
      </c>
      <c r="G18">
        <v>3069740</v>
      </c>
      <c r="H18">
        <v>3073048</v>
      </c>
      <c r="I18">
        <v>2575176</v>
      </c>
      <c r="J18">
        <v>1246195</v>
      </c>
      <c r="K18">
        <v>3049513</v>
      </c>
      <c r="L18">
        <v>2478175</v>
      </c>
      <c r="M18">
        <v>2691360</v>
      </c>
      <c r="N18">
        <v>2821387</v>
      </c>
      <c r="O18">
        <v>2515739</v>
      </c>
      <c r="P18">
        <v>2304903</v>
      </c>
      <c r="Q18">
        <v>2195340</v>
      </c>
      <c r="R18">
        <v>39933920</v>
      </c>
    </row>
    <row r="19" spans="1:18" x14ac:dyDescent="0.2">
      <c r="A19" t="s">
        <v>100</v>
      </c>
      <c r="B19">
        <v>2</v>
      </c>
      <c r="C19">
        <v>2778497</v>
      </c>
      <c r="D19">
        <v>3108276</v>
      </c>
      <c r="E19">
        <v>2840886</v>
      </c>
      <c r="F19">
        <v>2724431</v>
      </c>
      <c r="G19">
        <v>3019071</v>
      </c>
      <c r="H19">
        <v>3002795</v>
      </c>
      <c r="I19">
        <v>2680295</v>
      </c>
      <c r="J19">
        <v>3056000</v>
      </c>
      <c r="K19">
        <v>2736535</v>
      </c>
      <c r="L19">
        <v>2939241</v>
      </c>
      <c r="M19">
        <v>2731252</v>
      </c>
      <c r="N19">
        <v>2284466</v>
      </c>
      <c r="O19">
        <v>2646123</v>
      </c>
      <c r="P19">
        <v>2338163</v>
      </c>
      <c r="Q19">
        <v>2147708</v>
      </c>
      <c r="R19">
        <v>41033739</v>
      </c>
    </row>
    <row r="20" spans="1:18" x14ac:dyDescent="0.2">
      <c r="A20" t="s">
        <v>100</v>
      </c>
      <c r="B20">
        <v>3</v>
      </c>
      <c r="H20">
        <v>1281952</v>
      </c>
      <c r="I20">
        <v>3576899</v>
      </c>
      <c r="J20">
        <v>3289793</v>
      </c>
      <c r="K20">
        <v>3330839</v>
      </c>
      <c r="L20">
        <v>3275473</v>
      </c>
      <c r="M20">
        <v>3658177</v>
      </c>
      <c r="N20">
        <v>3180652</v>
      </c>
      <c r="O20">
        <v>3563577</v>
      </c>
      <c r="P20">
        <v>3454050</v>
      </c>
      <c r="Q20">
        <v>3002537</v>
      </c>
      <c r="R20">
        <v>31613949</v>
      </c>
    </row>
    <row r="21" spans="1:18" x14ac:dyDescent="0.2">
      <c r="A21" t="s">
        <v>102</v>
      </c>
      <c r="C21">
        <v>886514</v>
      </c>
      <c r="D21">
        <v>932793</v>
      </c>
      <c r="E21">
        <v>719541</v>
      </c>
      <c r="F21">
        <v>935951</v>
      </c>
      <c r="G21">
        <v>794391</v>
      </c>
      <c r="H21">
        <v>767281</v>
      </c>
      <c r="I21">
        <v>633967</v>
      </c>
      <c r="J21">
        <v>637460</v>
      </c>
      <c r="K21">
        <v>672550</v>
      </c>
      <c r="L21">
        <v>303446</v>
      </c>
      <c r="M21">
        <v>312115</v>
      </c>
      <c r="N21">
        <v>84972</v>
      </c>
      <c r="O21">
        <v>304711</v>
      </c>
      <c r="P21">
        <v>442570</v>
      </c>
      <c r="Q21">
        <v>47340</v>
      </c>
      <c r="R21">
        <v>8475602</v>
      </c>
    </row>
    <row r="22" spans="1:18" x14ac:dyDescent="0.2">
      <c r="A22" t="s">
        <v>102</v>
      </c>
      <c r="B22">
        <v>1</v>
      </c>
      <c r="C22">
        <v>886514</v>
      </c>
      <c r="D22">
        <v>932793</v>
      </c>
      <c r="E22">
        <v>719541</v>
      </c>
      <c r="F22">
        <v>935951</v>
      </c>
      <c r="G22">
        <v>794391</v>
      </c>
      <c r="H22">
        <v>767281</v>
      </c>
      <c r="I22">
        <v>633967</v>
      </c>
      <c r="J22">
        <v>637460</v>
      </c>
      <c r="K22">
        <v>672550</v>
      </c>
      <c r="L22">
        <v>303446</v>
      </c>
      <c r="M22">
        <v>312115</v>
      </c>
      <c r="N22">
        <v>84972</v>
      </c>
      <c r="O22">
        <v>304711</v>
      </c>
      <c r="P22">
        <v>442570</v>
      </c>
      <c r="Q22">
        <v>47340</v>
      </c>
      <c r="R22">
        <v>8475602</v>
      </c>
    </row>
    <row r="23" spans="1:18" x14ac:dyDescent="0.2">
      <c r="A23" t="s">
        <v>104</v>
      </c>
      <c r="C23">
        <v>5805941</v>
      </c>
      <c r="D23">
        <v>5821559</v>
      </c>
      <c r="E23">
        <v>5879760</v>
      </c>
      <c r="F23">
        <v>4777486</v>
      </c>
      <c r="G23">
        <v>4794523</v>
      </c>
      <c r="H23">
        <v>5427164</v>
      </c>
      <c r="I23">
        <v>4803235</v>
      </c>
      <c r="J23">
        <v>4662631</v>
      </c>
      <c r="K23">
        <v>5168810</v>
      </c>
      <c r="L23">
        <v>4224447</v>
      </c>
      <c r="M23">
        <v>4924549</v>
      </c>
      <c r="N23">
        <v>5432247</v>
      </c>
      <c r="O23">
        <v>4934970</v>
      </c>
      <c r="P23">
        <v>4688747</v>
      </c>
      <c r="Q23">
        <v>3049703</v>
      </c>
      <c r="R23">
        <v>74395772</v>
      </c>
    </row>
    <row r="24" spans="1:18" x14ac:dyDescent="0.2">
      <c r="A24" t="s">
        <v>104</v>
      </c>
      <c r="B24">
        <v>1</v>
      </c>
      <c r="C24">
        <v>2823659</v>
      </c>
      <c r="D24">
        <v>2953951</v>
      </c>
      <c r="E24">
        <v>2900559</v>
      </c>
      <c r="F24">
        <v>2567965</v>
      </c>
      <c r="G24">
        <v>2299087</v>
      </c>
      <c r="H24">
        <v>2814720</v>
      </c>
      <c r="I24">
        <v>2313467</v>
      </c>
      <c r="J24">
        <v>2452444</v>
      </c>
      <c r="K24">
        <v>2589480</v>
      </c>
      <c r="L24">
        <v>2063786</v>
      </c>
      <c r="M24">
        <v>2563020</v>
      </c>
      <c r="N24">
        <v>2438714</v>
      </c>
      <c r="O24">
        <v>2199876</v>
      </c>
      <c r="P24">
        <v>2316474</v>
      </c>
      <c r="Q24">
        <v>1720948</v>
      </c>
      <c r="R24">
        <v>37018150</v>
      </c>
    </row>
    <row r="25" spans="1:18" x14ac:dyDescent="0.2">
      <c r="A25" t="s">
        <v>104</v>
      </c>
      <c r="B25">
        <v>2</v>
      </c>
      <c r="C25">
        <v>2982282</v>
      </c>
      <c r="D25">
        <v>2867608</v>
      </c>
      <c r="E25">
        <v>2979201</v>
      </c>
      <c r="F25">
        <v>2209521</v>
      </c>
      <c r="G25">
        <v>2495436</v>
      </c>
      <c r="H25">
        <v>2612444</v>
      </c>
      <c r="I25">
        <v>2489768</v>
      </c>
      <c r="J25">
        <v>2210187</v>
      </c>
      <c r="K25">
        <v>2579330</v>
      </c>
      <c r="L25">
        <v>2160661</v>
      </c>
      <c r="M25">
        <v>2361529</v>
      </c>
      <c r="N25">
        <v>2993533</v>
      </c>
      <c r="O25">
        <v>2735094</v>
      </c>
      <c r="P25">
        <v>2372273</v>
      </c>
      <c r="Q25">
        <v>1328755</v>
      </c>
      <c r="R25">
        <v>37377622</v>
      </c>
    </row>
    <row r="26" spans="1:18" x14ac:dyDescent="0.2">
      <c r="A26" t="s">
        <v>106</v>
      </c>
      <c r="C26">
        <v>15097016</v>
      </c>
      <c r="D26">
        <v>14658239</v>
      </c>
      <c r="E26">
        <v>14083481</v>
      </c>
      <c r="F26">
        <v>12922935</v>
      </c>
      <c r="G26">
        <v>14414667</v>
      </c>
      <c r="H26">
        <v>10414910</v>
      </c>
      <c r="I26">
        <v>9511425</v>
      </c>
      <c r="J26">
        <v>11447442</v>
      </c>
      <c r="K26">
        <v>13794778</v>
      </c>
      <c r="L26">
        <v>12947494</v>
      </c>
      <c r="M26">
        <v>12132655</v>
      </c>
      <c r="N26">
        <v>11128693</v>
      </c>
      <c r="O26">
        <v>3125063</v>
      </c>
      <c r="P26">
        <v>2351245</v>
      </c>
      <c r="Q26">
        <v>1166457</v>
      </c>
      <c r="R26">
        <v>159196500</v>
      </c>
    </row>
    <row r="27" spans="1:18" x14ac:dyDescent="0.2">
      <c r="A27" t="s">
        <v>106</v>
      </c>
      <c r="B27">
        <v>1</v>
      </c>
      <c r="C27">
        <v>2102287</v>
      </c>
      <c r="D27">
        <v>1913678</v>
      </c>
      <c r="E27">
        <v>2080707</v>
      </c>
      <c r="F27">
        <v>1900702</v>
      </c>
      <c r="G27">
        <v>1618856</v>
      </c>
      <c r="H27">
        <v>0</v>
      </c>
      <c r="I27">
        <v>0</v>
      </c>
      <c r="J27">
        <v>627137</v>
      </c>
      <c r="K27">
        <v>1917473</v>
      </c>
      <c r="L27">
        <v>1759412</v>
      </c>
      <c r="M27">
        <v>1507123</v>
      </c>
      <c r="N27">
        <v>1534971</v>
      </c>
      <c r="O27">
        <v>0</v>
      </c>
      <c r="P27">
        <v>0</v>
      </c>
      <c r="Q27">
        <v>0</v>
      </c>
      <c r="R27">
        <v>16962346</v>
      </c>
    </row>
    <row r="28" spans="1:18" x14ac:dyDescent="0.2">
      <c r="A28" t="s">
        <v>106</v>
      </c>
      <c r="B28">
        <v>2</v>
      </c>
      <c r="C28">
        <v>2250852</v>
      </c>
      <c r="D28">
        <v>1962904</v>
      </c>
      <c r="E28">
        <v>1701827</v>
      </c>
      <c r="F28">
        <v>1917691</v>
      </c>
      <c r="G28">
        <v>1925524</v>
      </c>
      <c r="H28">
        <v>0</v>
      </c>
      <c r="I28">
        <v>0</v>
      </c>
      <c r="J28">
        <v>370065</v>
      </c>
      <c r="K28">
        <v>1908522</v>
      </c>
      <c r="L28">
        <v>1715000</v>
      </c>
      <c r="M28">
        <v>1547173</v>
      </c>
      <c r="N28">
        <v>1694630</v>
      </c>
      <c r="O28">
        <v>0</v>
      </c>
      <c r="P28">
        <v>0</v>
      </c>
      <c r="Q28">
        <v>0</v>
      </c>
      <c r="R28">
        <v>16994188</v>
      </c>
    </row>
    <row r="29" spans="1:18" x14ac:dyDescent="0.2">
      <c r="A29" t="s">
        <v>106</v>
      </c>
      <c r="B29">
        <v>3</v>
      </c>
      <c r="C29">
        <v>2335909</v>
      </c>
      <c r="D29">
        <v>2654107</v>
      </c>
      <c r="E29">
        <v>2533629</v>
      </c>
      <c r="F29">
        <v>2011280</v>
      </c>
      <c r="G29">
        <v>2320738</v>
      </c>
      <c r="H29">
        <v>2288608</v>
      </c>
      <c r="I29">
        <v>1898939</v>
      </c>
      <c r="J29">
        <v>2659644</v>
      </c>
      <c r="K29">
        <v>2188024</v>
      </c>
      <c r="L29">
        <v>1979448</v>
      </c>
      <c r="M29">
        <v>2033947</v>
      </c>
      <c r="N29">
        <v>1901298</v>
      </c>
      <c r="O29">
        <v>344221</v>
      </c>
      <c r="P29">
        <v>0</v>
      </c>
      <c r="Q29">
        <v>0</v>
      </c>
      <c r="R29">
        <v>27149792</v>
      </c>
    </row>
    <row r="30" spans="1:18" x14ac:dyDescent="0.2">
      <c r="A30" t="s">
        <v>106</v>
      </c>
      <c r="B30">
        <v>4</v>
      </c>
      <c r="C30">
        <v>2767617</v>
      </c>
      <c r="D30">
        <v>2378255</v>
      </c>
      <c r="E30">
        <v>2935635</v>
      </c>
      <c r="F30">
        <v>2390516</v>
      </c>
      <c r="G30">
        <v>2559103</v>
      </c>
      <c r="H30">
        <v>2805431</v>
      </c>
      <c r="I30">
        <v>2397816</v>
      </c>
      <c r="J30">
        <v>2487223</v>
      </c>
      <c r="K30">
        <v>2486580</v>
      </c>
      <c r="L30">
        <v>2294630</v>
      </c>
      <c r="M30">
        <v>1839232</v>
      </c>
      <c r="N30">
        <v>1846831</v>
      </c>
      <c r="O30">
        <v>1222941</v>
      </c>
      <c r="P30">
        <v>972963</v>
      </c>
      <c r="Q30">
        <v>669780</v>
      </c>
      <c r="R30">
        <v>32054553</v>
      </c>
    </row>
    <row r="31" spans="1:18" x14ac:dyDescent="0.2">
      <c r="A31" t="s">
        <v>106</v>
      </c>
      <c r="B31">
        <v>5</v>
      </c>
      <c r="C31">
        <v>2594125</v>
      </c>
      <c r="D31">
        <v>2610760</v>
      </c>
      <c r="E31">
        <v>2522372</v>
      </c>
      <c r="F31">
        <v>1903487</v>
      </c>
      <c r="G31">
        <v>3167729</v>
      </c>
      <c r="H31">
        <v>2878166</v>
      </c>
      <c r="I31">
        <v>2208232</v>
      </c>
      <c r="J31">
        <v>2842743</v>
      </c>
      <c r="K31">
        <v>2919139</v>
      </c>
      <c r="L31">
        <v>2506612</v>
      </c>
      <c r="M31">
        <v>2521686</v>
      </c>
      <c r="N31">
        <v>2199703</v>
      </c>
      <c r="O31">
        <v>288818</v>
      </c>
      <c r="P31">
        <v>0</v>
      </c>
      <c r="Q31">
        <v>0</v>
      </c>
      <c r="R31">
        <v>31163572</v>
      </c>
    </row>
    <row r="32" spans="1:18" x14ac:dyDescent="0.2">
      <c r="A32" t="s">
        <v>106</v>
      </c>
      <c r="B32">
        <v>6</v>
      </c>
      <c r="C32">
        <v>3046226</v>
      </c>
      <c r="D32">
        <v>3138535</v>
      </c>
      <c r="E32">
        <v>2309311</v>
      </c>
      <c r="F32">
        <v>2799259</v>
      </c>
      <c r="G32">
        <v>2822717</v>
      </c>
      <c r="H32">
        <v>2442705</v>
      </c>
      <c r="I32">
        <v>3006438</v>
      </c>
      <c r="J32">
        <v>2460630</v>
      </c>
      <c r="K32">
        <v>2375040</v>
      </c>
      <c r="L32">
        <v>2692392</v>
      </c>
      <c r="M32">
        <v>2683494</v>
      </c>
      <c r="N32">
        <v>1951260</v>
      </c>
      <c r="O32">
        <v>1269083</v>
      </c>
      <c r="P32">
        <v>1378282</v>
      </c>
      <c r="Q32">
        <v>496677</v>
      </c>
      <c r="R32">
        <v>34872049</v>
      </c>
    </row>
    <row r="33" spans="1:18" x14ac:dyDescent="0.2">
      <c r="A33" t="s">
        <v>93</v>
      </c>
      <c r="C33">
        <v>42609316</v>
      </c>
      <c r="D33">
        <v>42475260</v>
      </c>
      <c r="E33">
        <v>40195116</v>
      </c>
      <c r="F33">
        <v>39253031</v>
      </c>
      <c r="G33">
        <v>40573254</v>
      </c>
      <c r="H33">
        <v>38803886</v>
      </c>
      <c r="I33">
        <v>37607914</v>
      </c>
      <c r="J33">
        <v>38518678</v>
      </c>
      <c r="K33">
        <v>42550492</v>
      </c>
      <c r="L33">
        <v>39393547</v>
      </c>
      <c r="M33">
        <v>38828246</v>
      </c>
      <c r="N33">
        <v>37137651</v>
      </c>
      <c r="O33">
        <v>29460001</v>
      </c>
      <c r="P33">
        <v>27908381</v>
      </c>
      <c r="Q33">
        <v>22413990</v>
      </c>
      <c r="R33">
        <v>557728763</v>
      </c>
    </row>
  </sheetData>
  <hyperlinks>
    <hyperlink ref="B4" location="AB_Facilities!A1" display="AB Facilities Data " xr:uid="{5A0AD78C-5347-4663-92D8-DB240DE97B2D}"/>
  </hyperlinks>
  <pageMargins left="0.7" right="0.7" top="0.75" bottom="0.75" header="0.3" footer="0.3"/>
  <pageSetup orientation="portrait" horizontalDpi="300" verticalDpi="300"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01962-ECD6-4548-AB56-78B05E2DE001}">
  <sheetPr>
    <tabColor rgb="FFFFC000"/>
  </sheetPr>
  <dimension ref="A1:AA485"/>
  <sheetViews>
    <sheetView zoomScale="85" zoomScaleNormal="85" workbookViewId="0">
      <pane xSplit="6" ySplit="23" topLeftCell="G24" activePane="bottomRight" state="frozen"/>
      <selection pane="topRight" activeCell="G1" sqref="G1"/>
      <selection pane="bottomLeft" activeCell="A24" sqref="A24"/>
      <selection pane="bottomRight" activeCell="D12" sqref="D12"/>
    </sheetView>
  </sheetViews>
  <sheetFormatPr baseColWidth="10" defaultColWidth="8.83203125" defaultRowHeight="15" x14ac:dyDescent="0.2"/>
  <cols>
    <col min="1" max="1" width="6" bestFit="1" customWidth="1"/>
    <col min="2" max="2" width="26.6640625" bestFit="1" customWidth="1"/>
    <col min="3" max="3" width="13.5" bestFit="1" customWidth="1"/>
    <col min="4" max="4" width="21.5" customWidth="1"/>
    <col min="5" max="5" width="24.5" bestFit="1" customWidth="1"/>
    <col min="6" max="6" width="39.5" bestFit="1" customWidth="1"/>
  </cols>
  <sheetData>
    <row r="1" spans="2:27" x14ac:dyDescent="0.2">
      <c r="C1" t="s">
        <v>516</v>
      </c>
      <c r="D1" t="s">
        <v>516</v>
      </c>
    </row>
    <row r="2" spans="2:27" x14ac:dyDescent="0.2">
      <c r="C2" t="s">
        <v>517</v>
      </c>
      <c r="D2" t="s">
        <v>518</v>
      </c>
    </row>
    <row r="3" spans="2:27" x14ac:dyDescent="0.2">
      <c r="B3" s="147" t="s">
        <v>192</v>
      </c>
      <c r="C3" t="s">
        <v>519</v>
      </c>
      <c r="D3" s="112" t="s">
        <v>520</v>
      </c>
    </row>
    <row r="4" spans="2:27" x14ac:dyDescent="0.2">
      <c r="B4" s="147" t="s">
        <v>521</v>
      </c>
      <c r="C4" s="138">
        <v>44411</v>
      </c>
      <c r="D4" s="138">
        <v>44411</v>
      </c>
    </row>
    <row r="5" spans="2:27" x14ac:dyDescent="0.2">
      <c r="B5" s="147" t="s">
        <v>314</v>
      </c>
      <c r="D5" s="138"/>
    </row>
    <row r="6" spans="2:27" x14ac:dyDescent="0.2">
      <c r="B6" s="698" t="s">
        <v>522</v>
      </c>
      <c r="D6" s="138"/>
    </row>
    <row r="7" spans="2:27" x14ac:dyDescent="0.2">
      <c r="B7" s="698" t="s">
        <v>523</v>
      </c>
      <c r="D7" s="138"/>
    </row>
    <row r="8" spans="2:27" x14ac:dyDescent="0.2">
      <c r="B8" s="698" t="s">
        <v>524</v>
      </c>
      <c r="D8" s="138"/>
    </row>
    <row r="9" spans="2:27" x14ac:dyDescent="0.2">
      <c r="B9" s="698" t="s">
        <v>525</v>
      </c>
      <c r="C9" s="146"/>
      <c r="D9" s="138"/>
    </row>
    <row r="10" spans="2:27" x14ac:dyDescent="0.2">
      <c r="B10" s="14"/>
      <c r="C10" s="146"/>
      <c r="D10" s="138"/>
    </row>
    <row r="11" spans="2:27" x14ac:dyDescent="0.2">
      <c r="B11" s="14"/>
      <c r="C11" s="146"/>
      <c r="D11" s="138"/>
    </row>
    <row r="12" spans="2:27" ht="16" thickBot="1" x14ac:dyDescent="0.25">
      <c r="B12" s="14"/>
      <c r="C12" s="146"/>
      <c r="D12" s="138"/>
      <c r="G12" s="95" t="s">
        <v>526</v>
      </c>
      <c r="H12" s="95"/>
      <c r="I12" s="95"/>
    </row>
    <row r="13" spans="2:27" x14ac:dyDescent="0.2">
      <c r="B13" s="14"/>
      <c r="C13" s="138"/>
      <c r="D13" s="138"/>
      <c r="G13" s="141">
        <v>1990</v>
      </c>
      <c r="H13" s="141">
        <v>2000</v>
      </c>
      <c r="I13" s="141">
        <v>2001</v>
      </c>
      <c r="J13" s="141">
        <v>2002</v>
      </c>
      <c r="K13" s="141">
        <v>2003</v>
      </c>
      <c r="L13" s="141">
        <v>2004</v>
      </c>
      <c r="M13" s="141">
        <v>2005</v>
      </c>
      <c r="N13" s="141">
        <v>2006</v>
      </c>
      <c r="O13" s="141">
        <v>2007</v>
      </c>
      <c r="P13" s="141">
        <v>2008</v>
      </c>
      <c r="Q13" s="141">
        <v>2009</v>
      </c>
      <c r="R13" s="141">
        <v>2010</v>
      </c>
      <c r="S13" s="141">
        <v>2011</v>
      </c>
      <c r="T13" s="141">
        <v>2012</v>
      </c>
      <c r="U13" s="141">
        <v>2013</v>
      </c>
      <c r="V13" s="141">
        <v>2014</v>
      </c>
      <c r="W13" s="141">
        <v>2015</v>
      </c>
      <c r="X13" s="141">
        <v>2016</v>
      </c>
      <c r="Y13" s="141">
        <v>2017</v>
      </c>
      <c r="Z13" s="141">
        <v>2018</v>
      </c>
      <c r="AA13" s="142">
        <v>2019</v>
      </c>
    </row>
    <row r="14" spans="2:27" x14ac:dyDescent="0.2">
      <c r="B14" t="s">
        <v>390</v>
      </c>
      <c r="C14" t="s">
        <v>527</v>
      </c>
      <c r="D14" t="s">
        <v>528</v>
      </c>
      <c r="E14" t="s">
        <v>529</v>
      </c>
      <c r="G14" s="140">
        <v>0.62773722627737227</v>
      </c>
      <c r="H14" s="140">
        <v>0.7831858407079646</v>
      </c>
      <c r="I14" s="140">
        <v>0.83135593220338988</v>
      </c>
      <c r="J14" s="140">
        <v>0.67272727272727273</v>
      </c>
      <c r="K14" s="140">
        <v>0.55934959349593494</v>
      </c>
      <c r="L14" s="140">
        <v>0.50480000000000003</v>
      </c>
      <c r="M14" s="140">
        <v>0.55491803278688523</v>
      </c>
      <c r="N14" s="140">
        <v>0.58571428571428574</v>
      </c>
      <c r="O14" s="140">
        <v>0.58617886178861789</v>
      </c>
      <c r="P14" s="140">
        <v>0.64916666666666667</v>
      </c>
      <c r="Q14" s="140">
        <v>0.60521739130434782</v>
      </c>
      <c r="R14" s="140">
        <v>0.58034188034188039</v>
      </c>
      <c r="S14" s="140">
        <v>0.52807017543859647</v>
      </c>
      <c r="T14" s="140">
        <v>0.49907407407407406</v>
      </c>
      <c r="U14" s="140">
        <v>0.52380952380952384</v>
      </c>
      <c r="V14" s="140">
        <v>0.50480769230769229</v>
      </c>
      <c r="W14" s="140">
        <v>0.48699999999999999</v>
      </c>
      <c r="X14" s="140">
        <v>0.5026014568158168</v>
      </c>
      <c r="Y14" s="140">
        <v>0.49337410805300713</v>
      </c>
      <c r="Z14" s="140">
        <v>0.50252270433905144</v>
      </c>
      <c r="AA14" s="140">
        <v>0.5308510638297872</v>
      </c>
    </row>
    <row r="15" spans="2:27" x14ac:dyDescent="0.2">
      <c r="B15" t="s">
        <v>298</v>
      </c>
      <c r="C15" t="s">
        <v>527</v>
      </c>
      <c r="D15" t="s">
        <v>528</v>
      </c>
      <c r="E15" t="s">
        <v>529</v>
      </c>
      <c r="G15" s="140">
        <v>7.7439024390243902E-2</v>
      </c>
      <c r="H15" s="140">
        <v>0.20989010989010989</v>
      </c>
      <c r="I15" s="140">
        <v>0.21170212765957447</v>
      </c>
      <c r="J15" s="140">
        <v>0.21916167664670658</v>
      </c>
      <c r="K15" s="140">
        <v>0.21373626373626373</v>
      </c>
      <c r="L15" s="140">
        <v>0.1683673469387755</v>
      </c>
      <c r="M15" s="140">
        <v>0.14384236453201971</v>
      </c>
      <c r="N15" s="140">
        <v>0.16742857142857143</v>
      </c>
      <c r="O15" s="140">
        <v>0.17852760736196319</v>
      </c>
      <c r="P15" s="140">
        <v>0.21176470588235294</v>
      </c>
      <c r="Q15" s="140">
        <v>0.22159999999999999</v>
      </c>
      <c r="R15" s="140">
        <v>0.19622641509433963</v>
      </c>
      <c r="S15" s="140">
        <v>0.20892857142857144</v>
      </c>
      <c r="T15" s="140">
        <v>0.19587628865979381</v>
      </c>
      <c r="U15" s="140">
        <v>0.15517241379310345</v>
      </c>
      <c r="V15" s="140">
        <v>0.16305732484076432</v>
      </c>
      <c r="W15" s="140">
        <v>0.12406015037593984</v>
      </c>
      <c r="X15" s="140">
        <v>0.14693877551020409</v>
      </c>
      <c r="Y15" s="140">
        <v>0.162015503875969</v>
      </c>
      <c r="Z15" s="140">
        <v>0.17923076923076922</v>
      </c>
      <c r="AA15" s="140">
        <v>0.14218749999999999</v>
      </c>
    </row>
    <row r="16" spans="2:27" x14ac:dyDescent="0.2">
      <c r="B16" t="s">
        <v>530</v>
      </c>
      <c r="C16" t="s">
        <v>527</v>
      </c>
      <c r="D16" t="s">
        <v>528</v>
      </c>
      <c r="E16" t="s">
        <v>529</v>
      </c>
      <c r="G16" s="140">
        <v>0.2188976377952756</v>
      </c>
      <c r="H16" s="140">
        <v>0.27382550335570471</v>
      </c>
      <c r="I16" s="140">
        <v>0.22895622895622897</v>
      </c>
      <c r="J16" s="140">
        <v>0.21509686038744155</v>
      </c>
      <c r="K16" s="140">
        <v>0.21074380165289255</v>
      </c>
      <c r="L16" s="140">
        <v>0.15</v>
      </c>
      <c r="M16" s="140">
        <v>0.19215686274509805</v>
      </c>
      <c r="N16" s="140">
        <v>0.15806451612903225</v>
      </c>
      <c r="O16" s="140">
        <v>0.18</v>
      </c>
      <c r="P16" s="140">
        <v>0.14099378881987579</v>
      </c>
      <c r="Q16" s="140">
        <v>6.6666666666666666E-2</v>
      </c>
      <c r="R16" s="140">
        <v>8.3108108108108106E-2</v>
      </c>
      <c r="S16" s="140">
        <v>2.6174496644295303E-2</v>
      </c>
      <c r="T16" s="140">
        <v>2.7516778523489934E-2</v>
      </c>
      <c r="U16" s="140">
        <v>1.870967741935484E-2</v>
      </c>
      <c r="V16" s="140">
        <v>6.4935064935064935E-4</v>
      </c>
      <c r="W16" s="140">
        <v>0</v>
      </c>
      <c r="X16" s="140">
        <v>0</v>
      </c>
      <c r="Y16" s="140">
        <v>0</v>
      </c>
      <c r="Z16" s="140">
        <v>0</v>
      </c>
      <c r="AA16" s="140">
        <v>0</v>
      </c>
    </row>
    <row r="17" spans="1:27" x14ac:dyDescent="0.2">
      <c r="B17" t="s">
        <v>385</v>
      </c>
      <c r="C17" t="s">
        <v>527</v>
      </c>
      <c r="D17" t="s">
        <v>528</v>
      </c>
      <c r="E17" t="s">
        <v>529</v>
      </c>
      <c r="G17" s="140">
        <v>0.67194244604316544</v>
      </c>
      <c r="H17" s="140">
        <v>0.66666666666666663</v>
      </c>
      <c r="I17" s="140">
        <v>0.69277108433734935</v>
      </c>
      <c r="J17" s="140">
        <v>0.67630057803468213</v>
      </c>
      <c r="K17" s="140">
        <v>0.60416666666666663</v>
      </c>
      <c r="L17" s="140">
        <v>0.6436170212765957</v>
      </c>
      <c r="M17" s="140">
        <v>0.62564102564102564</v>
      </c>
      <c r="N17" s="140">
        <v>0.60824742268041232</v>
      </c>
      <c r="O17" s="140">
        <v>0.60591133004926112</v>
      </c>
      <c r="P17" s="140">
        <v>0.56744186046511624</v>
      </c>
      <c r="Q17" s="140">
        <v>0.63592233009708743</v>
      </c>
      <c r="R17" s="140">
        <v>0.60199004975124382</v>
      </c>
      <c r="S17" s="140">
        <v>0.60416666666666663</v>
      </c>
      <c r="T17" s="140">
        <v>0.59067357512953367</v>
      </c>
      <c r="U17" s="140">
        <v>0.5539906103286385</v>
      </c>
      <c r="V17" s="140">
        <v>0.5074626865671642</v>
      </c>
      <c r="W17" s="140">
        <v>0.52380952380952384</v>
      </c>
      <c r="X17" s="140">
        <v>0.49382716049382713</v>
      </c>
      <c r="Y17" s="140">
        <v>0.47619047619047616</v>
      </c>
      <c r="Z17" s="140">
        <v>0.4327731092436975</v>
      </c>
      <c r="AA17" s="140">
        <v>0.42016806722689076</v>
      </c>
    </row>
    <row r="18" spans="1:27" x14ac:dyDescent="0.2">
      <c r="B18" t="s">
        <v>380</v>
      </c>
      <c r="C18" t="s">
        <v>527</v>
      </c>
      <c r="D18" t="s">
        <v>528</v>
      </c>
      <c r="E18" t="s">
        <v>529</v>
      </c>
      <c r="G18" s="140">
        <v>0.89021479713603824</v>
      </c>
      <c r="H18" s="140">
        <v>0.76503759398496241</v>
      </c>
      <c r="I18" s="140">
        <v>0.79642857142857137</v>
      </c>
      <c r="J18" s="140">
        <v>0.81705150976909413</v>
      </c>
      <c r="K18" s="140">
        <v>0.78810408921933084</v>
      </c>
      <c r="L18" s="140">
        <v>0.80673758865248224</v>
      </c>
      <c r="M18" s="140">
        <v>0.7364746945898778</v>
      </c>
      <c r="N18" s="140">
        <v>0.76163873370577284</v>
      </c>
      <c r="O18" s="140">
        <v>0.77482269503546097</v>
      </c>
      <c r="P18" s="140">
        <v>0.75</v>
      </c>
      <c r="Q18" s="140">
        <v>0.73476702508960579</v>
      </c>
      <c r="R18" s="140">
        <v>0.72695035460992907</v>
      </c>
      <c r="S18" s="140">
        <v>0.67888563049853368</v>
      </c>
      <c r="T18" s="140">
        <v>0.63113367174280877</v>
      </c>
      <c r="U18" s="140">
        <v>0.64489112227805701</v>
      </c>
      <c r="V18" s="140">
        <v>0.66564417177914115</v>
      </c>
      <c r="W18" s="140">
        <v>0.64842454394693205</v>
      </c>
      <c r="X18" s="140">
        <v>0.64941569282136891</v>
      </c>
      <c r="Y18" s="140">
        <v>0.59967585089141007</v>
      </c>
      <c r="Z18" s="140">
        <v>0.50953206239168114</v>
      </c>
      <c r="AA18" s="140">
        <v>0.47512864493996571</v>
      </c>
    </row>
    <row r="21" spans="1:27" x14ac:dyDescent="0.2">
      <c r="I21" s="20" t="s">
        <v>531</v>
      </c>
      <c r="J21" s="20"/>
      <c r="K21" s="20"/>
      <c r="L21" s="20"/>
    </row>
    <row r="22" spans="1:27" ht="16" thickBot="1" x14ac:dyDescent="0.25">
      <c r="A22">
        <v>1</v>
      </c>
      <c r="B22">
        <v>2</v>
      </c>
      <c r="C22">
        <v>3</v>
      </c>
      <c r="D22">
        <v>4</v>
      </c>
      <c r="E22">
        <v>5</v>
      </c>
      <c r="F22">
        <v>6</v>
      </c>
      <c r="G22">
        <v>7</v>
      </c>
      <c r="H22">
        <v>8</v>
      </c>
      <c r="I22" s="20">
        <v>9</v>
      </c>
      <c r="J22" s="20">
        <v>10</v>
      </c>
      <c r="K22" s="20">
        <v>11</v>
      </c>
      <c r="L22" s="20">
        <v>12</v>
      </c>
      <c r="M22">
        <v>13</v>
      </c>
      <c r="N22">
        <v>14</v>
      </c>
      <c r="O22">
        <v>15</v>
      </c>
      <c r="P22">
        <v>16</v>
      </c>
      <c r="Q22">
        <v>17</v>
      </c>
      <c r="R22">
        <v>18</v>
      </c>
      <c r="S22">
        <v>19</v>
      </c>
      <c r="T22">
        <v>20</v>
      </c>
      <c r="U22">
        <v>21</v>
      </c>
      <c r="V22">
        <v>22</v>
      </c>
      <c r="W22">
        <v>23</v>
      </c>
      <c r="X22">
        <v>24</v>
      </c>
      <c r="Y22">
        <v>25</v>
      </c>
      <c r="Z22">
        <v>26</v>
      </c>
      <c r="AA22">
        <v>27</v>
      </c>
    </row>
    <row r="23" spans="1:27" x14ac:dyDescent="0.2">
      <c r="A23" s="143" t="s">
        <v>532</v>
      </c>
      <c r="B23" s="144" t="s">
        <v>533</v>
      </c>
      <c r="C23" s="144" t="s">
        <v>534</v>
      </c>
      <c r="D23" s="144" t="s">
        <v>535</v>
      </c>
      <c r="E23" s="144" t="s">
        <v>44</v>
      </c>
      <c r="F23" s="144" t="s">
        <v>536</v>
      </c>
      <c r="G23" s="144">
        <v>1990</v>
      </c>
      <c r="H23" s="144">
        <v>2000</v>
      </c>
      <c r="I23" s="144">
        <v>2001</v>
      </c>
      <c r="J23" s="144">
        <v>2002</v>
      </c>
      <c r="K23" s="144">
        <v>2003</v>
      </c>
      <c r="L23" s="144">
        <v>2004</v>
      </c>
      <c r="M23" s="144">
        <v>2005</v>
      </c>
      <c r="N23" s="144">
        <v>2006</v>
      </c>
      <c r="O23" s="144">
        <v>2007</v>
      </c>
      <c r="P23" s="144">
        <v>2008</v>
      </c>
      <c r="Q23" s="144">
        <v>2009</v>
      </c>
      <c r="R23" s="144">
        <v>2010</v>
      </c>
      <c r="S23" s="144">
        <v>2011</v>
      </c>
      <c r="T23" s="144">
        <v>2012</v>
      </c>
      <c r="U23" s="144">
        <v>2013</v>
      </c>
      <c r="V23" s="144">
        <v>2014</v>
      </c>
      <c r="W23" s="144">
        <v>2015</v>
      </c>
      <c r="X23" s="144">
        <v>2016</v>
      </c>
      <c r="Y23" s="144">
        <v>2017</v>
      </c>
      <c r="Z23" s="144">
        <v>2018</v>
      </c>
      <c r="AA23" s="145">
        <v>2019</v>
      </c>
    </row>
    <row r="24" spans="1:27" x14ac:dyDescent="0.2">
      <c r="A24" s="53">
        <v>1</v>
      </c>
      <c r="B24" t="s">
        <v>537</v>
      </c>
      <c r="D24" t="s">
        <v>301</v>
      </c>
      <c r="E24" t="s">
        <v>299</v>
      </c>
      <c r="F24" t="s">
        <v>300</v>
      </c>
      <c r="G24">
        <v>94500</v>
      </c>
      <c r="H24">
        <v>132000</v>
      </c>
      <c r="M24">
        <v>125000</v>
      </c>
      <c r="N24">
        <v>119000</v>
      </c>
      <c r="O24">
        <v>124000</v>
      </c>
      <c r="P24">
        <v>116000</v>
      </c>
      <c r="Q24">
        <v>100000</v>
      </c>
      <c r="R24">
        <v>102000</v>
      </c>
      <c r="S24">
        <v>94500</v>
      </c>
      <c r="T24">
        <v>91200</v>
      </c>
      <c r="U24">
        <v>87400</v>
      </c>
      <c r="V24">
        <v>83800</v>
      </c>
      <c r="W24">
        <v>87000</v>
      </c>
      <c r="X24">
        <v>80400</v>
      </c>
      <c r="Y24">
        <v>78400</v>
      </c>
      <c r="Z24">
        <v>69700</v>
      </c>
      <c r="AA24" s="119">
        <v>68600</v>
      </c>
    </row>
    <row r="25" spans="1:27" x14ac:dyDescent="0.2">
      <c r="A25" s="53">
        <v>2</v>
      </c>
      <c r="B25" t="s">
        <v>537</v>
      </c>
      <c r="D25" t="s">
        <v>301</v>
      </c>
      <c r="E25" t="s">
        <v>299</v>
      </c>
      <c r="F25" t="s">
        <v>302</v>
      </c>
      <c r="G25">
        <v>80500</v>
      </c>
      <c r="H25">
        <v>109000</v>
      </c>
      <c r="M25">
        <v>98200</v>
      </c>
      <c r="N25">
        <v>94100</v>
      </c>
      <c r="O25">
        <v>99700</v>
      </c>
      <c r="P25">
        <v>93600</v>
      </c>
      <c r="Q25">
        <v>78000</v>
      </c>
      <c r="R25">
        <v>79000</v>
      </c>
      <c r="S25">
        <v>68700</v>
      </c>
      <c r="T25">
        <v>63300</v>
      </c>
      <c r="U25">
        <v>63800</v>
      </c>
      <c r="V25">
        <v>60300</v>
      </c>
      <c r="W25">
        <v>62300</v>
      </c>
      <c r="X25">
        <v>57100</v>
      </c>
      <c r="Y25">
        <v>57200</v>
      </c>
      <c r="Z25">
        <v>44100</v>
      </c>
      <c r="AA25" s="119">
        <v>42500</v>
      </c>
    </row>
    <row r="26" spans="1:27" x14ac:dyDescent="0.2">
      <c r="A26" s="53">
        <v>3</v>
      </c>
      <c r="B26" t="s">
        <v>537</v>
      </c>
      <c r="D26" t="s">
        <v>301</v>
      </c>
      <c r="E26" t="s">
        <v>299</v>
      </c>
      <c r="F26" t="s">
        <v>538</v>
      </c>
      <c r="G26">
        <v>2720</v>
      </c>
      <c r="H26">
        <v>13800</v>
      </c>
      <c r="M26">
        <v>15400</v>
      </c>
      <c r="N26">
        <v>16100</v>
      </c>
      <c r="O26">
        <v>15100</v>
      </c>
      <c r="P26">
        <v>15800</v>
      </c>
      <c r="Q26">
        <v>15000</v>
      </c>
      <c r="R26">
        <v>18600</v>
      </c>
      <c r="S26">
        <v>21700</v>
      </c>
      <c r="T26">
        <v>23900</v>
      </c>
      <c r="U26">
        <v>19300</v>
      </c>
      <c r="V26">
        <v>18600</v>
      </c>
      <c r="W26">
        <v>19300</v>
      </c>
      <c r="X26">
        <v>18300</v>
      </c>
      <c r="Y26">
        <v>16300</v>
      </c>
      <c r="Z26">
        <v>20900</v>
      </c>
      <c r="AA26" s="119">
        <v>21900</v>
      </c>
    </row>
    <row r="27" spans="1:27" x14ac:dyDescent="0.2">
      <c r="A27" s="53">
        <v>4</v>
      </c>
      <c r="B27" t="s">
        <v>537</v>
      </c>
      <c r="D27" t="s">
        <v>301</v>
      </c>
      <c r="E27" t="s">
        <v>299</v>
      </c>
      <c r="F27" t="s">
        <v>539</v>
      </c>
      <c r="G27">
        <v>11300</v>
      </c>
      <c r="H27">
        <v>9380</v>
      </c>
      <c r="M27">
        <v>11200</v>
      </c>
      <c r="N27">
        <v>8800</v>
      </c>
      <c r="O27">
        <v>9400</v>
      </c>
      <c r="P27">
        <v>7000</v>
      </c>
      <c r="Q27">
        <v>7250</v>
      </c>
      <c r="R27">
        <v>4690</v>
      </c>
      <c r="S27">
        <v>4040</v>
      </c>
      <c r="T27">
        <v>3970</v>
      </c>
      <c r="U27">
        <v>4260</v>
      </c>
      <c r="V27">
        <v>4860</v>
      </c>
      <c r="W27">
        <v>5400</v>
      </c>
      <c r="X27">
        <v>5020</v>
      </c>
      <c r="Y27">
        <v>4800</v>
      </c>
      <c r="Z27">
        <v>4610</v>
      </c>
      <c r="AA27" s="119">
        <v>4200</v>
      </c>
    </row>
    <row r="28" spans="1:27" x14ac:dyDescent="0.2">
      <c r="A28" s="53">
        <v>5</v>
      </c>
      <c r="B28" t="s">
        <v>537</v>
      </c>
      <c r="D28" t="s">
        <v>301</v>
      </c>
      <c r="E28" t="s">
        <v>299</v>
      </c>
      <c r="F28" t="s">
        <v>306</v>
      </c>
      <c r="G28">
        <v>0</v>
      </c>
      <c r="H28">
        <v>27.2</v>
      </c>
      <c r="M28">
        <v>52</v>
      </c>
      <c r="N28">
        <v>53</v>
      </c>
      <c r="O28">
        <v>53</v>
      </c>
      <c r="P28">
        <v>56</v>
      </c>
      <c r="Q28">
        <v>72</v>
      </c>
      <c r="R28">
        <v>53</v>
      </c>
      <c r="S28">
        <v>61</v>
      </c>
      <c r="T28">
        <v>82</v>
      </c>
      <c r="U28">
        <v>63</v>
      </c>
      <c r="V28">
        <v>73</v>
      </c>
      <c r="W28">
        <v>87</v>
      </c>
      <c r="X28">
        <v>80</v>
      </c>
      <c r="Y28">
        <v>80</v>
      </c>
      <c r="Z28">
        <v>78</v>
      </c>
      <c r="AA28" s="119">
        <v>80</v>
      </c>
    </row>
    <row r="29" spans="1:27" x14ac:dyDescent="0.2">
      <c r="A29" s="53">
        <v>6</v>
      </c>
      <c r="B29" t="s">
        <v>537</v>
      </c>
      <c r="D29" t="s">
        <v>301</v>
      </c>
      <c r="E29" t="s">
        <v>299</v>
      </c>
      <c r="F29" t="s">
        <v>307</v>
      </c>
      <c r="G29">
        <v>94500</v>
      </c>
      <c r="H29">
        <v>132000</v>
      </c>
      <c r="M29">
        <v>125000</v>
      </c>
      <c r="N29">
        <v>119000</v>
      </c>
      <c r="O29">
        <v>124000</v>
      </c>
      <c r="P29">
        <v>116000</v>
      </c>
      <c r="Q29">
        <v>100000</v>
      </c>
      <c r="R29">
        <v>102000</v>
      </c>
      <c r="S29">
        <v>94500</v>
      </c>
      <c r="T29">
        <v>91300</v>
      </c>
      <c r="U29">
        <v>87500</v>
      </c>
      <c r="V29">
        <v>83800</v>
      </c>
      <c r="W29">
        <v>87000</v>
      </c>
      <c r="X29">
        <v>80500</v>
      </c>
      <c r="Y29">
        <v>78400</v>
      </c>
      <c r="Z29">
        <v>69800</v>
      </c>
      <c r="AA29" s="119">
        <v>68600</v>
      </c>
    </row>
    <row r="30" spans="1:27" x14ac:dyDescent="0.2">
      <c r="A30" s="53">
        <v>7</v>
      </c>
      <c r="B30" t="s">
        <v>537</v>
      </c>
      <c r="AA30" s="119"/>
    </row>
    <row r="31" spans="1:27" x14ac:dyDescent="0.2">
      <c r="A31" s="53">
        <v>8</v>
      </c>
      <c r="B31" t="s">
        <v>537</v>
      </c>
      <c r="G31" t="s">
        <v>540</v>
      </c>
      <c r="AA31" s="119"/>
    </row>
    <row r="32" spans="1:27" x14ac:dyDescent="0.2">
      <c r="A32" s="53">
        <v>9</v>
      </c>
      <c r="B32" t="s">
        <v>537</v>
      </c>
      <c r="G32" t="s">
        <v>54</v>
      </c>
      <c r="AA32" s="119"/>
    </row>
    <row r="33" spans="1:27" x14ac:dyDescent="0.2">
      <c r="A33" s="53">
        <v>10</v>
      </c>
      <c r="B33" t="s">
        <v>537</v>
      </c>
      <c r="D33" t="s">
        <v>541</v>
      </c>
      <c r="E33" t="s">
        <v>54</v>
      </c>
      <c r="F33" t="s">
        <v>542</v>
      </c>
      <c r="G33">
        <v>101000</v>
      </c>
      <c r="H33">
        <v>146000</v>
      </c>
      <c r="M33">
        <v>140000</v>
      </c>
      <c r="N33">
        <v>129000</v>
      </c>
      <c r="O33">
        <v>138000</v>
      </c>
      <c r="P33">
        <v>127000</v>
      </c>
      <c r="Q33">
        <v>113000</v>
      </c>
      <c r="R33">
        <v>117000</v>
      </c>
      <c r="S33">
        <v>119000</v>
      </c>
      <c r="T33">
        <v>107000</v>
      </c>
      <c r="U33">
        <v>104000</v>
      </c>
      <c r="V33">
        <v>110000</v>
      </c>
      <c r="W33">
        <v>108000</v>
      </c>
      <c r="X33">
        <v>106000</v>
      </c>
      <c r="Y33">
        <v>99300</v>
      </c>
      <c r="Z33">
        <v>98900</v>
      </c>
      <c r="AA33" s="119">
        <v>98000</v>
      </c>
    </row>
    <row r="34" spans="1:27" x14ac:dyDescent="0.2">
      <c r="A34" s="53">
        <v>11</v>
      </c>
      <c r="B34" t="s">
        <v>537</v>
      </c>
      <c r="D34" t="s">
        <v>541</v>
      </c>
      <c r="E34" t="s">
        <v>54</v>
      </c>
      <c r="F34" t="s">
        <v>163</v>
      </c>
      <c r="G34">
        <v>82200</v>
      </c>
      <c r="H34">
        <v>106000</v>
      </c>
      <c r="I34">
        <v>107800</v>
      </c>
      <c r="J34">
        <v>106900</v>
      </c>
      <c r="K34">
        <v>100400</v>
      </c>
      <c r="L34">
        <v>94900</v>
      </c>
      <c r="M34">
        <v>93900</v>
      </c>
      <c r="N34">
        <v>87000</v>
      </c>
      <c r="O34">
        <v>94500</v>
      </c>
      <c r="P34">
        <v>87700</v>
      </c>
      <c r="Q34">
        <v>73600</v>
      </c>
      <c r="R34">
        <v>74300</v>
      </c>
      <c r="S34">
        <v>70200</v>
      </c>
      <c r="T34">
        <v>60200</v>
      </c>
      <c r="U34">
        <v>60900</v>
      </c>
      <c r="V34">
        <v>61600</v>
      </c>
      <c r="W34">
        <v>57800</v>
      </c>
      <c r="X34">
        <v>57900</v>
      </c>
      <c r="Y34">
        <v>55900</v>
      </c>
      <c r="Z34">
        <v>47000</v>
      </c>
      <c r="AA34" s="119">
        <v>44500</v>
      </c>
    </row>
    <row r="35" spans="1:27" x14ac:dyDescent="0.2">
      <c r="A35" s="53">
        <v>12</v>
      </c>
      <c r="B35" t="s">
        <v>537</v>
      </c>
      <c r="D35" t="s">
        <v>541</v>
      </c>
      <c r="E35" t="s">
        <v>54</v>
      </c>
      <c r="F35" t="s">
        <v>70</v>
      </c>
      <c r="G35">
        <v>4140</v>
      </c>
      <c r="H35">
        <v>26600</v>
      </c>
      <c r="M35">
        <v>29800</v>
      </c>
      <c r="N35">
        <v>30800</v>
      </c>
      <c r="O35">
        <v>30800</v>
      </c>
      <c r="P35">
        <v>27800</v>
      </c>
      <c r="Q35">
        <v>28400</v>
      </c>
      <c r="R35">
        <v>33600</v>
      </c>
      <c r="S35">
        <v>41000</v>
      </c>
      <c r="T35">
        <v>39100</v>
      </c>
      <c r="U35">
        <v>35600</v>
      </c>
      <c r="V35">
        <v>40000</v>
      </c>
      <c r="W35">
        <v>41200</v>
      </c>
      <c r="X35">
        <v>39100</v>
      </c>
      <c r="Y35">
        <v>35100</v>
      </c>
      <c r="Z35">
        <v>43300</v>
      </c>
      <c r="AA35" s="119">
        <v>46100</v>
      </c>
    </row>
    <row r="36" spans="1:27" x14ac:dyDescent="0.2">
      <c r="A36" s="53">
        <v>13</v>
      </c>
      <c r="B36" t="s">
        <v>537</v>
      </c>
      <c r="D36" t="s">
        <v>541</v>
      </c>
      <c r="E36" t="s">
        <v>54</v>
      </c>
      <c r="F36" t="s">
        <v>71</v>
      </c>
      <c r="G36">
        <v>14800</v>
      </c>
      <c r="H36">
        <v>13400</v>
      </c>
      <c r="M36">
        <v>16700</v>
      </c>
      <c r="N36">
        <v>11000</v>
      </c>
      <c r="O36">
        <v>12500</v>
      </c>
      <c r="P36">
        <v>11500</v>
      </c>
      <c r="Q36">
        <v>11000</v>
      </c>
      <c r="R36">
        <v>8650</v>
      </c>
      <c r="S36">
        <v>7670</v>
      </c>
      <c r="T36">
        <v>7460</v>
      </c>
      <c r="U36">
        <v>7900</v>
      </c>
      <c r="V36">
        <v>8640</v>
      </c>
      <c r="W36">
        <v>8560</v>
      </c>
      <c r="X36">
        <v>9120</v>
      </c>
      <c r="Y36">
        <v>8290</v>
      </c>
      <c r="Z36">
        <v>8630</v>
      </c>
      <c r="AA36" s="119">
        <v>7440</v>
      </c>
    </row>
    <row r="37" spans="1:27" x14ac:dyDescent="0.2">
      <c r="A37" s="53">
        <v>14</v>
      </c>
      <c r="B37" t="s">
        <v>537</v>
      </c>
      <c r="D37" t="s">
        <v>541</v>
      </c>
      <c r="E37" t="s">
        <v>54</v>
      </c>
      <c r="F37" t="s">
        <v>76</v>
      </c>
      <c r="G37">
        <v>14700</v>
      </c>
      <c r="H37">
        <v>10600</v>
      </c>
      <c r="M37">
        <v>10800</v>
      </c>
      <c r="N37">
        <v>5500</v>
      </c>
      <c r="O37">
        <v>6700</v>
      </c>
      <c r="P37">
        <v>5900</v>
      </c>
      <c r="Q37">
        <v>5400</v>
      </c>
      <c r="R37">
        <v>3010</v>
      </c>
      <c r="S37">
        <v>2310</v>
      </c>
      <c r="T37">
        <v>2320</v>
      </c>
      <c r="U37">
        <v>2160</v>
      </c>
      <c r="V37">
        <v>3170</v>
      </c>
      <c r="W37">
        <v>3550</v>
      </c>
      <c r="X37">
        <v>3570</v>
      </c>
      <c r="Y37">
        <v>3100</v>
      </c>
      <c r="Z37">
        <v>2920</v>
      </c>
      <c r="AA37" s="119">
        <v>2390</v>
      </c>
    </row>
    <row r="38" spans="1:27" x14ac:dyDescent="0.2">
      <c r="A38" s="53">
        <v>15</v>
      </c>
      <c r="B38" t="s">
        <v>537</v>
      </c>
      <c r="D38" t="s">
        <v>541</v>
      </c>
      <c r="E38" t="s">
        <v>54</v>
      </c>
      <c r="F38" t="s">
        <v>77</v>
      </c>
      <c r="G38">
        <v>14.4</v>
      </c>
      <c r="H38">
        <v>1830</v>
      </c>
      <c r="M38">
        <v>1780</v>
      </c>
      <c r="N38">
        <v>1860</v>
      </c>
      <c r="O38">
        <v>1770</v>
      </c>
      <c r="P38">
        <v>1810</v>
      </c>
      <c r="Q38">
        <v>2080</v>
      </c>
      <c r="R38">
        <v>2310</v>
      </c>
      <c r="S38">
        <v>2150</v>
      </c>
      <c r="T38">
        <v>1990</v>
      </c>
      <c r="U38">
        <v>2050</v>
      </c>
      <c r="V38">
        <v>2030</v>
      </c>
      <c r="W38">
        <v>1980</v>
      </c>
      <c r="X38">
        <v>2250</v>
      </c>
      <c r="Y38">
        <v>2170</v>
      </c>
      <c r="Z38">
        <v>2250</v>
      </c>
      <c r="AA38" s="119">
        <v>1880</v>
      </c>
    </row>
    <row r="39" spans="1:27" x14ac:dyDescent="0.2">
      <c r="A39" s="53">
        <v>16</v>
      </c>
      <c r="B39" t="s">
        <v>537</v>
      </c>
      <c r="D39" t="s">
        <v>541</v>
      </c>
      <c r="E39" t="s">
        <v>54</v>
      </c>
      <c r="F39" t="s">
        <v>78</v>
      </c>
      <c r="G39">
        <v>91</v>
      </c>
      <c r="H39">
        <v>960</v>
      </c>
      <c r="M39">
        <v>4100</v>
      </c>
      <c r="N39">
        <v>3700</v>
      </c>
      <c r="O39">
        <v>3900</v>
      </c>
      <c r="P39">
        <v>3800</v>
      </c>
      <c r="Q39">
        <v>3500</v>
      </c>
      <c r="R39">
        <v>3300</v>
      </c>
      <c r="S39">
        <v>3200</v>
      </c>
      <c r="T39">
        <v>3100</v>
      </c>
      <c r="U39">
        <v>3700</v>
      </c>
      <c r="V39">
        <v>3400</v>
      </c>
      <c r="W39">
        <v>3000</v>
      </c>
      <c r="X39">
        <v>3300</v>
      </c>
      <c r="Y39">
        <v>3000</v>
      </c>
      <c r="Z39">
        <v>3500</v>
      </c>
      <c r="AA39" s="119">
        <v>3200</v>
      </c>
    </row>
    <row r="40" spans="1:27" x14ac:dyDescent="0.2">
      <c r="A40" s="53">
        <v>17</v>
      </c>
      <c r="B40" t="s">
        <v>537</v>
      </c>
      <c r="D40" t="s">
        <v>541</v>
      </c>
      <c r="E40" t="s">
        <v>54</v>
      </c>
      <c r="F40" t="s">
        <v>72</v>
      </c>
      <c r="G40">
        <v>68800</v>
      </c>
      <c r="H40">
        <v>68700</v>
      </c>
      <c r="M40">
        <v>86800</v>
      </c>
      <c r="N40">
        <v>92400</v>
      </c>
      <c r="O40">
        <v>88200</v>
      </c>
      <c r="P40">
        <v>90600</v>
      </c>
      <c r="Q40">
        <v>85000</v>
      </c>
      <c r="R40">
        <v>85500</v>
      </c>
      <c r="S40">
        <v>88300</v>
      </c>
      <c r="T40">
        <v>89500</v>
      </c>
      <c r="U40">
        <v>97600</v>
      </c>
      <c r="V40">
        <v>101000</v>
      </c>
      <c r="W40">
        <v>96000</v>
      </c>
      <c r="X40">
        <v>95700</v>
      </c>
      <c r="Y40">
        <v>95600</v>
      </c>
      <c r="Z40">
        <v>95000</v>
      </c>
      <c r="AA40" s="119">
        <v>95500</v>
      </c>
    </row>
    <row r="41" spans="1:27" x14ac:dyDescent="0.2">
      <c r="A41" s="53">
        <v>18</v>
      </c>
      <c r="B41" t="s">
        <v>537</v>
      </c>
      <c r="D41" t="s">
        <v>541</v>
      </c>
      <c r="E41" t="s">
        <v>54</v>
      </c>
      <c r="F41" t="s">
        <v>73</v>
      </c>
      <c r="G41">
        <v>263000</v>
      </c>
      <c r="H41">
        <v>323000</v>
      </c>
      <c r="M41">
        <v>327000</v>
      </c>
      <c r="N41">
        <v>317000</v>
      </c>
      <c r="O41">
        <v>335000</v>
      </c>
      <c r="P41">
        <v>341000</v>
      </c>
      <c r="Q41">
        <v>334000</v>
      </c>
      <c r="R41">
        <v>321000</v>
      </c>
      <c r="S41">
        <v>342000</v>
      </c>
      <c r="T41">
        <v>345000</v>
      </c>
      <c r="U41">
        <v>357000</v>
      </c>
      <c r="V41">
        <v>348000</v>
      </c>
      <c r="W41">
        <v>345000</v>
      </c>
      <c r="X41">
        <v>354000</v>
      </c>
      <c r="Y41">
        <v>361000</v>
      </c>
      <c r="Z41">
        <v>353000</v>
      </c>
      <c r="AA41" s="119">
        <v>347000</v>
      </c>
    </row>
    <row r="42" spans="1:27" x14ac:dyDescent="0.2">
      <c r="A42" s="53">
        <v>19</v>
      </c>
      <c r="B42" t="s">
        <v>537</v>
      </c>
      <c r="D42" t="s">
        <v>541</v>
      </c>
      <c r="E42" t="s">
        <v>54</v>
      </c>
      <c r="F42" t="s">
        <v>74</v>
      </c>
      <c r="G42">
        <v>26.2</v>
      </c>
      <c r="H42">
        <v>264</v>
      </c>
      <c r="M42">
        <v>1580</v>
      </c>
      <c r="N42">
        <v>2470</v>
      </c>
      <c r="O42">
        <v>3000</v>
      </c>
      <c r="P42">
        <v>3760</v>
      </c>
      <c r="Q42">
        <v>6610</v>
      </c>
      <c r="R42">
        <v>8780</v>
      </c>
      <c r="S42">
        <v>10370</v>
      </c>
      <c r="T42">
        <v>11500</v>
      </c>
      <c r="U42">
        <v>11400</v>
      </c>
      <c r="V42">
        <v>12900</v>
      </c>
      <c r="W42">
        <v>27500</v>
      </c>
      <c r="X42">
        <v>31600</v>
      </c>
      <c r="Y42">
        <v>32100</v>
      </c>
      <c r="Z42">
        <v>34000</v>
      </c>
      <c r="AA42" s="119">
        <v>33500</v>
      </c>
    </row>
    <row r="43" spans="1:27" x14ac:dyDescent="0.2">
      <c r="A43" s="53">
        <v>20</v>
      </c>
      <c r="B43" t="s">
        <v>537</v>
      </c>
      <c r="D43" t="s">
        <v>541</v>
      </c>
      <c r="E43" t="s">
        <v>54</v>
      </c>
      <c r="F43" t="s">
        <v>79</v>
      </c>
      <c r="G43">
        <v>0</v>
      </c>
      <c r="H43">
        <v>0</v>
      </c>
      <c r="M43">
        <v>32.369999999999997</v>
      </c>
      <c r="N43">
        <v>28.83</v>
      </c>
      <c r="O43">
        <v>4820</v>
      </c>
      <c r="P43">
        <v>4600</v>
      </c>
      <c r="Q43">
        <v>7430</v>
      </c>
      <c r="R43">
        <v>10100</v>
      </c>
      <c r="S43">
        <v>9000</v>
      </c>
      <c r="T43">
        <v>10300</v>
      </c>
      <c r="U43">
        <v>9550</v>
      </c>
      <c r="V43">
        <v>2240</v>
      </c>
      <c r="W43">
        <v>140</v>
      </c>
      <c r="X43">
        <v>180</v>
      </c>
      <c r="Y43">
        <v>200</v>
      </c>
      <c r="Z43">
        <v>210</v>
      </c>
      <c r="AA43" s="119">
        <v>170</v>
      </c>
    </row>
    <row r="44" spans="1:27" x14ac:dyDescent="0.2">
      <c r="A44" s="53">
        <v>21</v>
      </c>
      <c r="B44" t="s">
        <v>537</v>
      </c>
      <c r="D44" t="s">
        <v>541</v>
      </c>
      <c r="E44" t="s">
        <v>54</v>
      </c>
      <c r="F44" t="s">
        <v>75</v>
      </c>
      <c r="G44">
        <v>433000</v>
      </c>
      <c r="H44">
        <v>539000</v>
      </c>
      <c r="I44">
        <v>523200</v>
      </c>
      <c r="J44">
        <v>533000</v>
      </c>
      <c r="K44">
        <v>519300</v>
      </c>
      <c r="L44">
        <v>529400</v>
      </c>
      <c r="M44">
        <v>556000</v>
      </c>
      <c r="N44">
        <v>541000</v>
      </c>
      <c r="O44">
        <v>569000</v>
      </c>
      <c r="P44">
        <v>567000</v>
      </c>
      <c r="Q44">
        <v>546000</v>
      </c>
      <c r="R44">
        <v>542000</v>
      </c>
      <c r="S44">
        <v>568000</v>
      </c>
      <c r="T44">
        <v>563000</v>
      </c>
      <c r="U44">
        <v>580000</v>
      </c>
      <c r="V44">
        <v>575000</v>
      </c>
      <c r="W44">
        <v>576000</v>
      </c>
      <c r="X44">
        <v>587000</v>
      </c>
      <c r="Y44">
        <v>588000</v>
      </c>
      <c r="Z44">
        <v>581000</v>
      </c>
      <c r="AA44" s="119">
        <v>575000</v>
      </c>
    </row>
    <row r="45" spans="1:27" x14ac:dyDescent="0.2">
      <c r="A45" s="53">
        <v>22</v>
      </c>
      <c r="B45" t="s">
        <v>537</v>
      </c>
      <c r="AA45" s="119"/>
    </row>
    <row r="46" spans="1:27" x14ac:dyDescent="0.2">
      <c r="A46" s="53">
        <v>23</v>
      </c>
      <c r="B46" t="s">
        <v>537</v>
      </c>
      <c r="G46" t="s">
        <v>543</v>
      </c>
      <c r="AA46" s="119"/>
    </row>
    <row r="47" spans="1:27" x14ac:dyDescent="0.2">
      <c r="A47" s="53">
        <v>24</v>
      </c>
      <c r="B47" t="s">
        <v>537</v>
      </c>
      <c r="G47" t="s">
        <v>544</v>
      </c>
      <c r="AA47" s="119"/>
    </row>
    <row r="48" spans="1:27" x14ac:dyDescent="0.2">
      <c r="A48" s="53">
        <v>25</v>
      </c>
      <c r="B48" t="s">
        <v>537</v>
      </c>
      <c r="E48" t="s">
        <v>545</v>
      </c>
      <c r="F48" t="s">
        <v>546</v>
      </c>
      <c r="G48">
        <v>220</v>
      </c>
      <c r="H48">
        <v>240</v>
      </c>
      <c r="M48">
        <v>220</v>
      </c>
      <c r="N48">
        <v>220</v>
      </c>
      <c r="O48">
        <v>220</v>
      </c>
      <c r="P48">
        <v>200</v>
      </c>
      <c r="Q48">
        <v>180</v>
      </c>
      <c r="R48">
        <v>190</v>
      </c>
      <c r="S48">
        <v>170</v>
      </c>
      <c r="T48">
        <v>160</v>
      </c>
      <c r="U48">
        <v>150</v>
      </c>
      <c r="V48">
        <v>140</v>
      </c>
      <c r="W48">
        <v>150</v>
      </c>
      <c r="X48">
        <v>140</v>
      </c>
      <c r="Y48">
        <v>130</v>
      </c>
      <c r="Z48">
        <v>120</v>
      </c>
      <c r="AA48" s="119">
        <v>120</v>
      </c>
    </row>
    <row r="49" spans="1:27" x14ac:dyDescent="0.2">
      <c r="A49" s="53">
        <v>26</v>
      </c>
      <c r="B49" t="s">
        <v>537</v>
      </c>
      <c r="E49" t="s">
        <v>545</v>
      </c>
      <c r="F49" t="s">
        <v>547</v>
      </c>
      <c r="G49">
        <v>4.0000000000000001E-3</v>
      </c>
      <c r="H49">
        <v>8.9999999999999993E-3</v>
      </c>
      <c r="M49">
        <v>0.01</v>
      </c>
      <c r="N49">
        <v>0.01</v>
      </c>
      <c r="O49">
        <v>0.01</v>
      </c>
      <c r="P49">
        <v>0.01</v>
      </c>
      <c r="Q49">
        <v>8.9999999999999993E-3</v>
      </c>
      <c r="R49">
        <v>0.01</v>
      </c>
      <c r="S49">
        <v>0.01</v>
      </c>
      <c r="T49">
        <v>0.01</v>
      </c>
      <c r="U49">
        <v>0.01</v>
      </c>
      <c r="V49">
        <v>0.01</v>
      </c>
      <c r="W49">
        <v>0.01</v>
      </c>
      <c r="X49">
        <v>0.01</v>
      </c>
      <c r="Y49">
        <v>0.01</v>
      </c>
      <c r="Z49">
        <v>0.01</v>
      </c>
      <c r="AA49" s="119">
        <v>0.01</v>
      </c>
    </row>
    <row r="50" spans="1:27" x14ac:dyDescent="0.2">
      <c r="A50" s="53">
        <v>27</v>
      </c>
      <c r="B50" t="s">
        <v>537</v>
      </c>
      <c r="E50" t="s">
        <v>545</v>
      </c>
      <c r="F50" t="s">
        <v>548</v>
      </c>
      <c r="G50">
        <v>4.0000000000000001E-3</v>
      </c>
      <c r="H50">
        <v>4.0000000000000001E-3</v>
      </c>
      <c r="M50">
        <v>4.0000000000000001E-3</v>
      </c>
      <c r="N50">
        <v>4.0000000000000001E-3</v>
      </c>
      <c r="O50">
        <v>4.0000000000000001E-3</v>
      </c>
      <c r="P50">
        <v>4.0000000000000001E-3</v>
      </c>
      <c r="Q50">
        <v>4.0000000000000001E-3</v>
      </c>
      <c r="R50">
        <v>4.0000000000000001E-3</v>
      </c>
      <c r="S50">
        <v>3.0000000000000001E-3</v>
      </c>
      <c r="T50">
        <v>3.0000000000000001E-3</v>
      </c>
      <c r="U50">
        <v>3.0000000000000001E-3</v>
      </c>
      <c r="V50">
        <v>3.0000000000000001E-3</v>
      </c>
      <c r="W50">
        <v>3.0000000000000001E-3</v>
      </c>
      <c r="X50">
        <v>3.0000000000000001E-3</v>
      </c>
      <c r="Y50">
        <v>3.0000000000000001E-3</v>
      </c>
      <c r="Z50">
        <v>3.0000000000000001E-3</v>
      </c>
      <c r="AA50" s="119">
        <v>3.0000000000000001E-3</v>
      </c>
    </row>
    <row r="51" spans="1:27" x14ac:dyDescent="0.2">
      <c r="A51" s="53">
        <v>28</v>
      </c>
      <c r="B51" t="s">
        <v>537</v>
      </c>
      <c r="E51" t="s">
        <v>545</v>
      </c>
      <c r="F51" t="s">
        <v>549</v>
      </c>
      <c r="G51">
        <v>220</v>
      </c>
      <c r="H51">
        <v>250</v>
      </c>
      <c r="M51">
        <v>220</v>
      </c>
      <c r="N51">
        <v>220</v>
      </c>
      <c r="O51">
        <v>220</v>
      </c>
      <c r="P51">
        <v>210</v>
      </c>
      <c r="Q51">
        <v>180</v>
      </c>
      <c r="R51">
        <v>190</v>
      </c>
      <c r="S51">
        <v>170</v>
      </c>
      <c r="T51">
        <v>160</v>
      </c>
      <c r="U51">
        <v>150</v>
      </c>
      <c r="V51">
        <v>150</v>
      </c>
      <c r="W51">
        <v>150</v>
      </c>
      <c r="X51">
        <v>140</v>
      </c>
      <c r="Y51">
        <v>130</v>
      </c>
      <c r="Z51">
        <v>120</v>
      </c>
      <c r="AA51" s="119">
        <v>120</v>
      </c>
    </row>
    <row r="52" spans="1:27" x14ac:dyDescent="0.2">
      <c r="A52" s="53">
        <v>29</v>
      </c>
      <c r="B52" t="s">
        <v>537</v>
      </c>
      <c r="G52" t="s">
        <v>550</v>
      </c>
      <c r="AA52" s="119"/>
    </row>
    <row r="53" spans="1:27" x14ac:dyDescent="0.2">
      <c r="A53" s="53">
        <v>30</v>
      </c>
      <c r="B53" t="s">
        <v>537</v>
      </c>
      <c r="E53" t="s">
        <v>54</v>
      </c>
      <c r="F53" t="s">
        <v>551</v>
      </c>
      <c r="G53">
        <v>31000</v>
      </c>
      <c r="H53">
        <v>42000</v>
      </c>
      <c r="M53">
        <v>37000</v>
      </c>
      <c r="N53">
        <v>40000</v>
      </c>
      <c r="O53">
        <v>36000</v>
      </c>
      <c r="P53">
        <v>36000</v>
      </c>
      <c r="Q53">
        <v>57000</v>
      </c>
      <c r="R53">
        <v>52000</v>
      </c>
      <c r="S53">
        <v>57000</v>
      </c>
      <c r="T53">
        <v>46000</v>
      </c>
      <c r="U53">
        <v>41000</v>
      </c>
      <c r="V53">
        <v>29000</v>
      </c>
      <c r="W53">
        <v>13000</v>
      </c>
      <c r="X53">
        <v>3000</v>
      </c>
      <c r="Y53">
        <v>17000</v>
      </c>
      <c r="Z53">
        <v>22000</v>
      </c>
      <c r="AA53" s="119">
        <v>3000</v>
      </c>
    </row>
    <row r="54" spans="1:27" x14ac:dyDescent="0.2">
      <c r="A54" s="53">
        <v>31</v>
      </c>
      <c r="B54" t="s">
        <v>537</v>
      </c>
      <c r="E54" t="s">
        <v>299</v>
      </c>
      <c r="F54" t="s">
        <v>552</v>
      </c>
      <c r="G54">
        <v>200</v>
      </c>
      <c r="H54">
        <v>200</v>
      </c>
      <c r="M54">
        <v>160</v>
      </c>
      <c r="N54">
        <v>170</v>
      </c>
      <c r="O54">
        <v>220</v>
      </c>
      <c r="P54">
        <v>200</v>
      </c>
      <c r="Q54">
        <v>180</v>
      </c>
      <c r="R54">
        <v>180</v>
      </c>
      <c r="S54">
        <v>140</v>
      </c>
      <c r="T54">
        <v>190</v>
      </c>
      <c r="U54">
        <v>220</v>
      </c>
      <c r="V54">
        <v>130</v>
      </c>
      <c r="W54">
        <v>190</v>
      </c>
      <c r="X54">
        <v>190</v>
      </c>
      <c r="Y54">
        <v>140</v>
      </c>
      <c r="Z54">
        <v>160</v>
      </c>
      <c r="AA54" s="119">
        <v>170</v>
      </c>
    </row>
    <row r="55" spans="1:27" x14ac:dyDescent="0.2">
      <c r="A55" s="53">
        <v>32</v>
      </c>
      <c r="B55" t="s">
        <v>537</v>
      </c>
      <c r="G55" t="s">
        <v>553</v>
      </c>
      <c r="AA55" s="119"/>
    </row>
    <row r="56" spans="1:27" x14ac:dyDescent="0.2">
      <c r="A56" s="53">
        <v>33</v>
      </c>
      <c r="B56" t="s">
        <v>537</v>
      </c>
      <c r="E56" t="s">
        <v>554</v>
      </c>
      <c r="F56" t="s">
        <v>555</v>
      </c>
      <c r="G56">
        <v>240</v>
      </c>
      <c r="H56">
        <v>270</v>
      </c>
      <c r="M56">
        <v>240</v>
      </c>
      <c r="N56">
        <v>240</v>
      </c>
      <c r="O56">
        <v>230</v>
      </c>
      <c r="P56">
        <v>220</v>
      </c>
      <c r="Q56">
        <v>210</v>
      </c>
      <c r="R56">
        <v>210</v>
      </c>
      <c r="S56">
        <v>190</v>
      </c>
      <c r="T56">
        <v>180</v>
      </c>
      <c r="U56">
        <v>160</v>
      </c>
      <c r="V56">
        <v>150</v>
      </c>
      <c r="W56">
        <v>150</v>
      </c>
      <c r="X56">
        <v>140</v>
      </c>
      <c r="Y56">
        <v>140</v>
      </c>
      <c r="Z56">
        <v>130</v>
      </c>
      <c r="AA56" s="119">
        <v>120</v>
      </c>
    </row>
    <row r="57" spans="1:27" x14ac:dyDescent="0.2">
      <c r="A57" s="53">
        <v>1</v>
      </c>
      <c r="B57" t="s">
        <v>556</v>
      </c>
      <c r="C57" t="s">
        <v>557</v>
      </c>
      <c r="E57" t="s">
        <v>299</v>
      </c>
      <c r="F57" t="s">
        <v>300</v>
      </c>
      <c r="G57">
        <v>1640</v>
      </c>
      <c r="H57">
        <v>822</v>
      </c>
      <c r="M57">
        <v>819</v>
      </c>
      <c r="N57">
        <v>640</v>
      </c>
      <c r="O57">
        <v>1040</v>
      </c>
      <c r="P57">
        <v>876</v>
      </c>
      <c r="Q57">
        <v>777</v>
      </c>
      <c r="R57">
        <v>690</v>
      </c>
      <c r="S57">
        <v>790</v>
      </c>
      <c r="T57">
        <v>769</v>
      </c>
      <c r="U57">
        <v>867</v>
      </c>
      <c r="V57">
        <v>1210</v>
      </c>
      <c r="W57">
        <v>1340</v>
      </c>
      <c r="X57">
        <v>1520</v>
      </c>
      <c r="Y57">
        <v>1530</v>
      </c>
      <c r="Z57">
        <v>1130</v>
      </c>
      <c r="AA57" s="119">
        <v>1140</v>
      </c>
    </row>
    <row r="58" spans="1:27" x14ac:dyDescent="0.2">
      <c r="A58" s="53">
        <v>2</v>
      </c>
      <c r="B58" t="s">
        <v>556</v>
      </c>
      <c r="C58" t="s">
        <v>557</v>
      </c>
      <c r="D58" t="s">
        <v>301</v>
      </c>
      <c r="E58" t="s">
        <v>299</v>
      </c>
      <c r="F58" t="s">
        <v>302</v>
      </c>
      <c r="G58">
        <v>0</v>
      </c>
      <c r="H58">
        <v>0</v>
      </c>
      <c r="M58">
        <v>0</v>
      </c>
      <c r="N58">
        <v>0</v>
      </c>
      <c r="O58">
        <v>0</v>
      </c>
      <c r="P58">
        <v>0</v>
      </c>
      <c r="Q58">
        <v>0</v>
      </c>
      <c r="R58">
        <v>0</v>
      </c>
      <c r="S58">
        <v>0</v>
      </c>
      <c r="T58">
        <v>0</v>
      </c>
      <c r="U58">
        <v>0</v>
      </c>
      <c r="V58">
        <v>0</v>
      </c>
      <c r="W58">
        <v>0</v>
      </c>
      <c r="X58">
        <v>0</v>
      </c>
      <c r="Y58">
        <v>0</v>
      </c>
      <c r="Z58">
        <v>0</v>
      </c>
      <c r="AA58" s="119">
        <v>0</v>
      </c>
    </row>
    <row r="59" spans="1:27" x14ac:dyDescent="0.2">
      <c r="A59" s="53">
        <v>3</v>
      </c>
      <c r="B59" t="s">
        <v>556</v>
      </c>
      <c r="C59" t="s">
        <v>557</v>
      </c>
      <c r="E59" t="s">
        <v>299</v>
      </c>
      <c r="F59" t="s">
        <v>70</v>
      </c>
      <c r="G59">
        <v>0</v>
      </c>
      <c r="H59">
        <v>0</v>
      </c>
      <c r="M59">
        <v>0</v>
      </c>
      <c r="N59">
        <v>0</v>
      </c>
      <c r="O59">
        <v>0</v>
      </c>
      <c r="P59">
        <v>0</v>
      </c>
      <c r="Q59">
        <v>0</v>
      </c>
      <c r="R59">
        <v>0</v>
      </c>
      <c r="S59">
        <v>0</v>
      </c>
      <c r="T59">
        <v>0</v>
      </c>
      <c r="U59">
        <v>0</v>
      </c>
      <c r="V59">
        <v>0</v>
      </c>
      <c r="W59">
        <v>0</v>
      </c>
      <c r="X59">
        <v>0</v>
      </c>
      <c r="Y59">
        <v>0</v>
      </c>
      <c r="Z59">
        <v>0</v>
      </c>
      <c r="AA59" s="119">
        <v>0</v>
      </c>
    </row>
    <row r="60" spans="1:27" x14ac:dyDescent="0.2">
      <c r="A60" s="53">
        <v>4</v>
      </c>
      <c r="B60" t="s">
        <v>556</v>
      </c>
      <c r="C60" t="s">
        <v>557</v>
      </c>
      <c r="E60" t="s">
        <v>299</v>
      </c>
      <c r="F60" t="s">
        <v>558</v>
      </c>
      <c r="G60">
        <v>1640</v>
      </c>
      <c r="H60">
        <v>822</v>
      </c>
      <c r="M60">
        <v>819</v>
      </c>
      <c r="N60">
        <v>640</v>
      </c>
      <c r="O60">
        <v>1040</v>
      </c>
      <c r="P60">
        <v>876</v>
      </c>
      <c r="Q60">
        <v>777</v>
      </c>
      <c r="R60">
        <v>690</v>
      </c>
      <c r="S60">
        <v>790</v>
      </c>
      <c r="T60">
        <v>769</v>
      </c>
      <c r="U60">
        <v>867</v>
      </c>
      <c r="V60">
        <v>1210</v>
      </c>
      <c r="W60">
        <v>1340</v>
      </c>
      <c r="X60">
        <v>1520</v>
      </c>
      <c r="Y60">
        <v>1530</v>
      </c>
      <c r="Z60">
        <v>1130</v>
      </c>
      <c r="AA60" s="119">
        <v>1140</v>
      </c>
    </row>
    <row r="61" spans="1:27" x14ac:dyDescent="0.2">
      <c r="A61" s="53">
        <v>5</v>
      </c>
      <c r="B61" t="s">
        <v>556</v>
      </c>
      <c r="C61" t="s">
        <v>557</v>
      </c>
      <c r="E61" t="s">
        <v>299</v>
      </c>
      <c r="F61" t="s">
        <v>559</v>
      </c>
      <c r="G61">
        <v>0</v>
      </c>
      <c r="H61">
        <v>0</v>
      </c>
      <c r="M61">
        <v>0</v>
      </c>
      <c r="N61">
        <v>0</v>
      </c>
      <c r="O61">
        <v>0</v>
      </c>
      <c r="P61">
        <v>0</v>
      </c>
      <c r="Q61">
        <v>0</v>
      </c>
      <c r="R61">
        <v>0</v>
      </c>
      <c r="S61">
        <v>0</v>
      </c>
      <c r="T61">
        <v>0</v>
      </c>
      <c r="U61">
        <v>0</v>
      </c>
      <c r="V61">
        <v>0</v>
      </c>
      <c r="W61">
        <v>0</v>
      </c>
      <c r="X61">
        <v>0</v>
      </c>
      <c r="Y61">
        <v>0</v>
      </c>
      <c r="Z61">
        <v>0</v>
      </c>
      <c r="AA61" s="119">
        <v>0</v>
      </c>
    </row>
    <row r="62" spans="1:27" x14ac:dyDescent="0.2">
      <c r="A62" s="53">
        <v>6</v>
      </c>
      <c r="B62" t="s">
        <v>556</v>
      </c>
      <c r="C62" t="s">
        <v>557</v>
      </c>
      <c r="D62" t="s">
        <v>301</v>
      </c>
      <c r="E62" t="s">
        <v>299</v>
      </c>
      <c r="F62" t="s">
        <v>307</v>
      </c>
      <c r="G62">
        <v>1640</v>
      </c>
      <c r="H62">
        <v>822</v>
      </c>
      <c r="M62">
        <v>819</v>
      </c>
      <c r="N62">
        <v>640</v>
      </c>
      <c r="O62">
        <v>1040</v>
      </c>
      <c r="P62">
        <v>876</v>
      </c>
      <c r="Q62">
        <v>777</v>
      </c>
      <c r="R62">
        <v>690</v>
      </c>
      <c r="S62">
        <v>790</v>
      </c>
      <c r="T62">
        <v>769</v>
      </c>
      <c r="U62">
        <v>867</v>
      </c>
      <c r="V62">
        <v>1210</v>
      </c>
      <c r="W62">
        <v>1340</v>
      </c>
      <c r="X62">
        <v>1520</v>
      </c>
      <c r="Y62">
        <v>1530</v>
      </c>
      <c r="Z62">
        <v>1130</v>
      </c>
      <c r="AA62" s="119">
        <v>1140</v>
      </c>
    </row>
    <row r="63" spans="1:27" x14ac:dyDescent="0.2">
      <c r="A63" s="53">
        <v>7</v>
      </c>
      <c r="B63" t="s">
        <v>556</v>
      </c>
      <c r="C63" t="s">
        <v>557</v>
      </c>
      <c r="AA63" s="119"/>
    </row>
    <row r="64" spans="1:27" x14ac:dyDescent="0.2">
      <c r="A64" s="53">
        <v>8</v>
      </c>
      <c r="B64" t="s">
        <v>556</v>
      </c>
      <c r="C64" t="s">
        <v>557</v>
      </c>
      <c r="G64" t="s">
        <v>540</v>
      </c>
      <c r="AA64" s="119"/>
    </row>
    <row r="65" spans="1:27" x14ac:dyDescent="0.2">
      <c r="A65" s="53">
        <v>9</v>
      </c>
      <c r="B65" t="s">
        <v>556</v>
      </c>
      <c r="C65" t="s">
        <v>557</v>
      </c>
      <c r="G65" t="s">
        <v>54</v>
      </c>
      <c r="AA65" s="119"/>
    </row>
    <row r="66" spans="1:27" x14ac:dyDescent="0.2">
      <c r="A66" s="53">
        <v>10</v>
      </c>
      <c r="B66" t="s">
        <v>556</v>
      </c>
      <c r="C66" t="s">
        <v>557</v>
      </c>
      <c r="D66" t="s">
        <v>541</v>
      </c>
      <c r="E66" t="s">
        <v>54</v>
      </c>
      <c r="F66" t="s">
        <v>560</v>
      </c>
      <c r="G66">
        <v>2090</v>
      </c>
      <c r="H66">
        <v>1020</v>
      </c>
      <c r="M66">
        <v>1360</v>
      </c>
      <c r="N66">
        <v>770</v>
      </c>
      <c r="O66">
        <v>1290</v>
      </c>
      <c r="P66">
        <v>1130</v>
      </c>
      <c r="Q66">
        <v>1060</v>
      </c>
      <c r="R66">
        <v>916</v>
      </c>
      <c r="S66">
        <v>1010</v>
      </c>
      <c r="T66">
        <v>970</v>
      </c>
      <c r="U66">
        <v>1090</v>
      </c>
      <c r="V66">
        <v>1470</v>
      </c>
      <c r="W66">
        <v>1560</v>
      </c>
      <c r="X66">
        <v>1800</v>
      </c>
      <c r="Y66">
        <v>1800</v>
      </c>
      <c r="Z66">
        <v>1370</v>
      </c>
      <c r="AA66" s="119">
        <v>1320</v>
      </c>
    </row>
    <row r="67" spans="1:27" x14ac:dyDescent="0.2">
      <c r="A67" s="53">
        <v>11</v>
      </c>
      <c r="B67" t="s">
        <v>556</v>
      </c>
      <c r="C67" t="s">
        <v>557</v>
      </c>
      <c r="D67" t="s">
        <v>541</v>
      </c>
      <c r="E67" t="s">
        <v>54</v>
      </c>
      <c r="F67" t="s">
        <v>163</v>
      </c>
      <c r="G67">
        <v>0</v>
      </c>
      <c r="H67">
        <v>0</v>
      </c>
      <c r="M67">
        <v>0</v>
      </c>
      <c r="N67">
        <v>0</v>
      </c>
      <c r="O67">
        <v>0</v>
      </c>
      <c r="P67">
        <v>0</v>
      </c>
      <c r="Q67">
        <v>0</v>
      </c>
      <c r="R67">
        <v>0</v>
      </c>
      <c r="S67">
        <v>0</v>
      </c>
      <c r="T67">
        <v>0</v>
      </c>
      <c r="U67">
        <v>0</v>
      </c>
      <c r="V67">
        <v>0</v>
      </c>
      <c r="W67">
        <v>0</v>
      </c>
      <c r="X67">
        <v>0</v>
      </c>
      <c r="Y67">
        <v>0</v>
      </c>
      <c r="Z67">
        <v>0</v>
      </c>
      <c r="AA67" s="119">
        <v>0</v>
      </c>
    </row>
    <row r="68" spans="1:27" x14ac:dyDescent="0.2">
      <c r="A68" s="53">
        <v>12</v>
      </c>
      <c r="B68" t="s">
        <v>556</v>
      </c>
      <c r="C68" t="s">
        <v>557</v>
      </c>
      <c r="D68" t="s">
        <v>541</v>
      </c>
      <c r="E68" t="s">
        <v>54</v>
      </c>
      <c r="F68" t="s">
        <v>70</v>
      </c>
      <c r="G68">
        <v>0</v>
      </c>
      <c r="H68">
        <v>0</v>
      </c>
      <c r="M68">
        <v>0</v>
      </c>
      <c r="N68">
        <v>0</v>
      </c>
      <c r="O68">
        <v>0</v>
      </c>
      <c r="P68">
        <v>0</v>
      </c>
      <c r="Q68">
        <v>0</v>
      </c>
      <c r="R68">
        <v>0</v>
      </c>
      <c r="S68">
        <v>0</v>
      </c>
      <c r="T68">
        <v>0</v>
      </c>
      <c r="U68">
        <v>0</v>
      </c>
      <c r="V68">
        <v>0</v>
      </c>
      <c r="W68">
        <v>0</v>
      </c>
      <c r="X68">
        <v>0</v>
      </c>
      <c r="Y68">
        <v>0</v>
      </c>
      <c r="Z68">
        <v>0</v>
      </c>
      <c r="AA68" s="119">
        <v>0</v>
      </c>
    </row>
    <row r="69" spans="1:27" x14ac:dyDescent="0.2">
      <c r="A69" s="53">
        <v>13</v>
      </c>
      <c r="B69" t="s">
        <v>556</v>
      </c>
      <c r="C69" t="s">
        <v>557</v>
      </c>
      <c r="D69" t="s">
        <v>541</v>
      </c>
      <c r="E69" t="s">
        <v>54</v>
      </c>
      <c r="F69" t="s">
        <v>71</v>
      </c>
      <c r="G69">
        <v>2090</v>
      </c>
      <c r="H69">
        <v>1020</v>
      </c>
      <c r="M69">
        <v>1360</v>
      </c>
      <c r="N69">
        <v>770</v>
      </c>
      <c r="O69">
        <v>1290</v>
      </c>
      <c r="P69">
        <v>1130</v>
      </c>
      <c r="Q69">
        <v>1060</v>
      </c>
      <c r="R69">
        <v>916</v>
      </c>
      <c r="S69">
        <v>1010</v>
      </c>
      <c r="T69">
        <v>970</v>
      </c>
      <c r="U69">
        <v>1090</v>
      </c>
      <c r="V69">
        <v>1470</v>
      </c>
      <c r="W69">
        <v>1560</v>
      </c>
      <c r="X69">
        <v>1800</v>
      </c>
      <c r="Y69">
        <v>1800</v>
      </c>
      <c r="Z69">
        <v>1370</v>
      </c>
      <c r="AA69" s="119">
        <v>1320</v>
      </c>
    </row>
    <row r="70" spans="1:27" x14ac:dyDescent="0.2">
      <c r="A70" s="53">
        <v>14</v>
      </c>
      <c r="B70" t="s">
        <v>556</v>
      </c>
      <c r="C70" t="s">
        <v>557</v>
      </c>
      <c r="D70" t="s">
        <v>541</v>
      </c>
      <c r="E70" t="s">
        <v>54</v>
      </c>
      <c r="F70" t="s">
        <v>76</v>
      </c>
      <c r="AA70" s="119"/>
    </row>
    <row r="71" spans="1:27" x14ac:dyDescent="0.2">
      <c r="A71" s="53">
        <v>15</v>
      </c>
      <c r="B71" t="s">
        <v>556</v>
      </c>
      <c r="C71" t="s">
        <v>557</v>
      </c>
      <c r="D71" t="s">
        <v>541</v>
      </c>
      <c r="E71" t="s">
        <v>54</v>
      </c>
      <c r="F71" t="s">
        <v>77</v>
      </c>
      <c r="AA71" s="119"/>
    </row>
    <row r="72" spans="1:27" x14ac:dyDescent="0.2">
      <c r="A72" s="53">
        <v>16</v>
      </c>
      <c r="B72" t="s">
        <v>556</v>
      </c>
      <c r="C72" t="s">
        <v>557</v>
      </c>
      <c r="D72" t="s">
        <v>541</v>
      </c>
      <c r="E72" t="s">
        <v>54</v>
      </c>
      <c r="F72" t="s">
        <v>78</v>
      </c>
      <c r="AA72" s="119"/>
    </row>
    <row r="73" spans="1:27" x14ac:dyDescent="0.2">
      <c r="A73" s="53">
        <v>17</v>
      </c>
      <c r="B73" t="s">
        <v>556</v>
      </c>
      <c r="C73" t="s">
        <v>557</v>
      </c>
      <c r="D73" t="s">
        <v>541</v>
      </c>
      <c r="E73" t="s">
        <v>54</v>
      </c>
      <c r="F73" t="s">
        <v>72</v>
      </c>
      <c r="G73">
        <v>0</v>
      </c>
      <c r="H73">
        <v>0</v>
      </c>
      <c r="M73">
        <v>0</v>
      </c>
      <c r="N73">
        <v>0</v>
      </c>
      <c r="O73">
        <v>0</v>
      </c>
      <c r="P73">
        <v>0</v>
      </c>
      <c r="Q73">
        <v>0</v>
      </c>
      <c r="R73">
        <v>0</v>
      </c>
      <c r="S73">
        <v>0</v>
      </c>
      <c r="T73">
        <v>0</v>
      </c>
      <c r="U73">
        <v>0</v>
      </c>
      <c r="V73">
        <v>0</v>
      </c>
      <c r="W73">
        <v>0</v>
      </c>
      <c r="X73">
        <v>0</v>
      </c>
      <c r="Y73">
        <v>0</v>
      </c>
      <c r="Z73">
        <v>0</v>
      </c>
      <c r="AA73" s="119">
        <v>0</v>
      </c>
    </row>
    <row r="74" spans="1:27" x14ac:dyDescent="0.2">
      <c r="A74" s="53">
        <v>18</v>
      </c>
      <c r="B74" t="s">
        <v>556</v>
      </c>
      <c r="C74" t="s">
        <v>557</v>
      </c>
      <c r="D74" t="s">
        <v>541</v>
      </c>
      <c r="E74" t="s">
        <v>54</v>
      </c>
      <c r="F74" t="s">
        <v>73</v>
      </c>
      <c r="G74">
        <v>34300</v>
      </c>
      <c r="H74">
        <v>41800</v>
      </c>
      <c r="M74">
        <v>38900</v>
      </c>
      <c r="N74">
        <v>41000</v>
      </c>
      <c r="O74">
        <v>39100</v>
      </c>
      <c r="P74">
        <v>41000</v>
      </c>
      <c r="Q74">
        <v>35900</v>
      </c>
      <c r="R74">
        <v>39400</v>
      </c>
      <c r="S74">
        <v>39100</v>
      </c>
      <c r="T74">
        <v>41300</v>
      </c>
      <c r="U74">
        <v>40500</v>
      </c>
      <c r="V74">
        <v>38200</v>
      </c>
      <c r="W74">
        <v>38800</v>
      </c>
      <c r="X74">
        <v>39500</v>
      </c>
      <c r="Y74">
        <v>36500</v>
      </c>
      <c r="Z74">
        <v>41800</v>
      </c>
      <c r="AA74" s="119">
        <v>40800</v>
      </c>
    </row>
    <row r="75" spans="1:27" x14ac:dyDescent="0.2">
      <c r="A75" s="53">
        <v>19</v>
      </c>
      <c r="B75" t="s">
        <v>556</v>
      </c>
      <c r="C75" t="s">
        <v>557</v>
      </c>
      <c r="D75" t="s">
        <v>541</v>
      </c>
      <c r="E75" t="s">
        <v>54</v>
      </c>
      <c r="F75" t="s">
        <v>561</v>
      </c>
      <c r="G75">
        <v>7.2999999999999995E-2</v>
      </c>
      <c r="H75">
        <v>0</v>
      </c>
      <c r="M75">
        <v>0</v>
      </c>
      <c r="N75">
        <v>0</v>
      </c>
      <c r="O75">
        <v>0</v>
      </c>
      <c r="P75">
        <v>8</v>
      </c>
      <c r="Q75">
        <v>102</v>
      </c>
      <c r="R75">
        <v>183</v>
      </c>
      <c r="S75">
        <v>198</v>
      </c>
      <c r="T75">
        <v>195</v>
      </c>
      <c r="U75">
        <v>192</v>
      </c>
      <c r="V75">
        <v>177</v>
      </c>
      <c r="W75">
        <v>172</v>
      </c>
      <c r="X75">
        <v>190</v>
      </c>
      <c r="Y75">
        <v>186</v>
      </c>
      <c r="Z75">
        <v>206</v>
      </c>
      <c r="AA75" s="119">
        <v>182</v>
      </c>
    </row>
    <row r="76" spans="1:27" x14ac:dyDescent="0.2">
      <c r="A76" s="53">
        <v>20</v>
      </c>
      <c r="B76" t="s">
        <v>556</v>
      </c>
      <c r="C76" t="s">
        <v>557</v>
      </c>
      <c r="D76" t="s">
        <v>541</v>
      </c>
      <c r="E76" t="s">
        <v>54</v>
      </c>
      <c r="F76" t="s">
        <v>562</v>
      </c>
      <c r="G76">
        <v>0</v>
      </c>
      <c r="H76">
        <v>0</v>
      </c>
      <c r="M76">
        <v>0</v>
      </c>
      <c r="N76">
        <v>0</v>
      </c>
      <c r="O76">
        <v>0</v>
      </c>
      <c r="P76">
        <v>0</v>
      </c>
      <c r="Q76">
        <v>0</v>
      </c>
      <c r="R76">
        <v>0</v>
      </c>
      <c r="S76">
        <v>0</v>
      </c>
      <c r="T76">
        <v>0</v>
      </c>
      <c r="U76">
        <v>0</v>
      </c>
      <c r="V76">
        <v>0</v>
      </c>
      <c r="W76">
        <v>0</v>
      </c>
      <c r="X76">
        <v>0</v>
      </c>
      <c r="Y76">
        <v>0</v>
      </c>
      <c r="Z76">
        <v>0</v>
      </c>
      <c r="AA76" s="119">
        <v>0</v>
      </c>
    </row>
    <row r="77" spans="1:27" x14ac:dyDescent="0.2">
      <c r="A77" s="53">
        <v>21</v>
      </c>
      <c r="B77" t="s">
        <v>556</v>
      </c>
      <c r="C77" t="s">
        <v>557</v>
      </c>
      <c r="D77" t="s">
        <v>541</v>
      </c>
      <c r="E77" t="s">
        <v>54</v>
      </c>
      <c r="F77" t="s">
        <v>75</v>
      </c>
      <c r="G77">
        <v>36400</v>
      </c>
      <c r="H77">
        <v>42800</v>
      </c>
      <c r="M77">
        <v>40300</v>
      </c>
      <c r="N77">
        <v>41800</v>
      </c>
      <c r="O77">
        <v>40400</v>
      </c>
      <c r="P77">
        <v>42100</v>
      </c>
      <c r="Q77">
        <v>37100</v>
      </c>
      <c r="R77">
        <v>40500</v>
      </c>
      <c r="S77">
        <v>40300</v>
      </c>
      <c r="T77">
        <v>42500</v>
      </c>
      <c r="U77">
        <v>41800</v>
      </c>
      <c r="V77">
        <v>39800</v>
      </c>
      <c r="W77">
        <v>40500</v>
      </c>
      <c r="X77">
        <v>41500</v>
      </c>
      <c r="Y77">
        <v>38500</v>
      </c>
      <c r="Z77">
        <v>43400</v>
      </c>
      <c r="AA77" s="119">
        <v>42300</v>
      </c>
    </row>
    <row r="78" spans="1:27" x14ac:dyDescent="0.2">
      <c r="A78" s="53">
        <v>22</v>
      </c>
      <c r="B78" t="s">
        <v>556</v>
      </c>
      <c r="C78" t="s">
        <v>557</v>
      </c>
      <c r="AA78" s="119"/>
    </row>
    <row r="79" spans="1:27" x14ac:dyDescent="0.2">
      <c r="A79" s="53">
        <v>23</v>
      </c>
      <c r="B79" t="s">
        <v>556</v>
      </c>
      <c r="C79" t="s">
        <v>557</v>
      </c>
      <c r="G79" t="s">
        <v>543</v>
      </c>
      <c r="AA79" s="119"/>
    </row>
    <row r="80" spans="1:27" x14ac:dyDescent="0.2">
      <c r="A80" s="53">
        <v>24</v>
      </c>
      <c r="B80" t="s">
        <v>556</v>
      </c>
      <c r="C80" t="s">
        <v>557</v>
      </c>
      <c r="G80" t="s">
        <v>544</v>
      </c>
      <c r="AA80" s="119"/>
    </row>
    <row r="81" spans="1:27" x14ac:dyDescent="0.2">
      <c r="A81" s="53">
        <v>25</v>
      </c>
      <c r="B81" t="s">
        <v>556</v>
      </c>
      <c r="C81" t="s">
        <v>557</v>
      </c>
      <c r="E81" t="s">
        <v>545</v>
      </c>
      <c r="F81" t="s">
        <v>546</v>
      </c>
      <c r="G81">
        <v>45</v>
      </c>
      <c r="H81">
        <v>19</v>
      </c>
      <c r="M81">
        <v>20</v>
      </c>
      <c r="N81">
        <v>15</v>
      </c>
      <c r="O81">
        <v>26</v>
      </c>
      <c r="P81">
        <v>21</v>
      </c>
      <c r="Q81">
        <v>21</v>
      </c>
      <c r="R81">
        <v>17</v>
      </c>
      <c r="S81">
        <v>19</v>
      </c>
      <c r="T81">
        <v>18</v>
      </c>
      <c r="U81">
        <v>21</v>
      </c>
      <c r="V81">
        <v>30</v>
      </c>
      <c r="W81">
        <v>33</v>
      </c>
      <c r="X81">
        <v>36</v>
      </c>
      <c r="Y81">
        <v>39</v>
      </c>
      <c r="Z81">
        <v>26</v>
      </c>
      <c r="AA81" s="119">
        <v>27</v>
      </c>
    </row>
    <row r="82" spans="1:27" x14ac:dyDescent="0.2">
      <c r="A82" s="53">
        <v>26</v>
      </c>
      <c r="B82" t="s">
        <v>556</v>
      </c>
      <c r="C82" t="s">
        <v>557</v>
      </c>
      <c r="E82" t="s">
        <v>545</v>
      </c>
      <c r="F82" t="s">
        <v>547</v>
      </c>
      <c r="G82">
        <v>5.0000000000000001E-4</v>
      </c>
      <c r="H82">
        <v>2.0000000000000001E-4</v>
      </c>
      <c r="M82">
        <v>2.0000000000000001E-4</v>
      </c>
      <c r="N82">
        <v>2.0000000000000001E-4</v>
      </c>
      <c r="O82">
        <v>2.9999999999999997E-4</v>
      </c>
      <c r="P82">
        <v>2.0000000000000001E-4</v>
      </c>
      <c r="Q82">
        <v>2.0000000000000001E-4</v>
      </c>
      <c r="R82">
        <v>2.0000000000000001E-4</v>
      </c>
      <c r="S82">
        <v>2.9999999999999997E-4</v>
      </c>
      <c r="T82">
        <v>2.9999999999999997E-4</v>
      </c>
      <c r="U82">
        <v>2.9999999999999997E-4</v>
      </c>
      <c r="V82">
        <v>4.0000000000000002E-4</v>
      </c>
      <c r="W82">
        <v>5.0000000000000001E-4</v>
      </c>
      <c r="X82">
        <v>5.9999999999999995E-4</v>
      </c>
      <c r="Y82">
        <v>5.9999999999999995E-4</v>
      </c>
      <c r="Z82">
        <v>4.0000000000000002E-4</v>
      </c>
      <c r="AA82" s="119">
        <v>4.0000000000000002E-4</v>
      </c>
    </row>
    <row r="83" spans="1:27" x14ac:dyDescent="0.2">
      <c r="A83" s="53">
        <v>27</v>
      </c>
      <c r="B83" t="s">
        <v>556</v>
      </c>
      <c r="C83" t="s">
        <v>557</v>
      </c>
      <c r="E83" t="s">
        <v>545</v>
      </c>
      <c r="F83" t="s">
        <v>548</v>
      </c>
      <c r="G83">
        <v>1E-3</v>
      </c>
      <c r="H83">
        <v>4.0000000000000002E-4</v>
      </c>
      <c r="M83">
        <v>0</v>
      </c>
      <c r="N83">
        <v>0</v>
      </c>
      <c r="O83">
        <v>1E-3</v>
      </c>
      <c r="P83">
        <v>0</v>
      </c>
      <c r="Q83">
        <v>0</v>
      </c>
      <c r="R83">
        <v>0</v>
      </c>
      <c r="S83">
        <v>0</v>
      </c>
      <c r="T83">
        <v>0</v>
      </c>
      <c r="U83">
        <v>0</v>
      </c>
      <c r="V83">
        <v>1E-3</v>
      </c>
      <c r="W83">
        <v>1E-3</v>
      </c>
      <c r="X83">
        <v>1E-3</v>
      </c>
      <c r="Y83">
        <v>1E-3</v>
      </c>
      <c r="Z83">
        <v>0</v>
      </c>
      <c r="AA83" s="119">
        <v>1E-3</v>
      </c>
    </row>
    <row r="84" spans="1:27" x14ac:dyDescent="0.2">
      <c r="A84" s="53">
        <v>28</v>
      </c>
      <c r="B84" t="s">
        <v>556</v>
      </c>
      <c r="C84" t="s">
        <v>557</v>
      </c>
      <c r="E84" t="s">
        <v>545</v>
      </c>
      <c r="F84" t="s">
        <v>549</v>
      </c>
      <c r="G84">
        <v>45</v>
      </c>
      <c r="H84">
        <v>19</v>
      </c>
      <c r="M84">
        <v>20</v>
      </c>
      <c r="N84">
        <v>15</v>
      </c>
      <c r="O84">
        <v>26</v>
      </c>
      <c r="P84">
        <v>21</v>
      </c>
      <c r="Q84">
        <v>21</v>
      </c>
      <c r="R84">
        <v>17</v>
      </c>
      <c r="S84">
        <v>20</v>
      </c>
      <c r="T84">
        <v>18</v>
      </c>
      <c r="U84">
        <v>21</v>
      </c>
      <c r="V84">
        <v>30</v>
      </c>
      <c r="W84">
        <v>33</v>
      </c>
      <c r="X84">
        <v>37</v>
      </c>
      <c r="Y84">
        <v>40</v>
      </c>
      <c r="Z84">
        <v>26</v>
      </c>
      <c r="AA84" s="119">
        <v>27</v>
      </c>
    </row>
    <row r="85" spans="1:27" x14ac:dyDescent="0.2">
      <c r="A85" s="53">
        <v>29</v>
      </c>
      <c r="B85" t="s">
        <v>556</v>
      </c>
      <c r="C85" t="s">
        <v>557</v>
      </c>
      <c r="G85" t="s">
        <v>550</v>
      </c>
      <c r="AA85" s="119"/>
    </row>
    <row r="86" spans="1:27" x14ac:dyDescent="0.2">
      <c r="A86" s="53">
        <v>30</v>
      </c>
      <c r="B86" t="s">
        <v>556</v>
      </c>
      <c r="C86" t="s">
        <v>557</v>
      </c>
      <c r="E86" t="s">
        <v>54</v>
      </c>
      <c r="F86" t="s">
        <v>551</v>
      </c>
      <c r="G86">
        <v>990</v>
      </c>
      <c r="H86">
        <v>1300</v>
      </c>
      <c r="M86">
        <v>810</v>
      </c>
      <c r="N86">
        <v>890</v>
      </c>
      <c r="O86">
        <v>870</v>
      </c>
      <c r="P86">
        <v>1070</v>
      </c>
      <c r="Q86">
        <v>1100</v>
      </c>
      <c r="R86">
        <v>1300</v>
      </c>
      <c r="S86">
        <v>1300</v>
      </c>
      <c r="T86">
        <v>1300</v>
      </c>
      <c r="U86">
        <v>1400</v>
      </c>
      <c r="V86">
        <v>1200</v>
      </c>
      <c r="W86">
        <v>1100</v>
      </c>
      <c r="X86">
        <v>780</v>
      </c>
      <c r="Y86">
        <v>673</v>
      </c>
      <c r="Z86">
        <v>941</v>
      </c>
      <c r="AA86" s="119">
        <v>1090</v>
      </c>
    </row>
    <row r="87" spans="1:27" x14ac:dyDescent="0.2">
      <c r="A87" s="53">
        <v>31</v>
      </c>
      <c r="B87" t="s">
        <v>556</v>
      </c>
      <c r="C87" t="s">
        <v>557</v>
      </c>
      <c r="E87" t="s">
        <v>299</v>
      </c>
      <c r="F87" t="s">
        <v>552</v>
      </c>
      <c r="G87">
        <v>0.94</v>
      </c>
      <c r="H87">
        <v>0.92</v>
      </c>
      <c r="M87">
        <v>0.5</v>
      </c>
      <c r="N87">
        <v>0.66</v>
      </c>
      <c r="O87">
        <v>1.19</v>
      </c>
      <c r="P87">
        <v>1.19</v>
      </c>
      <c r="Q87">
        <v>0.63</v>
      </c>
      <c r="R87">
        <v>0.54</v>
      </c>
      <c r="S87">
        <v>0.83</v>
      </c>
      <c r="T87">
        <v>1</v>
      </c>
      <c r="U87">
        <v>1</v>
      </c>
      <c r="V87">
        <v>1.3</v>
      </c>
      <c r="W87">
        <v>3.4</v>
      </c>
      <c r="X87">
        <v>3.8</v>
      </c>
      <c r="Y87">
        <v>1.7</v>
      </c>
      <c r="Z87">
        <v>2.2000000000000002</v>
      </c>
      <c r="AA87" s="119">
        <v>2.2000000000000002</v>
      </c>
    </row>
    <row r="88" spans="1:27" x14ac:dyDescent="0.2">
      <c r="A88" s="53">
        <v>32</v>
      </c>
      <c r="B88" t="s">
        <v>556</v>
      </c>
      <c r="C88" t="s">
        <v>557</v>
      </c>
      <c r="G88" t="s">
        <v>553</v>
      </c>
      <c r="AA88" s="119"/>
    </row>
    <row r="89" spans="1:27" x14ac:dyDescent="0.2">
      <c r="A89" s="53">
        <v>33</v>
      </c>
      <c r="B89" t="s">
        <v>556</v>
      </c>
      <c r="C89" t="s">
        <v>557</v>
      </c>
      <c r="E89" t="s">
        <v>554</v>
      </c>
      <c r="F89" t="s">
        <v>555</v>
      </c>
      <c r="G89">
        <v>46</v>
      </c>
      <c r="H89">
        <v>20</v>
      </c>
      <c r="M89">
        <v>21</v>
      </c>
      <c r="N89">
        <v>16</v>
      </c>
      <c r="O89">
        <v>26</v>
      </c>
      <c r="P89">
        <v>21</v>
      </c>
      <c r="Q89">
        <v>22</v>
      </c>
      <c r="R89">
        <v>18</v>
      </c>
      <c r="S89">
        <v>20</v>
      </c>
      <c r="T89">
        <v>19</v>
      </c>
      <c r="U89">
        <v>21</v>
      </c>
      <c r="V89">
        <v>31</v>
      </c>
      <c r="W89">
        <v>34</v>
      </c>
      <c r="X89">
        <v>38</v>
      </c>
      <c r="Y89">
        <v>40</v>
      </c>
      <c r="Z89">
        <v>27</v>
      </c>
      <c r="AA89" s="119">
        <v>28</v>
      </c>
    </row>
    <row r="90" spans="1:27" x14ac:dyDescent="0.2">
      <c r="A90" s="53">
        <v>1</v>
      </c>
      <c r="B90" t="s">
        <v>563</v>
      </c>
      <c r="C90" t="s">
        <v>557</v>
      </c>
      <c r="E90" t="s">
        <v>299</v>
      </c>
      <c r="F90" t="s">
        <v>300</v>
      </c>
      <c r="G90">
        <v>104</v>
      </c>
      <c r="H90">
        <v>53</v>
      </c>
      <c r="M90">
        <v>4.76</v>
      </c>
      <c r="N90">
        <v>3.49</v>
      </c>
      <c r="O90">
        <v>4.45</v>
      </c>
      <c r="P90">
        <v>4.13</v>
      </c>
      <c r="Q90">
        <v>6.03</v>
      </c>
      <c r="R90">
        <v>1.59</v>
      </c>
      <c r="S90">
        <v>1.23</v>
      </c>
      <c r="T90">
        <v>10.8</v>
      </c>
      <c r="U90">
        <v>3.9</v>
      </c>
      <c r="V90">
        <v>4.3</v>
      </c>
      <c r="W90">
        <v>13.9</v>
      </c>
      <c r="X90">
        <v>4.2</v>
      </c>
      <c r="Y90">
        <v>8.6</v>
      </c>
      <c r="Z90">
        <v>2.8</v>
      </c>
      <c r="AA90" s="119">
        <v>1.1000000000000001</v>
      </c>
    </row>
    <row r="91" spans="1:27" x14ac:dyDescent="0.2">
      <c r="A91" s="53">
        <v>2</v>
      </c>
      <c r="B91" t="s">
        <v>563</v>
      </c>
      <c r="C91" t="s">
        <v>557</v>
      </c>
      <c r="D91" t="s">
        <v>301</v>
      </c>
      <c r="E91" t="s">
        <v>299</v>
      </c>
      <c r="F91" t="s">
        <v>302</v>
      </c>
      <c r="G91">
        <v>0</v>
      </c>
      <c r="H91">
        <v>0</v>
      </c>
      <c r="M91">
        <v>0</v>
      </c>
      <c r="N91">
        <v>0</v>
      </c>
      <c r="O91">
        <v>0</v>
      </c>
      <c r="P91">
        <v>0</v>
      </c>
      <c r="Q91">
        <v>0</v>
      </c>
      <c r="R91">
        <v>0</v>
      </c>
      <c r="S91">
        <v>0</v>
      </c>
      <c r="T91">
        <v>0</v>
      </c>
      <c r="U91">
        <v>0</v>
      </c>
      <c r="V91">
        <v>0</v>
      </c>
      <c r="W91">
        <v>0</v>
      </c>
      <c r="X91">
        <v>0</v>
      </c>
      <c r="Y91">
        <v>0</v>
      </c>
      <c r="Z91">
        <v>0</v>
      </c>
      <c r="AA91" s="119">
        <v>0</v>
      </c>
    </row>
    <row r="92" spans="1:27" x14ac:dyDescent="0.2">
      <c r="A92" s="53">
        <v>3</v>
      </c>
      <c r="B92" t="s">
        <v>563</v>
      </c>
      <c r="C92" t="s">
        <v>557</v>
      </c>
      <c r="E92" t="s">
        <v>299</v>
      </c>
      <c r="F92" t="s">
        <v>70</v>
      </c>
      <c r="G92">
        <v>0</v>
      </c>
      <c r="H92">
        <v>0</v>
      </c>
      <c r="M92">
        <v>0</v>
      </c>
      <c r="N92">
        <v>0</v>
      </c>
      <c r="O92">
        <v>0</v>
      </c>
      <c r="P92">
        <v>0</v>
      </c>
      <c r="Q92">
        <v>0</v>
      </c>
      <c r="R92">
        <v>0</v>
      </c>
      <c r="S92">
        <v>0</v>
      </c>
      <c r="T92">
        <v>0</v>
      </c>
      <c r="U92">
        <v>0</v>
      </c>
      <c r="V92">
        <v>0</v>
      </c>
      <c r="W92">
        <v>0</v>
      </c>
      <c r="X92">
        <v>0</v>
      </c>
      <c r="Y92">
        <v>0</v>
      </c>
      <c r="Z92">
        <v>0</v>
      </c>
      <c r="AA92" s="119">
        <v>0</v>
      </c>
    </row>
    <row r="93" spans="1:27" x14ac:dyDescent="0.2">
      <c r="A93" s="53">
        <v>4</v>
      </c>
      <c r="B93" t="s">
        <v>563</v>
      </c>
      <c r="C93" t="s">
        <v>557</v>
      </c>
      <c r="E93" t="s">
        <v>299</v>
      </c>
      <c r="F93" t="s">
        <v>558</v>
      </c>
      <c r="G93">
        <v>104</v>
      </c>
      <c r="H93">
        <v>53</v>
      </c>
      <c r="M93">
        <v>4.76</v>
      </c>
      <c r="N93">
        <v>3.49</v>
      </c>
      <c r="O93">
        <v>4.45</v>
      </c>
      <c r="P93">
        <v>4.13</v>
      </c>
      <c r="Q93">
        <v>6.03</v>
      </c>
      <c r="R93">
        <v>1.59</v>
      </c>
      <c r="S93">
        <v>1.23</v>
      </c>
      <c r="T93">
        <v>10.8</v>
      </c>
      <c r="U93">
        <v>3.9</v>
      </c>
      <c r="V93">
        <v>4.3</v>
      </c>
      <c r="W93">
        <v>13.9</v>
      </c>
      <c r="X93">
        <v>4.2</v>
      </c>
      <c r="Y93">
        <v>8.6</v>
      </c>
      <c r="Z93">
        <v>2.8</v>
      </c>
      <c r="AA93" s="119">
        <v>1.1000000000000001</v>
      </c>
    </row>
    <row r="94" spans="1:27" x14ac:dyDescent="0.2">
      <c r="A94" s="53">
        <v>5</v>
      </c>
      <c r="B94" t="s">
        <v>563</v>
      </c>
      <c r="C94" t="s">
        <v>557</v>
      </c>
      <c r="E94" t="s">
        <v>299</v>
      </c>
      <c r="F94" t="s">
        <v>559</v>
      </c>
      <c r="G94">
        <v>0</v>
      </c>
      <c r="H94">
        <v>0</v>
      </c>
      <c r="M94">
        <v>0</v>
      </c>
      <c r="N94">
        <v>0</v>
      </c>
      <c r="O94">
        <v>0</v>
      </c>
      <c r="P94">
        <v>0</v>
      </c>
      <c r="Q94">
        <v>0</v>
      </c>
      <c r="R94">
        <v>0</v>
      </c>
      <c r="S94">
        <v>0</v>
      </c>
      <c r="T94">
        <v>0</v>
      </c>
      <c r="U94">
        <v>0</v>
      </c>
      <c r="V94">
        <v>0</v>
      </c>
      <c r="W94">
        <v>0</v>
      </c>
      <c r="X94">
        <v>0</v>
      </c>
      <c r="Y94">
        <v>0</v>
      </c>
      <c r="Z94">
        <v>0</v>
      </c>
      <c r="AA94" s="119">
        <v>0</v>
      </c>
    </row>
    <row r="95" spans="1:27" x14ac:dyDescent="0.2">
      <c r="A95" s="53">
        <v>6</v>
      </c>
      <c r="B95" t="s">
        <v>563</v>
      </c>
      <c r="C95" t="s">
        <v>557</v>
      </c>
      <c r="D95" t="s">
        <v>301</v>
      </c>
      <c r="E95" t="s">
        <v>299</v>
      </c>
      <c r="F95" t="s">
        <v>307</v>
      </c>
      <c r="G95">
        <v>104</v>
      </c>
      <c r="H95">
        <v>53</v>
      </c>
      <c r="M95">
        <v>4.76</v>
      </c>
      <c r="N95">
        <v>3.49</v>
      </c>
      <c r="O95">
        <v>4.45</v>
      </c>
      <c r="P95">
        <v>4.13</v>
      </c>
      <c r="Q95">
        <v>6.03</v>
      </c>
      <c r="R95">
        <v>1.59</v>
      </c>
      <c r="S95">
        <v>1.23</v>
      </c>
      <c r="T95">
        <v>10.8</v>
      </c>
      <c r="U95">
        <v>3.9</v>
      </c>
      <c r="V95">
        <v>4.3</v>
      </c>
      <c r="W95">
        <v>13.9</v>
      </c>
      <c r="X95">
        <v>4.2</v>
      </c>
      <c r="Y95">
        <v>8.6</v>
      </c>
      <c r="Z95">
        <v>2.8</v>
      </c>
      <c r="AA95" s="119">
        <v>1.1000000000000001</v>
      </c>
    </row>
    <row r="96" spans="1:27" x14ac:dyDescent="0.2">
      <c r="A96" s="53">
        <v>7</v>
      </c>
      <c r="B96" t="s">
        <v>563</v>
      </c>
      <c r="C96" t="s">
        <v>557</v>
      </c>
      <c r="AA96" s="119"/>
    </row>
    <row r="97" spans="1:27" x14ac:dyDescent="0.2">
      <c r="A97" s="53">
        <v>8</v>
      </c>
      <c r="B97" t="s">
        <v>563</v>
      </c>
      <c r="C97" t="s">
        <v>557</v>
      </c>
      <c r="G97" t="s">
        <v>540</v>
      </c>
      <c r="AA97" s="119"/>
    </row>
    <row r="98" spans="1:27" x14ac:dyDescent="0.2">
      <c r="A98" s="53">
        <v>9</v>
      </c>
      <c r="B98" t="s">
        <v>563</v>
      </c>
      <c r="C98" t="s">
        <v>557</v>
      </c>
      <c r="G98" t="s">
        <v>54</v>
      </c>
      <c r="AA98" s="119"/>
    </row>
    <row r="99" spans="1:27" x14ac:dyDescent="0.2">
      <c r="A99" s="53">
        <v>10</v>
      </c>
      <c r="B99" t="s">
        <v>563</v>
      </c>
      <c r="C99" t="s">
        <v>557</v>
      </c>
      <c r="D99" t="s">
        <v>541</v>
      </c>
      <c r="E99" t="s">
        <v>54</v>
      </c>
      <c r="F99" t="s">
        <v>560</v>
      </c>
      <c r="G99">
        <v>81.099999999999994</v>
      </c>
      <c r="H99">
        <v>48.1</v>
      </c>
      <c r="M99">
        <v>6.31</v>
      </c>
      <c r="N99">
        <v>7.53</v>
      </c>
      <c r="O99">
        <v>5.0999999999999996</v>
      </c>
      <c r="P99">
        <v>5.77</v>
      </c>
      <c r="Q99">
        <v>7.32</v>
      </c>
      <c r="R99">
        <v>3.78</v>
      </c>
      <c r="S99">
        <v>4.8099999999999996</v>
      </c>
      <c r="T99">
        <v>14.5</v>
      </c>
      <c r="U99">
        <v>8.1999999999999993</v>
      </c>
      <c r="V99">
        <v>8.3000000000000007</v>
      </c>
      <c r="W99">
        <v>9.8000000000000007</v>
      </c>
      <c r="X99">
        <v>9.8000000000000007</v>
      </c>
      <c r="Y99">
        <v>5.6</v>
      </c>
      <c r="Z99">
        <v>3</v>
      </c>
      <c r="AA99" s="119">
        <v>0.9</v>
      </c>
    </row>
    <row r="100" spans="1:27" x14ac:dyDescent="0.2">
      <c r="A100" s="53">
        <v>11</v>
      </c>
      <c r="B100" t="s">
        <v>563</v>
      </c>
      <c r="C100" t="s">
        <v>557</v>
      </c>
      <c r="D100" t="s">
        <v>541</v>
      </c>
      <c r="E100" t="s">
        <v>54</v>
      </c>
      <c r="F100" t="s">
        <v>163</v>
      </c>
      <c r="G100">
        <v>0</v>
      </c>
      <c r="H100">
        <v>0</v>
      </c>
      <c r="M100">
        <v>0</v>
      </c>
      <c r="N100">
        <v>0</v>
      </c>
      <c r="O100">
        <v>0</v>
      </c>
      <c r="P100">
        <v>0</v>
      </c>
      <c r="Q100">
        <v>0</v>
      </c>
      <c r="R100">
        <v>0</v>
      </c>
      <c r="S100">
        <v>0</v>
      </c>
      <c r="T100">
        <v>0</v>
      </c>
      <c r="U100">
        <v>0</v>
      </c>
      <c r="V100">
        <v>0</v>
      </c>
      <c r="W100">
        <v>0</v>
      </c>
      <c r="X100">
        <v>0</v>
      </c>
      <c r="Y100">
        <v>0</v>
      </c>
      <c r="Z100">
        <v>0</v>
      </c>
      <c r="AA100" s="119">
        <v>0</v>
      </c>
    </row>
    <row r="101" spans="1:27" x14ac:dyDescent="0.2">
      <c r="A101" s="53">
        <v>12</v>
      </c>
      <c r="B101" t="s">
        <v>563</v>
      </c>
      <c r="C101" t="s">
        <v>557</v>
      </c>
      <c r="D101" t="s">
        <v>541</v>
      </c>
      <c r="E101" t="s">
        <v>54</v>
      </c>
      <c r="F101" t="s">
        <v>70</v>
      </c>
      <c r="G101">
        <v>0</v>
      </c>
      <c r="H101">
        <v>0</v>
      </c>
      <c r="M101">
        <v>0</v>
      </c>
      <c r="N101">
        <v>0</v>
      </c>
      <c r="O101">
        <v>0</v>
      </c>
      <c r="P101">
        <v>0</v>
      </c>
      <c r="Q101">
        <v>0</v>
      </c>
      <c r="R101">
        <v>0</v>
      </c>
      <c r="S101">
        <v>0</v>
      </c>
      <c r="T101">
        <v>0</v>
      </c>
      <c r="U101">
        <v>0</v>
      </c>
      <c r="V101">
        <v>0</v>
      </c>
      <c r="W101">
        <v>0</v>
      </c>
      <c r="X101">
        <v>0</v>
      </c>
      <c r="Y101">
        <v>0</v>
      </c>
      <c r="Z101">
        <v>0</v>
      </c>
      <c r="AA101" s="119">
        <v>0</v>
      </c>
    </row>
    <row r="102" spans="1:27" x14ac:dyDescent="0.2">
      <c r="A102" s="53">
        <v>13</v>
      </c>
      <c r="B102" t="s">
        <v>563</v>
      </c>
      <c r="C102" t="s">
        <v>557</v>
      </c>
      <c r="D102" t="s">
        <v>541</v>
      </c>
      <c r="E102" t="s">
        <v>54</v>
      </c>
      <c r="F102" t="s">
        <v>71</v>
      </c>
      <c r="G102">
        <v>81.099999999999994</v>
      </c>
      <c r="H102">
        <v>48.1</v>
      </c>
      <c r="M102">
        <v>6.31</v>
      </c>
      <c r="N102">
        <v>7.53</v>
      </c>
      <c r="O102">
        <v>5.0999999999999996</v>
      </c>
      <c r="P102">
        <v>5.77</v>
      </c>
      <c r="Q102">
        <v>7.32</v>
      </c>
      <c r="R102">
        <v>3.78</v>
      </c>
      <c r="S102">
        <v>4.8099999999999996</v>
      </c>
      <c r="T102">
        <v>14.5</v>
      </c>
      <c r="U102">
        <v>8.1999999999999993</v>
      </c>
      <c r="V102">
        <v>8.3000000000000007</v>
      </c>
      <c r="W102">
        <v>9.8000000000000007</v>
      </c>
      <c r="X102">
        <v>9.8000000000000007</v>
      </c>
      <c r="Y102">
        <v>5.6</v>
      </c>
      <c r="Z102">
        <v>3</v>
      </c>
      <c r="AA102" s="119">
        <v>0.9</v>
      </c>
    </row>
    <row r="103" spans="1:27" x14ac:dyDescent="0.2">
      <c r="A103" s="53">
        <v>14</v>
      </c>
      <c r="B103" t="s">
        <v>563</v>
      </c>
      <c r="C103" t="s">
        <v>557</v>
      </c>
      <c r="D103" t="s">
        <v>541</v>
      </c>
      <c r="E103" t="s">
        <v>54</v>
      </c>
      <c r="F103" t="s">
        <v>76</v>
      </c>
      <c r="AA103" s="119"/>
    </row>
    <row r="104" spans="1:27" x14ac:dyDescent="0.2">
      <c r="A104" s="53">
        <v>15</v>
      </c>
      <c r="B104" t="s">
        <v>563</v>
      </c>
      <c r="C104" t="s">
        <v>557</v>
      </c>
      <c r="D104" t="s">
        <v>541</v>
      </c>
      <c r="E104" t="s">
        <v>54</v>
      </c>
      <c r="F104" t="s">
        <v>77</v>
      </c>
      <c r="AA104" s="119"/>
    </row>
    <row r="105" spans="1:27" x14ac:dyDescent="0.2">
      <c r="A105" s="53">
        <v>16</v>
      </c>
      <c r="B105" t="s">
        <v>563</v>
      </c>
      <c r="C105" t="s">
        <v>557</v>
      </c>
      <c r="D105" t="s">
        <v>541</v>
      </c>
      <c r="E105" t="s">
        <v>54</v>
      </c>
      <c r="F105" t="s">
        <v>78</v>
      </c>
      <c r="AA105" s="119"/>
    </row>
    <row r="106" spans="1:27" x14ac:dyDescent="0.2">
      <c r="A106" s="53">
        <v>17</v>
      </c>
      <c r="B106" t="s">
        <v>563</v>
      </c>
      <c r="C106" t="s">
        <v>557</v>
      </c>
      <c r="D106" t="s">
        <v>541</v>
      </c>
      <c r="E106" t="s">
        <v>54</v>
      </c>
      <c r="F106" t="s">
        <v>72</v>
      </c>
      <c r="G106">
        <v>0</v>
      </c>
      <c r="H106">
        <v>0</v>
      </c>
      <c r="M106">
        <v>0</v>
      </c>
      <c r="N106">
        <v>0</v>
      </c>
      <c r="O106">
        <v>0</v>
      </c>
      <c r="P106">
        <v>0</v>
      </c>
      <c r="Q106">
        <v>0</v>
      </c>
      <c r="R106">
        <v>0</v>
      </c>
      <c r="S106">
        <v>0</v>
      </c>
      <c r="T106">
        <v>0</v>
      </c>
      <c r="U106">
        <v>0</v>
      </c>
      <c r="V106">
        <v>0</v>
      </c>
      <c r="W106">
        <v>0</v>
      </c>
      <c r="X106">
        <v>0</v>
      </c>
      <c r="Y106">
        <v>0</v>
      </c>
      <c r="Z106">
        <v>0</v>
      </c>
      <c r="AA106" s="119">
        <v>0</v>
      </c>
    </row>
    <row r="107" spans="1:27" x14ac:dyDescent="0.2">
      <c r="A107" s="53">
        <v>18</v>
      </c>
      <c r="B107" t="s">
        <v>563</v>
      </c>
      <c r="C107" t="s">
        <v>557</v>
      </c>
      <c r="D107" t="s">
        <v>541</v>
      </c>
      <c r="E107" t="s">
        <v>54</v>
      </c>
      <c r="F107" t="s">
        <v>73</v>
      </c>
      <c r="G107">
        <v>0</v>
      </c>
      <c r="H107">
        <v>0</v>
      </c>
      <c r="M107">
        <v>0</v>
      </c>
      <c r="N107">
        <v>0</v>
      </c>
      <c r="O107">
        <v>0</v>
      </c>
      <c r="P107">
        <v>0</v>
      </c>
      <c r="Q107">
        <v>0</v>
      </c>
      <c r="R107">
        <v>0</v>
      </c>
      <c r="S107">
        <v>0</v>
      </c>
      <c r="T107">
        <v>0</v>
      </c>
      <c r="U107">
        <v>0</v>
      </c>
      <c r="V107">
        <v>0</v>
      </c>
      <c r="W107">
        <v>0</v>
      </c>
      <c r="X107">
        <v>0</v>
      </c>
      <c r="Y107">
        <v>0</v>
      </c>
      <c r="Z107">
        <v>0</v>
      </c>
      <c r="AA107" s="119">
        <v>0</v>
      </c>
    </row>
    <row r="108" spans="1:27" x14ac:dyDescent="0.2">
      <c r="A108" s="53">
        <v>19</v>
      </c>
      <c r="B108" t="s">
        <v>563</v>
      </c>
      <c r="C108" t="s">
        <v>557</v>
      </c>
      <c r="D108" t="s">
        <v>541</v>
      </c>
      <c r="E108" t="s">
        <v>54</v>
      </c>
      <c r="F108" t="s">
        <v>561</v>
      </c>
      <c r="G108">
        <v>0</v>
      </c>
      <c r="H108">
        <v>0</v>
      </c>
      <c r="M108">
        <v>40.1</v>
      </c>
      <c r="N108">
        <v>36.200000000000003</v>
      </c>
      <c r="O108">
        <v>39.6</v>
      </c>
      <c r="P108">
        <v>141.69999999999999</v>
      </c>
      <c r="Q108">
        <v>347</v>
      </c>
      <c r="R108">
        <v>458</v>
      </c>
      <c r="S108">
        <v>488</v>
      </c>
      <c r="T108">
        <v>468</v>
      </c>
      <c r="U108">
        <v>499</v>
      </c>
      <c r="V108">
        <v>611</v>
      </c>
      <c r="W108">
        <v>606</v>
      </c>
      <c r="X108">
        <v>594</v>
      </c>
      <c r="Y108">
        <v>604</v>
      </c>
      <c r="Z108">
        <v>640</v>
      </c>
      <c r="AA108" s="119">
        <v>646</v>
      </c>
    </row>
    <row r="109" spans="1:27" x14ac:dyDescent="0.2">
      <c r="A109" s="53">
        <v>20</v>
      </c>
      <c r="B109" t="s">
        <v>563</v>
      </c>
      <c r="C109" t="s">
        <v>557</v>
      </c>
      <c r="D109" t="s">
        <v>541</v>
      </c>
      <c r="E109" t="s">
        <v>54</v>
      </c>
      <c r="F109" t="s">
        <v>562</v>
      </c>
      <c r="G109">
        <v>0</v>
      </c>
      <c r="H109">
        <v>0</v>
      </c>
      <c r="M109">
        <v>0</v>
      </c>
      <c r="N109">
        <v>0</v>
      </c>
      <c r="O109">
        <v>0</v>
      </c>
      <c r="P109">
        <v>0</v>
      </c>
      <c r="Q109">
        <v>0</v>
      </c>
      <c r="R109">
        <v>0</v>
      </c>
      <c r="S109">
        <v>0</v>
      </c>
      <c r="T109">
        <v>0</v>
      </c>
      <c r="U109">
        <v>0</v>
      </c>
      <c r="V109">
        <v>0</v>
      </c>
      <c r="W109">
        <v>0</v>
      </c>
      <c r="X109">
        <v>0</v>
      </c>
      <c r="Y109">
        <v>0</v>
      </c>
      <c r="Z109">
        <v>0</v>
      </c>
      <c r="AA109" s="119">
        <v>0</v>
      </c>
    </row>
    <row r="110" spans="1:27" x14ac:dyDescent="0.2">
      <c r="A110" s="53">
        <v>21</v>
      </c>
      <c r="B110" t="s">
        <v>563</v>
      </c>
      <c r="C110" t="s">
        <v>557</v>
      </c>
      <c r="D110" t="s">
        <v>541</v>
      </c>
      <c r="E110" t="s">
        <v>54</v>
      </c>
      <c r="F110" t="s">
        <v>75</v>
      </c>
      <c r="G110">
        <v>81.099999999999994</v>
      </c>
      <c r="H110">
        <v>48.1</v>
      </c>
      <c r="M110">
        <v>46.4</v>
      </c>
      <c r="N110">
        <v>43.8</v>
      </c>
      <c r="O110">
        <v>44.7</v>
      </c>
      <c r="P110">
        <v>147.4</v>
      </c>
      <c r="Q110">
        <v>355</v>
      </c>
      <c r="R110">
        <v>461</v>
      </c>
      <c r="S110">
        <v>492</v>
      </c>
      <c r="T110">
        <v>482</v>
      </c>
      <c r="U110">
        <v>507</v>
      </c>
      <c r="V110">
        <v>620</v>
      </c>
      <c r="W110">
        <v>616</v>
      </c>
      <c r="X110">
        <v>603</v>
      </c>
      <c r="Y110">
        <v>610</v>
      </c>
      <c r="Z110">
        <v>643</v>
      </c>
      <c r="AA110" s="119">
        <v>647</v>
      </c>
    </row>
    <row r="111" spans="1:27" x14ac:dyDescent="0.2">
      <c r="A111" s="53">
        <v>22</v>
      </c>
      <c r="B111" t="s">
        <v>563</v>
      </c>
      <c r="C111" t="s">
        <v>557</v>
      </c>
      <c r="AA111" s="119"/>
    </row>
    <row r="112" spans="1:27" x14ac:dyDescent="0.2">
      <c r="A112" s="53">
        <v>23</v>
      </c>
      <c r="B112" t="s">
        <v>563</v>
      </c>
      <c r="C112" t="s">
        <v>557</v>
      </c>
      <c r="G112" t="s">
        <v>543</v>
      </c>
      <c r="AA112" s="119"/>
    </row>
    <row r="113" spans="1:27" x14ac:dyDescent="0.2">
      <c r="A113" s="53">
        <v>24</v>
      </c>
      <c r="B113" t="s">
        <v>563</v>
      </c>
      <c r="C113" t="s">
        <v>557</v>
      </c>
      <c r="G113" t="s">
        <v>544</v>
      </c>
      <c r="AA113" s="119"/>
    </row>
    <row r="114" spans="1:27" x14ac:dyDescent="0.2">
      <c r="A114" s="53">
        <v>25</v>
      </c>
      <c r="B114" t="s">
        <v>563</v>
      </c>
      <c r="C114" t="s">
        <v>557</v>
      </c>
      <c r="E114" t="s">
        <v>545</v>
      </c>
      <c r="F114" t="s">
        <v>546</v>
      </c>
      <c r="G114">
        <v>1300</v>
      </c>
      <c r="H114">
        <v>1100</v>
      </c>
      <c r="M114">
        <v>100</v>
      </c>
      <c r="N114">
        <v>80</v>
      </c>
      <c r="O114">
        <v>100</v>
      </c>
      <c r="P114">
        <v>30</v>
      </c>
      <c r="Q114">
        <v>17</v>
      </c>
      <c r="R114">
        <v>3.4</v>
      </c>
      <c r="S114">
        <v>2.5</v>
      </c>
      <c r="T114">
        <v>22</v>
      </c>
      <c r="U114">
        <v>8</v>
      </c>
      <c r="V114">
        <v>7</v>
      </c>
      <c r="W114">
        <v>22</v>
      </c>
      <c r="X114">
        <v>7</v>
      </c>
      <c r="Y114">
        <v>14</v>
      </c>
      <c r="Z114">
        <v>4</v>
      </c>
      <c r="AA114" s="119">
        <v>2</v>
      </c>
    </row>
    <row r="115" spans="1:27" x14ac:dyDescent="0.2">
      <c r="A115" s="53">
        <v>26</v>
      </c>
      <c r="B115" t="s">
        <v>563</v>
      </c>
      <c r="C115" t="s">
        <v>557</v>
      </c>
      <c r="E115" t="s">
        <v>545</v>
      </c>
      <c r="F115" t="s">
        <v>547</v>
      </c>
      <c r="G115">
        <v>0.01</v>
      </c>
      <c r="H115">
        <v>0.01</v>
      </c>
      <c r="M115">
        <v>1E-3</v>
      </c>
      <c r="N115">
        <v>1E-3</v>
      </c>
      <c r="O115">
        <v>1E-3</v>
      </c>
      <c r="P115">
        <v>0</v>
      </c>
      <c r="Q115">
        <v>2.0000000000000001E-4</v>
      </c>
      <c r="R115">
        <v>4.0000000000000003E-5</v>
      </c>
      <c r="S115">
        <v>6.0000000000000002E-5</v>
      </c>
      <c r="T115">
        <v>5.0000000000000001E-4</v>
      </c>
      <c r="U115">
        <v>2.0000000000000001E-4</v>
      </c>
      <c r="V115">
        <v>1E-4</v>
      </c>
      <c r="W115">
        <v>6.9999999999999999E-4</v>
      </c>
      <c r="X115">
        <v>2.0000000000000001E-4</v>
      </c>
      <c r="Y115">
        <v>5.0000000000000001E-4</v>
      </c>
      <c r="Z115">
        <v>2.9999999999999997E-4</v>
      </c>
      <c r="AA115" s="119">
        <v>1E-4</v>
      </c>
    </row>
    <row r="116" spans="1:27" x14ac:dyDescent="0.2">
      <c r="A116" s="53">
        <v>27</v>
      </c>
      <c r="B116" t="s">
        <v>563</v>
      </c>
      <c r="C116" t="s">
        <v>557</v>
      </c>
      <c r="E116" t="s">
        <v>545</v>
      </c>
      <c r="F116" t="s">
        <v>548</v>
      </c>
      <c r="G116">
        <v>0.03</v>
      </c>
      <c r="H116">
        <v>0.02</v>
      </c>
      <c r="M116">
        <v>2E-3</v>
      </c>
      <c r="N116">
        <v>2E-3</v>
      </c>
      <c r="O116">
        <v>2E-3</v>
      </c>
      <c r="P116">
        <v>1E-3</v>
      </c>
      <c r="Q116">
        <v>2.9999999999999997E-4</v>
      </c>
      <c r="R116">
        <v>1E-4</v>
      </c>
      <c r="S116">
        <v>5.0000000000000002E-5</v>
      </c>
      <c r="T116">
        <v>4.0000000000000002E-4</v>
      </c>
      <c r="U116">
        <v>1E-4</v>
      </c>
      <c r="V116">
        <v>1E-4</v>
      </c>
      <c r="W116">
        <v>4.0000000000000002E-4</v>
      </c>
      <c r="X116">
        <v>1E-4</v>
      </c>
      <c r="Y116">
        <v>2.0000000000000001E-4</v>
      </c>
      <c r="Z116">
        <v>0</v>
      </c>
      <c r="AA116" s="119">
        <v>0</v>
      </c>
    </row>
    <row r="117" spans="1:27" x14ac:dyDescent="0.2">
      <c r="A117" s="53">
        <v>28</v>
      </c>
      <c r="B117" t="s">
        <v>563</v>
      </c>
      <c r="C117" t="s">
        <v>557</v>
      </c>
      <c r="E117" t="s">
        <v>545</v>
      </c>
      <c r="F117" t="s">
        <v>549</v>
      </c>
      <c r="G117">
        <v>1300</v>
      </c>
      <c r="H117">
        <v>1100</v>
      </c>
      <c r="M117">
        <v>100</v>
      </c>
      <c r="N117">
        <v>80</v>
      </c>
      <c r="O117">
        <v>100</v>
      </c>
      <c r="P117">
        <v>30</v>
      </c>
      <c r="Q117">
        <v>17</v>
      </c>
      <c r="R117">
        <v>3.4</v>
      </c>
      <c r="S117">
        <v>2.5</v>
      </c>
      <c r="T117">
        <v>22</v>
      </c>
      <c r="U117">
        <v>8</v>
      </c>
      <c r="V117">
        <v>7</v>
      </c>
      <c r="W117">
        <v>23</v>
      </c>
      <c r="X117">
        <v>7</v>
      </c>
      <c r="Y117">
        <v>14</v>
      </c>
      <c r="Z117">
        <v>4</v>
      </c>
      <c r="AA117" s="119">
        <v>2</v>
      </c>
    </row>
    <row r="118" spans="1:27" x14ac:dyDescent="0.2">
      <c r="A118" s="53">
        <v>29</v>
      </c>
      <c r="B118" t="s">
        <v>563</v>
      </c>
      <c r="C118" t="s">
        <v>557</v>
      </c>
      <c r="G118" t="s">
        <v>550</v>
      </c>
      <c r="AA118" s="119"/>
    </row>
    <row r="119" spans="1:27" x14ac:dyDescent="0.2">
      <c r="A119" s="53">
        <v>30</v>
      </c>
      <c r="B119" t="s">
        <v>563</v>
      </c>
      <c r="C119" t="s">
        <v>557</v>
      </c>
      <c r="E119" t="s">
        <v>54</v>
      </c>
      <c r="F119" t="s">
        <v>551</v>
      </c>
      <c r="G119">
        <v>8.9</v>
      </c>
      <c r="H119">
        <v>3.7</v>
      </c>
      <c r="M119">
        <v>3.8</v>
      </c>
      <c r="N119">
        <v>3.2</v>
      </c>
      <c r="O119">
        <v>2.1</v>
      </c>
      <c r="P119">
        <v>8.6</v>
      </c>
      <c r="Q119">
        <v>22.3</v>
      </c>
      <c r="R119">
        <v>8.6</v>
      </c>
      <c r="S119">
        <v>20.8</v>
      </c>
      <c r="T119">
        <v>19.7</v>
      </c>
      <c r="U119">
        <v>19.7</v>
      </c>
      <c r="V119">
        <v>33.200000000000003</v>
      </c>
      <c r="W119">
        <v>20</v>
      </c>
      <c r="X119">
        <v>21.7</v>
      </c>
      <c r="Y119">
        <v>10</v>
      </c>
      <c r="Z119">
        <v>20</v>
      </c>
      <c r="AA119" s="119">
        <v>20</v>
      </c>
    </row>
    <row r="120" spans="1:27" x14ac:dyDescent="0.2">
      <c r="A120" s="53">
        <v>31</v>
      </c>
      <c r="B120" t="s">
        <v>563</v>
      </c>
      <c r="C120" t="s">
        <v>557</v>
      </c>
      <c r="E120" t="s">
        <v>299</v>
      </c>
      <c r="F120" t="s">
        <v>552</v>
      </c>
      <c r="G120">
        <v>1.6920000000000001E-2</v>
      </c>
      <c r="H120">
        <v>1.6629999999999999E-2</v>
      </c>
      <c r="M120">
        <v>0</v>
      </c>
      <c r="N120">
        <v>2.3E-2</v>
      </c>
      <c r="O120">
        <v>4.5999999999999999E-2</v>
      </c>
      <c r="P120">
        <v>0</v>
      </c>
      <c r="Q120">
        <v>0</v>
      </c>
      <c r="R120">
        <v>0</v>
      </c>
      <c r="S120">
        <v>8.6999999999999994E-3</v>
      </c>
      <c r="T120">
        <v>7.7999999999999996E-3</v>
      </c>
      <c r="U120">
        <v>1.37E-2</v>
      </c>
      <c r="V120">
        <v>2.7400000000000001E-2</v>
      </c>
      <c r="W120">
        <v>0</v>
      </c>
      <c r="X120">
        <v>0</v>
      </c>
      <c r="Y120">
        <v>0</v>
      </c>
      <c r="Z120">
        <v>0</v>
      </c>
      <c r="AA120" s="119">
        <v>0</v>
      </c>
    </row>
    <row r="121" spans="1:27" x14ac:dyDescent="0.2">
      <c r="A121" s="53">
        <v>32</v>
      </c>
      <c r="B121" t="s">
        <v>563</v>
      </c>
      <c r="C121" t="s">
        <v>557</v>
      </c>
      <c r="G121" t="s">
        <v>553</v>
      </c>
      <c r="AA121" s="119"/>
    </row>
    <row r="122" spans="1:27" x14ac:dyDescent="0.2">
      <c r="A122" s="53">
        <v>33</v>
      </c>
      <c r="B122" t="s">
        <v>563</v>
      </c>
      <c r="C122" t="s">
        <v>557</v>
      </c>
      <c r="E122" t="s">
        <v>554</v>
      </c>
      <c r="F122" t="s">
        <v>555</v>
      </c>
      <c r="G122" t="s">
        <v>564</v>
      </c>
      <c r="H122" t="s">
        <v>564</v>
      </c>
      <c r="M122" t="s">
        <v>564</v>
      </c>
      <c r="N122" t="s">
        <v>564</v>
      </c>
      <c r="O122" t="s">
        <v>564</v>
      </c>
      <c r="P122" t="s">
        <v>564</v>
      </c>
      <c r="Q122" t="s">
        <v>564</v>
      </c>
      <c r="R122" t="s">
        <v>564</v>
      </c>
      <c r="S122" t="s">
        <v>564</v>
      </c>
      <c r="T122" t="s">
        <v>564</v>
      </c>
      <c r="U122" t="s">
        <v>564</v>
      </c>
      <c r="V122" t="s">
        <v>564</v>
      </c>
      <c r="W122" t="s">
        <v>564</v>
      </c>
      <c r="X122" t="s">
        <v>564</v>
      </c>
      <c r="Y122" t="s">
        <v>564</v>
      </c>
      <c r="Z122" t="s">
        <v>564</v>
      </c>
      <c r="AA122" s="119" t="s">
        <v>564</v>
      </c>
    </row>
    <row r="123" spans="1:27" x14ac:dyDescent="0.2">
      <c r="A123" s="53">
        <v>1</v>
      </c>
      <c r="B123" t="s">
        <v>390</v>
      </c>
      <c r="C123" t="s">
        <v>527</v>
      </c>
      <c r="E123" t="s">
        <v>299</v>
      </c>
      <c r="F123" t="s">
        <v>300</v>
      </c>
      <c r="G123">
        <v>6900</v>
      </c>
      <c r="H123">
        <v>9600</v>
      </c>
      <c r="M123">
        <v>10700</v>
      </c>
      <c r="N123">
        <v>10200</v>
      </c>
      <c r="O123">
        <v>11600</v>
      </c>
      <c r="P123">
        <v>9500</v>
      </c>
      <c r="Q123">
        <v>9470</v>
      </c>
      <c r="R123">
        <v>8870</v>
      </c>
      <c r="S123">
        <v>8540</v>
      </c>
      <c r="T123">
        <v>7690</v>
      </c>
      <c r="U123">
        <v>7590</v>
      </c>
      <c r="V123">
        <v>7210</v>
      </c>
      <c r="W123">
        <v>6990</v>
      </c>
      <c r="X123">
        <v>6390</v>
      </c>
      <c r="Y123">
        <v>6680</v>
      </c>
      <c r="Z123">
        <v>6990</v>
      </c>
      <c r="AA123" s="119">
        <v>6690</v>
      </c>
    </row>
    <row r="124" spans="1:27" x14ac:dyDescent="0.2">
      <c r="A124" s="53">
        <v>2</v>
      </c>
      <c r="B124" t="s">
        <v>390</v>
      </c>
      <c r="C124" t="s">
        <v>527</v>
      </c>
      <c r="D124" t="s">
        <v>301</v>
      </c>
      <c r="E124" t="s">
        <v>299</v>
      </c>
      <c r="F124" t="s">
        <v>302</v>
      </c>
      <c r="G124">
        <v>5110</v>
      </c>
      <c r="H124">
        <v>8320</v>
      </c>
      <c r="M124">
        <v>5520</v>
      </c>
      <c r="N124">
        <v>6400</v>
      </c>
      <c r="O124">
        <v>7360</v>
      </c>
      <c r="P124">
        <v>6980</v>
      </c>
      <c r="Q124">
        <v>6760</v>
      </c>
      <c r="R124">
        <v>6420</v>
      </c>
      <c r="S124">
        <v>6180</v>
      </c>
      <c r="T124">
        <v>5170</v>
      </c>
      <c r="U124">
        <v>5170</v>
      </c>
      <c r="V124">
        <v>4850</v>
      </c>
      <c r="W124">
        <v>4450</v>
      </c>
      <c r="X124">
        <v>4390</v>
      </c>
      <c r="Y124">
        <v>4740</v>
      </c>
      <c r="Z124">
        <v>4890</v>
      </c>
      <c r="AA124" s="119">
        <v>4870</v>
      </c>
    </row>
    <row r="125" spans="1:27" x14ac:dyDescent="0.2">
      <c r="A125" s="53">
        <v>3</v>
      </c>
      <c r="B125" t="s">
        <v>390</v>
      </c>
      <c r="C125" t="s">
        <v>527</v>
      </c>
      <c r="E125" t="s">
        <v>299</v>
      </c>
      <c r="F125" t="s">
        <v>70</v>
      </c>
      <c r="G125">
        <v>0</v>
      </c>
      <c r="H125">
        <v>0</v>
      </c>
      <c r="M125" t="s">
        <v>304</v>
      </c>
      <c r="N125" t="s">
        <v>304</v>
      </c>
      <c r="O125" t="s">
        <v>304</v>
      </c>
      <c r="P125" t="s">
        <v>304</v>
      </c>
      <c r="Q125" t="s">
        <v>304</v>
      </c>
      <c r="R125" t="s">
        <v>304</v>
      </c>
      <c r="S125" t="s">
        <v>304</v>
      </c>
      <c r="T125" t="s">
        <v>304</v>
      </c>
      <c r="U125" t="s">
        <v>304</v>
      </c>
      <c r="V125">
        <v>760</v>
      </c>
      <c r="W125">
        <v>690</v>
      </c>
      <c r="X125">
        <v>640</v>
      </c>
      <c r="Y125">
        <v>730</v>
      </c>
      <c r="Z125">
        <v>780</v>
      </c>
      <c r="AA125" s="119">
        <v>770</v>
      </c>
    </row>
    <row r="126" spans="1:27" x14ac:dyDescent="0.2">
      <c r="A126" s="53">
        <v>4</v>
      </c>
      <c r="B126" t="s">
        <v>390</v>
      </c>
      <c r="C126" t="s">
        <v>527</v>
      </c>
      <c r="E126" t="s">
        <v>299</v>
      </c>
      <c r="F126" t="s">
        <v>558</v>
      </c>
      <c r="G126">
        <v>1790</v>
      </c>
      <c r="H126">
        <v>1280</v>
      </c>
      <c r="M126" t="s">
        <v>304</v>
      </c>
      <c r="N126" t="s">
        <v>304</v>
      </c>
      <c r="O126" t="s">
        <v>304</v>
      </c>
      <c r="P126" t="s">
        <v>304</v>
      </c>
      <c r="Q126" t="s">
        <v>304</v>
      </c>
      <c r="R126" t="s">
        <v>304</v>
      </c>
      <c r="S126" t="s">
        <v>304</v>
      </c>
      <c r="T126" t="s">
        <v>304</v>
      </c>
      <c r="U126" t="s">
        <v>304</v>
      </c>
      <c r="V126">
        <v>1610</v>
      </c>
      <c r="W126">
        <v>1860</v>
      </c>
      <c r="X126">
        <v>1360</v>
      </c>
      <c r="Y126">
        <v>1210</v>
      </c>
      <c r="Z126">
        <v>1320</v>
      </c>
      <c r="AA126" s="119">
        <v>1050</v>
      </c>
    </row>
    <row r="127" spans="1:27" x14ac:dyDescent="0.2">
      <c r="A127" s="53">
        <v>5</v>
      </c>
      <c r="B127" t="s">
        <v>390</v>
      </c>
      <c r="C127" t="s">
        <v>527</v>
      </c>
      <c r="E127" t="s">
        <v>299</v>
      </c>
      <c r="F127" t="s">
        <v>559</v>
      </c>
      <c r="G127">
        <v>0</v>
      </c>
      <c r="H127">
        <v>0</v>
      </c>
      <c r="M127">
        <v>0</v>
      </c>
      <c r="N127">
        <v>0</v>
      </c>
      <c r="O127">
        <v>0</v>
      </c>
      <c r="P127">
        <v>0</v>
      </c>
      <c r="Q127">
        <v>0</v>
      </c>
      <c r="R127">
        <v>0</v>
      </c>
      <c r="S127">
        <v>0</v>
      </c>
      <c r="T127">
        <v>0</v>
      </c>
      <c r="U127">
        <v>0</v>
      </c>
      <c r="V127">
        <v>0</v>
      </c>
      <c r="W127">
        <v>0</v>
      </c>
      <c r="X127">
        <v>0</v>
      </c>
      <c r="Y127">
        <v>0</v>
      </c>
      <c r="Z127">
        <v>0</v>
      </c>
      <c r="AA127" s="119">
        <v>0</v>
      </c>
    </row>
    <row r="128" spans="1:27" ht="16" thickBot="1" x14ac:dyDescent="0.25">
      <c r="A128" s="148">
        <v>6</v>
      </c>
      <c r="B128" s="14" t="s">
        <v>390</v>
      </c>
      <c r="C128" s="14" t="s">
        <v>527</v>
      </c>
      <c r="D128" s="14" t="s">
        <v>301</v>
      </c>
      <c r="E128" s="14" t="s">
        <v>299</v>
      </c>
      <c r="F128" s="14" t="s">
        <v>307</v>
      </c>
      <c r="G128" s="14">
        <v>6900</v>
      </c>
      <c r="H128" s="14">
        <v>9600</v>
      </c>
      <c r="I128" s="14"/>
      <c r="J128" s="14"/>
      <c r="K128" s="14"/>
      <c r="L128" s="14"/>
      <c r="M128" s="14">
        <v>10700</v>
      </c>
      <c r="N128" s="151">
        <v>10200</v>
      </c>
      <c r="O128" s="151">
        <v>11600</v>
      </c>
      <c r="P128" s="151">
        <v>9500</v>
      </c>
      <c r="Q128" s="151">
        <v>9470</v>
      </c>
      <c r="R128" s="151">
        <v>8870</v>
      </c>
      <c r="S128" s="151">
        <v>8540</v>
      </c>
      <c r="T128" s="151">
        <v>7690</v>
      </c>
      <c r="U128" s="151">
        <v>7590</v>
      </c>
      <c r="V128" s="151">
        <v>7210</v>
      </c>
      <c r="W128" s="151">
        <v>6990</v>
      </c>
      <c r="X128" s="151">
        <v>6390</v>
      </c>
      <c r="Y128" s="151">
        <v>6680</v>
      </c>
      <c r="Z128" s="151">
        <v>6990</v>
      </c>
      <c r="AA128" s="151">
        <v>6690</v>
      </c>
    </row>
    <row r="129" spans="1:27" ht="16" thickTop="1" x14ac:dyDescent="0.2">
      <c r="A129" s="53">
        <v>7</v>
      </c>
      <c r="B129" t="s">
        <v>390</v>
      </c>
      <c r="C129" t="s">
        <v>527</v>
      </c>
      <c r="AA129" s="119"/>
    </row>
    <row r="130" spans="1:27" x14ac:dyDescent="0.2">
      <c r="A130" s="53">
        <v>8</v>
      </c>
      <c r="B130" t="s">
        <v>390</v>
      </c>
      <c r="C130" t="s">
        <v>527</v>
      </c>
      <c r="G130" t="s">
        <v>540</v>
      </c>
      <c r="AA130" s="119"/>
    </row>
    <row r="131" spans="1:27" x14ac:dyDescent="0.2">
      <c r="A131" s="53">
        <v>9</v>
      </c>
      <c r="B131" t="s">
        <v>390</v>
      </c>
      <c r="C131" t="s">
        <v>527</v>
      </c>
      <c r="G131" t="s">
        <v>54</v>
      </c>
      <c r="AA131" s="119"/>
    </row>
    <row r="132" spans="1:27" x14ac:dyDescent="0.2">
      <c r="A132" s="53">
        <v>10</v>
      </c>
      <c r="B132" t="s">
        <v>390</v>
      </c>
      <c r="C132" t="s">
        <v>527</v>
      </c>
      <c r="D132" t="s">
        <v>541</v>
      </c>
      <c r="E132" t="s">
        <v>54</v>
      </c>
      <c r="F132" t="s">
        <v>560</v>
      </c>
      <c r="G132">
        <v>8440</v>
      </c>
      <c r="H132">
        <v>10500</v>
      </c>
      <c r="M132">
        <v>11100</v>
      </c>
      <c r="N132">
        <v>10100</v>
      </c>
      <c r="O132">
        <v>11300</v>
      </c>
      <c r="P132">
        <v>10800</v>
      </c>
      <c r="Q132">
        <v>10200</v>
      </c>
      <c r="R132">
        <v>10300</v>
      </c>
      <c r="S132">
        <v>9500</v>
      </c>
      <c r="T132">
        <v>9210</v>
      </c>
      <c r="U132">
        <v>8770</v>
      </c>
      <c r="V132">
        <v>8560</v>
      </c>
      <c r="W132">
        <v>8220</v>
      </c>
      <c r="X132">
        <v>7820</v>
      </c>
      <c r="Y132">
        <v>7700</v>
      </c>
      <c r="Z132">
        <v>7890</v>
      </c>
      <c r="AA132" s="119">
        <v>7400</v>
      </c>
    </row>
    <row r="133" spans="1:27" x14ac:dyDescent="0.2">
      <c r="A133" s="53">
        <v>11</v>
      </c>
      <c r="B133" t="s">
        <v>390</v>
      </c>
      <c r="C133" t="s">
        <v>527</v>
      </c>
      <c r="D133" t="s">
        <v>541</v>
      </c>
      <c r="E133" t="s">
        <v>54</v>
      </c>
      <c r="F133" t="s">
        <v>163</v>
      </c>
      <c r="G133">
        <v>6020</v>
      </c>
      <c r="H133">
        <v>8850</v>
      </c>
      <c r="I133">
        <v>9810</v>
      </c>
      <c r="J133">
        <v>8140</v>
      </c>
      <c r="K133">
        <v>6880</v>
      </c>
      <c r="L133">
        <v>6310</v>
      </c>
      <c r="M133">
        <v>6770</v>
      </c>
      <c r="N133">
        <v>6560</v>
      </c>
      <c r="O133">
        <v>7210</v>
      </c>
      <c r="P133">
        <v>7790</v>
      </c>
      <c r="Q133">
        <v>6960</v>
      </c>
      <c r="R133">
        <v>6790</v>
      </c>
      <c r="S133">
        <v>6020</v>
      </c>
      <c r="T133">
        <v>5390</v>
      </c>
      <c r="U133">
        <v>5500</v>
      </c>
      <c r="V133">
        <v>5250</v>
      </c>
      <c r="W133">
        <v>4870</v>
      </c>
      <c r="X133">
        <v>4830</v>
      </c>
      <c r="Y133">
        <v>4840</v>
      </c>
      <c r="Z133">
        <v>4980</v>
      </c>
      <c r="AA133" s="119">
        <v>4990</v>
      </c>
    </row>
    <row r="134" spans="1:27" x14ac:dyDescent="0.2">
      <c r="A134" s="53">
        <v>12</v>
      </c>
      <c r="B134" t="s">
        <v>390</v>
      </c>
      <c r="C134" t="s">
        <v>527</v>
      </c>
      <c r="D134" t="s">
        <v>541</v>
      </c>
      <c r="E134" t="s">
        <v>54</v>
      </c>
      <c r="F134" t="s">
        <v>70</v>
      </c>
      <c r="G134">
        <v>0</v>
      </c>
      <c r="H134">
        <v>0</v>
      </c>
      <c r="M134">
        <v>181</v>
      </c>
      <c r="N134">
        <v>388</v>
      </c>
      <c r="O134">
        <v>882</v>
      </c>
      <c r="P134">
        <v>1260</v>
      </c>
      <c r="Q134">
        <v>1610</v>
      </c>
      <c r="R134">
        <v>2270</v>
      </c>
      <c r="S134">
        <v>2430</v>
      </c>
      <c r="T134">
        <v>2260</v>
      </c>
      <c r="U134">
        <v>1370</v>
      </c>
      <c r="V134">
        <v>1470</v>
      </c>
      <c r="W134">
        <v>1300</v>
      </c>
      <c r="X134">
        <v>1240</v>
      </c>
      <c r="Y134">
        <v>1440</v>
      </c>
      <c r="Z134">
        <v>1420</v>
      </c>
      <c r="AA134" s="119">
        <v>1360</v>
      </c>
    </row>
    <row r="135" spans="1:27" x14ac:dyDescent="0.2">
      <c r="A135" s="53">
        <v>13</v>
      </c>
      <c r="B135" t="s">
        <v>390</v>
      </c>
      <c r="C135" t="s">
        <v>527</v>
      </c>
      <c r="D135" t="s">
        <v>541</v>
      </c>
      <c r="E135" t="s">
        <v>54</v>
      </c>
      <c r="F135" t="s">
        <v>71</v>
      </c>
      <c r="G135">
        <v>2430</v>
      </c>
      <c r="H135">
        <v>1610</v>
      </c>
      <c r="M135">
        <v>4110</v>
      </c>
      <c r="N135">
        <v>3160</v>
      </c>
      <c r="O135">
        <v>3180</v>
      </c>
      <c r="P135">
        <v>1700</v>
      </c>
      <c r="Q135">
        <v>1660</v>
      </c>
      <c r="R135">
        <v>1270</v>
      </c>
      <c r="S135">
        <v>1050</v>
      </c>
      <c r="T135">
        <v>1560</v>
      </c>
      <c r="U135">
        <v>1890</v>
      </c>
      <c r="V135">
        <v>1840</v>
      </c>
      <c r="W135">
        <v>2050</v>
      </c>
      <c r="X135">
        <v>1750</v>
      </c>
      <c r="Y135">
        <v>1410</v>
      </c>
      <c r="Z135">
        <v>1490</v>
      </c>
      <c r="AA135" s="119">
        <v>1050</v>
      </c>
    </row>
    <row r="136" spans="1:27" x14ac:dyDescent="0.2">
      <c r="A136" s="53">
        <v>14</v>
      </c>
      <c r="B136" t="s">
        <v>390</v>
      </c>
      <c r="C136" t="s">
        <v>527</v>
      </c>
      <c r="D136" t="s">
        <v>541</v>
      </c>
      <c r="E136" t="s">
        <v>54</v>
      </c>
      <c r="F136" t="s">
        <v>76</v>
      </c>
      <c r="AA136" s="119"/>
    </row>
    <row r="137" spans="1:27" x14ac:dyDescent="0.2">
      <c r="A137" s="53">
        <v>15</v>
      </c>
      <c r="B137" t="s">
        <v>390</v>
      </c>
      <c r="C137" t="s">
        <v>527</v>
      </c>
      <c r="D137" t="s">
        <v>541</v>
      </c>
      <c r="E137" t="s">
        <v>54</v>
      </c>
      <c r="F137" t="s">
        <v>77</v>
      </c>
      <c r="AA137" s="119"/>
    </row>
    <row r="138" spans="1:27" x14ac:dyDescent="0.2">
      <c r="A138" s="53">
        <v>16</v>
      </c>
      <c r="B138" t="s">
        <v>390</v>
      </c>
      <c r="C138" t="s">
        <v>527</v>
      </c>
      <c r="D138" t="s">
        <v>541</v>
      </c>
      <c r="E138" t="s">
        <v>54</v>
      </c>
      <c r="F138" t="s">
        <v>78</v>
      </c>
      <c r="AA138" s="119"/>
    </row>
    <row r="139" spans="1:27" x14ac:dyDescent="0.2">
      <c r="A139" s="53">
        <v>17</v>
      </c>
      <c r="B139" t="s">
        <v>390</v>
      </c>
      <c r="C139" t="s">
        <v>527</v>
      </c>
      <c r="D139" t="s">
        <v>541</v>
      </c>
      <c r="E139" t="s">
        <v>54</v>
      </c>
      <c r="F139" t="s">
        <v>72</v>
      </c>
      <c r="G139">
        <v>0</v>
      </c>
      <c r="H139">
        <v>0</v>
      </c>
      <c r="M139">
        <v>0</v>
      </c>
      <c r="N139">
        <v>0</v>
      </c>
      <c r="O139">
        <v>0</v>
      </c>
      <c r="P139">
        <v>0</v>
      </c>
      <c r="Q139">
        <v>0</v>
      </c>
      <c r="R139">
        <v>0</v>
      </c>
      <c r="S139">
        <v>0</v>
      </c>
      <c r="T139">
        <v>0</v>
      </c>
      <c r="U139">
        <v>0</v>
      </c>
      <c r="V139">
        <v>0</v>
      </c>
      <c r="W139">
        <v>0</v>
      </c>
      <c r="X139">
        <v>0</v>
      </c>
      <c r="Y139">
        <v>0</v>
      </c>
      <c r="Z139">
        <v>0</v>
      </c>
      <c r="AA139" s="119">
        <v>0</v>
      </c>
    </row>
    <row r="140" spans="1:27" x14ac:dyDescent="0.2">
      <c r="A140" s="53">
        <v>18</v>
      </c>
      <c r="B140" t="s">
        <v>390</v>
      </c>
      <c r="C140" t="s">
        <v>527</v>
      </c>
      <c r="D140" t="s">
        <v>541</v>
      </c>
      <c r="E140" t="s">
        <v>54</v>
      </c>
      <c r="F140" t="s">
        <v>73</v>
      </c>
      <c r="G140">
        <v>1120</v>
      </c>
      <c r="H140">
        <v>887</v>
      </c>
      <c r="M140">
        <v>1040</v>
      </c>
      <c r="N140">
        <v>980</v>
      </c>
      <c r="O140">
        <v>890</v>
      </c>
      <c r="P140">
        <v>1060</v>
      </c>
      <c r="Q140">
        <v>1040</v>
      </c>
      <c r="R140">
        <v>969</v>
      </c>
      <c r="S140">
        <v>1070</v>
      </c>
      <c r="T140">
        <v>806</v>
      </c>
      <c r="U140">
        <v>964</v>
      </c>
      <c r="V140">
        <v>1100</v>
      </c>
      <c r="W140">
        <v>1010</v>
      </c>
      <c r="X140">
        <v>803</v>
      </c>
      <c r="Y140">
        <v>850</v>
      </c>
      <c r="Z140">
        <v>938</v>
      </c>
      <c r="AA140" s="119">
        <v>1032</v>
      </c>
    </row>
    <row r="141" spans="1:27" x14ac:dyDescent="0.2">
      <c r="A141" s="53">
        <v>19</v>
      </c>
      <c r="B141" t="s">
        <v>390</v>
      </c>
      <c r="C141" t="s">
        <v>527</v>
      </c>
      <c r="D141" t="s">
        <v>541</v>
      </c>
      <c r="E141" t="s">
        <v>54</v>
      </c>
      <c r="F141" t="s">
        <v>561</v>
      </c>
      <c r="G141">
        <v>26.1</v>
      </c>
      <c r="H141">
        <v>0</v>
      </c>
      <c r="M141">
        <v>113</v>
      </c>
      <c r="N141">
        <v>129</v>
      </c>
      <c r="O141">
        <v>180</v>
      </c>
      <c r="P141">
        <v>164</v>
      </c>
      <c r="Q141">
        <v>184</v>
      </c>
      <c r="R141">
        <v>414</v>
      </c>
      <c r="S141">
        <v>809</v>
      </c>
      <c r="T141">
        <v>827</v>
      </c>
      <c r="U141">
        <v>780</v>
      </c>
      <c r="V141">
        <v>764</v>
      </c>
      <c r="W141">
        <v>821</v>
      </c>
      <c r="X141">
        <v>979</v>
      </c>
      <c r="Y141">
        <v>1270</v>
      </c>
      <c r="Z141">
        <v>1090</v>
      </c>
      <c r="AA141" s="119">
        <v>970</v>
      </c>
    </row>
    <row r="142" spans="1:27" x14ac:dyDescent="0.2">
      <c r="A142" s="53">
        <v>20</v>
      </c>
      <c r="B142" t="s">
        <v>390</v>
      </c>
      <c r="C142" t="s">
        <v>527</v>
      </c>
      <c r="D142" t="s">
        <v>541</v>
      </c>
      <c r="E142" t="s">
        <v>54</v>
      </c>
      <c r="F142" t="s">
        <v>562</v>
      </c>
      <c r="G142">
        <v>0</v>
      </c>
      <c r="H142">
        <v>0</v>
      </c>
      <c r="M142">
        <v>0</v>
      </c>
      <c r="N142">
        <v>0</v>
      </c>
      <c r="O142">
        <v>0</v>
      </c>
      <c r="P142">
        <v>0</v>
      </c>
      <c r="Q142">
        <v>0</v>
      </c>
      <c r="R142">
        <v>0</v>
      </c>
      <c r="S142">
        <v>0</v>
      </c>
      <c r="T142">
        <v>0</v>
      </c>
      <c r="U142">
        <v>0</v>
      </c>
      <c r="V142">
        <v>0</v>
      </c>
      <c r="W142">
        <v>0</v>
      </c>
      <c r="X142">
        <v>0</v>
      </c>
      <c r="Y142">
        <v>0</v>
      </c>
      <c r="Z142">
        <v>0</v>
      </c>
      <c r="AA142" s="119">
        <v>0</v>
      </c>
    </row>
    <row r="143" spans="1:27" x14ac:dyDescent="0.2">
      <c r="A143" s="53">
        <v>21</v>
      </c>
      <c r="B143" t="s">
        <v>390</v>
      </c>
      <c r="C143" t="s">
        <v>527</v>
      </c>
      <c r="D143" t="s">
        <v>541</v>
      </c>
      <c r="E143" t="s">
        <v>54</v>
      </c>
      <c r="F143" t="s">
        <v>75</v>
      </c>
      <c r="G143">
        <v>9590</v>
      </c>
      <c r="H143">
        <v>11300</v>
      </c>
      <c r="I143">
        <v>11800</v>
      </c>
      <c r="J143">
        <v>12100</v>
      </c>
      <c r="K143">
        <v>12300</v>
      </c>
      <c r="L143">
        <v>12500</v>
      </c>
      <c r="M143">
        <v>12200</v>
      </c>
      <c r="N143">
        <v>11200</v>
      </c>
      <c r="O143">
        <v>12300</v>
      </c>
      <c r="P143">
        <v>12000</v>
      </c>
      <c r="Q143">
        <v>11500</v>
      </c>
      <c r="R143">
        <v>11700</v>
      </c>
      <c r="S143">
        <v>11400</v>
      </c>
      <c r="T143">
        <v>10800</v>
      </c>
      <c r="U143">
        <v>10500</v>
      </c>
      <c r="V143">
        <v>10400</v>
      </c>
      <c r="W143">
        <v>10000</v>
      </c>
      <c r="X143">
        <v>9610</v>
      </c>
      <c r="Y143">
        <v>9810</v>
      </c>
      <c r="Z143">
        <v>9910</v>
      </c>
      <c r="AA143" s="119">
        <v>9400</v>
      </c>
    </row>
    <row r="144" spans="1:27" x14ac:dyDescent="0.2">
      <c r="A144" s="53">
        <v>22</v>
      </c>
      <c r="B144" t="s">
        <v>390</v>
      </c>
      <c r="C144" t="s">
        <v>527</v>
      </c>
      <c r="AA144" s="119"/>
    </row>
    <row r="145" spans="1:27" x14ac:dyDescent="0.2">
      <c r="A145" s="53">
        <v>23</v>
      </c>
      <c r="B145" t="s">
        <v>390</v>
      </c>
      <c r="C145" t="s">
        <v>527</v>
      </c>
      <c r="G145" t="s">
        <v>543</v>
      </c>
      <c r="AA145" s="119"/>
    </row>
    <row r="146" spans="1:27" x14ac:dyDescent="0.2">
      <c r="A146" s="53">
        <v>24</v>
      </c>
      <c r="B146" t="s">
        <v>390</v>
      </c>
      <c r="C146" t="s">
        <v>527</v>
      </c>
      <c r="G146" t="s">
        <v>544</v>
      </c>
      <c r="AA146" s="119"/>
    </row>
    <row r="147" spans="1:27" x14ac:dyDescent="0.2">
      <c r="A147" s="53">
        <v>25</v>
      </c>
      <c r="B147" t="s">
        <v>390</v>
      </c>
      <c r="C147" t="s">
        <v>527</v>
      </c>
      <c r="E147" t="s">
        <v>545</v>
      </c>
      <c r="F147" t="s">
        <v>546</v>
      </c>
      <c r="G147">
        <v>720</v>
      </c>
      <c r="H147">
        <v>840</v>
      </c>
      <c r="M147">
        <v>880</v>
      </c>
      <c r="N147">
        <v>900</v>
      </c>
      <c r="O147">
        <v>940</v>
      </c>
      <c r="P147">
        <v>790</v>
      </c>
      <c r="Q147">
        <v>820</v>
      </c>
      <c r="R147">
        <v>750</v>
      </c>
      <c r="S147">
        <v>750</v>
      </c>
      <c r="T147">
        <v>710</v>
      </c>
      <c r="U147">
        <v>720</v>
      </c>
      <c r="V147">
        <v>690</v>
      </c>
      <c r="W147">
        <v>690</v>
      </c>
      <c r="X147">
        <v>660</v>
      </c>
      <c r="Y147">
        <v>680</v>
      </c>
      <c r="Z147">
        <v>700</v>
      </c>
      <c r="AA147" s="119">
        <v>710</v>
      </c>
    </row>
    <row r="148" spans="1:27" x14ac:dyDescent="0.2">
      <c r="A148" s="53">
        <v>26</v>
      </c>
      <c r="B148" t="s">
        <v>390</v>
      </c>
      <c r="C148" t="s">
        <v>527</v>
      </c>
      <c r="E148" t="s">
        <v>545</v>
      </c>
      <c r="F148" t="s">
        <v>547</v>
      </c>
      <c r="G148">
        <v>7.0000000000000001E-3</v>
      </c>
      <c r="H148">
        <v>8.9999999999999993E-3</v>
      </c>
      <c r="M148">
        <v>0.02</v>
      </c>
      <c r="N148">
        <v>0.02</v>
      </c>
      <c r="O148">
        <v>0.03</v>
      </c>
      <c r="P148">
        <v>0.03</v>
      </c>
      <c r="Q148">
        <v>0.03</v>
      </c>
      <c r="R148">
        <v>0.04</v>
      </c>
      <c r="S148">
        <v>0.04</v>
      </c>
      <c r="T148">
        <v>0.04</v>
      </c>
      <c r="U148">
        <v>0.03</v>
      </c>
      <c r="V148">
        <v>0.03</v>
      </c>
      <c r="W148">
        <v>0.03</v>
      </c>
      <c r="X148">
        <v>0.03</v>
      </c>
      <c r="Y148">
        <v>0.03</v>
      </c>
      <c r="Z148">
        <v>0.03</v>
      </c>
      <c r="AA148" s="119">
        <v>0.03</v>
      </c>
    </row>
    <row r="149" spans="1:27" x14ac:dyDescent="0.2">
      <c r="A149" s="53">
        <v>27</v>
      </c>
      <c r="B149" t="s">
        <v>390</v>
      </c>
      <c r="C149" t="s">
        <v>527</v>
      </c>
      <c r="E149" t="s">
        <v>545</v>
      </c>
      <c r="F149" t="s">
        <v>548</v>
      </c>
      <c r="G149">
        <v>0.01</v>
      </c>
      <c r="H149">
        <v>0.01</v>
      </c>
      <c r="M149">
        <v>0.01</v>
      </c>
      <c r="N149">
        <v>0.01</v>
      </c>
      <c r="O149">
        <v>0.01</v>
      </c>
      <c r="P149">
        <v>0.01</v>
      </c>
      <c r="Q149">
        <v>0.01</v>
      </c>
      <c r="R149">
        <v>0.01</v>
      </c>
      <c r="S149">
        <v>0.01</v>
      </c>
      <c r="T149">
        <v>0.01</v>
      </c>
      <c r="U149">
        <v>0.01</v>
      </c>
      <c r="V149">
        <v>0.01</v>
      </c>
      <c r="W149">
        <v>0.01</v>
      </c>
      <c r="X149">
        <v>0.01</v>
      </c>
      <c r="Y149">
        <v>0.01</v>
      </c>
      <c r="Z149">
        <v>0.01</v>
      </c>
      <c r="AA149" s="119">
        <v>0.01</v>
      </c>
    </row>
    <row r="150" spans="1:27" x14ac:dyDescent="0.2">
      <c r="A150" s="53">
        <v>28</v>
      </c>
      <c r="B150" t="s">
        <v>390</v>
      </c>
      <c r="C150" t="s">
        <v>527</v>
      </c>
      <c r="E150" t="s">
        <v>545</v>
      </c>
      <c r="F150" t="s">
        <v>549</v>
      </c>
      <c r="G150">
        <v>720</v>
      </c>
      <c r="H150">
        <v>850</v>
      </c>
      <c r="M150">
        <v>880</v>
      </c>
      <c r="N150">
        <v>910</v>
      </c>
      <c r="O150">
        <v>940</v>
      </c>
      <c r="P150">
        <v>800</v>
      </c>
      <c r="Q150">
        <v>830</v>
      </c>
      <c r="R150">
        <v>760</v>
      </c>
      <c r="S150">
        <v>750</v>
      </c>
      <c r="T150">
        <v>710</v>
      </c>
      <c r="U150">
        <v>720</v>
      </c>
      <c r="V150">
        <v>690</v>
      </c>
      <c r="W150">
        <v>700</v>
      </c>
      <c r="X150">
        <v>670</v>
      </c>
      <c r="Y150">
        <v>680</v>
      </c>
      <c r="Z150">
        <v>710</v>
      </c>
      <c r="AA150" s="119">
        <v>710</v>
      </c>
    </row>
    <row r="151" spans="1:27" x14ac:dyDescent="0.2">
      <c r="A151" s="53">
        <v>29</v>
      </c>
      <c r="B151" t="s">
        <v>390</v>
      </c>
      <c r="C151" t="s">
        <v>527</v>
      </c>
      <c r="G151" t="s">
        <v>550</v>
      </c>
      <c r="AA151" s="119"/>
    </row>
    <row r="152" spans="1:27" x14ac:dyDescent="0.2">
      <c r="A152" s="53">
        <v>30</v>
      </c>
      <c r="B152" t="s">
        <v>390</v>
      </c>
      <c r="C152" t="s">
        <v>527</v>
      </c>
      <c r="E152" t="s">
        <v>54</v>
      </c>
      <c r="F152" t="s">
        <v>551</v>
      </c>
      <c r="G152">
        <v>580</v>
      </c>
      <c r="H152">
        <v>830</v>
      </c>
      <c r="M152">
        <v>770</v>
      </c>
      <c r="N152">
        <v>810</v>
      </c>
      <c r="O152">
        <v>790</v>
      </c>
      <c r="P152">
        <v>710</v>
      </c>
      <c r="Q152">
        <v>710</v>
      </c>
      <c r="R152">
        <v>670</v>
      </c>
      <c r="S152">
        <v>640</v>
      </c>
      <c r="T152">
        <v>1200</v>
      </c>
      <c r="U152">
        <v>570</v>
      </c>
      <c r="V152">
        <v>680</v>
      </c>
      <c r="W152">
        <v>570</v>
      </c>
      <c r="X152">
        <v>630</v>
      </c>
      <c r="Y152">
        <v>640</v>
      </c>
      <c r="Z152">
        <v>420</v>
      </c>
      <c r="AA152" s="119">
        <v>610</v>
      </c>
    </row>
    <row r="153" spans="1:27" x14ac:dyDescent="0.2">
      <c r="A153" s="53">
        <v>31</v>
      </c>
      <c r="B153" t="s">
        <v>390</v>
      </c>
      <c r="C153" t="s">
        <v>527</v>
      </c>
      <c r="E153" t="s">
        <v>299</v>
      </c>
      <c r="F153" t="s">
        <v>552</v>
      </c>
      <c r="G153">
        <v>22.899472095853412</v>
      </c>
      <c r="H153">
        <v>22.513451970037458</v>
      </c>
      <c r="M153">
        <v>29.366399999999999</v>
      </c>
      <c r="N153">
        <v>19.653600000000001</v>
      </c>
      <c r="O153">
        <v>28.910399999999999</v>
      </c>
      <c r="P153">
        <v>23.529599999999999</v>
      </c>
      <c r="Q153">
        <v>16.773960000000002</v>
      </c>
      <c r="R153">
        <v>27.062460000000002</v>
      </c>
      <c r="S153">
        <v>33.073679999999996</v>
      </c>
      <c r="T153">
        <v>21.929040000000001</v>
      </c>
      <c r="U153">
        <v>38.652839999999998</v>
      </c>
      <c r="V153">
        <v>32.948279999999997</v>
      </c>
      <c r="W153">
        <v>32.765879999999996</v>
      </c>
      <c r="X153">
        <v>28.267440000000001</v>
      </c>
      <c r="Y153">
        <v>40.105200000000004</v>
      </c>
      <c r="Z153">
        <v>25.0914</v>
      </c>
      <c r="AA153" s="119">
        <v>25.0914</v>
      </c>
    </row>
    <row r="154" spans="1:27" x14ac:dyDescent="0.2">
      <c r="A154" s="53">
        <v>32</v>
      </c>
      <c r="B154" t="s">
        <v>390</v>
      </c>
      <c r="C154" t="s">
        <v>527</v>
      </c>
      <c r="G154" t="s">
        <v>553</v>
      </c>
      <c r="AA154" s="119"/>
    </row>
    <row r="155" spans="1:27" x14ac:dyDescent="0.2">
      <c r="A155" s="53">
        <v>33</v>
      </c>
      <c r="B155" t="s">
        <v>390</v>
      </c>
      <c r="C155" t="s">
        <v>527</v>
      </c>
      <c r="E155" t="s">
        <v>554</v>
      </c>
      <c r="F155" t="s">
        <v>555</v>
      </c>
      <c r="G155">
        <v>770</v>
      </c>
      <c r="H155">
        <v>920</v>
      </c>
      <c r="M155">
        <v>940</v>
      </c>
      <c r="N155">
        <v>980</v>
      </c>
      <c r="O155">
        <v>1010</v>
      </c>
      <c r="P155">
        <v>850</v>
      </c>
      <c r="Q155">
        <v>880</v>
      </c>
      <c r="R155">
        <v>810</v>
      </c>
      <c r="S155">
        <v>800</v>
      </c>
      <c r="T155">
        <v>800</v>
      </c>
      <c r="U155">
        <v>770</v>
      </c>
      <c r="V155">
        <v>740</v>
      </c>
      <c r="W155">
        <v>740</v>
      </c>
      <c r="X155">
        <v>720</v>
      </c>
      <c r="Y155">
        <v>730</v>
      </c>
      <c r="Z155">
        <v>740</v>
      </c>
      <c r="AA155" s="119">
        <v>760</v>
      </c>
    </row>
    <row r="156" spans="1:27" x14ac:dyDescent="0.2">
      <c r="A156" s="53">
        <v>1</v>
      </c>
      <c r="B156" t="s">
        <v>298</v>
      </c>
      <c r="C156" t="s">
        <v>527</v>
      </c>
      <c r="E156" t="s">
        <v>299</v>
      </c>
      <c r="F156" t="s">
        <v>300</v>
      </c>
      <c r="G156">
        <v>6020</v>
      </c>
      <c r="H156">
        <v>8970</v>
      </c>
      <c r="M156">
        <v>8060</v>
      </c>
      <c r="N156">
        <v>7700</v>
      </c>
      <c r="O156">
        <v>7580</v>
      </c>
      <c r="P156">
        <v>7100</v>
      </c>
      <c r="Q156">
        <v>7060</v>
      </c>
      <c r="R156">
        <v>5340</v>
      </c>
      <c r="S156">
        <v>4920</v>
      </c>
      <c r="T156">
        <v>4060</v>
      </c>
      <c r="U156">
        <v>4190</v>
      </c>
      <c r="V156">
        <v>3760</v>
      </c>
      <c r="W156">
        <v>3780</v>
      </c>
      <c r="X156">
        <v>4000</v>
      </c>
      <c r="Y156">
        <v>3340</v>
      </c>
      <c r="Z156">
        <v>3670</v>
      </c>
      <c r="AA156" s="119">
        <v>3300</v>
      </c>
    </row>
    <row r="157" spans="1:27" x14ac:dyDescent="0.2">
      <c r="A157" s="53">
        <v>2</v>
      </c>
      <c r="B157" t="s">
        <v>298</v>
      </c>
      <c r="C157" t="s">
        <v>527</v>
      </c>
      <c r="D157" t="s">
        <v>301</v>
      </c>
      <c r="E157" t="s">
        <v>299</v>
      </c>
      <c r="F157" t="s">
        <v>302</v>
      </c>
      <c r="G157">
        <v>1180</v>
      </c>
      <c r="H157">
        <v>3130</v>
      </c>
      <c r="M157" s="60">
        <v>2910</v>
      </c>
      <c r="N157" s="60">
        <v>2893.404</v>
      </c>
      <c r="O157" s="60">
        <v>2940</v>
      </c>
      <c r="P157" s="60">
        <v>3150</v>
      </c>
      <c r="Q157" s="60">
        <v>3030.268</v>
      </c>
      <c r="R157" s="60">
        <v>2600</v>
      </c>
      <c r="S157" s="60">
        <v>2722.9169999999999</v>
      </c>
      <c r="T157" s="60">
        <v>2319.2539999999999</v>
      </c>
      <c r="U157" s="60">
        <v>2811.8284999749999</v>
      </c>
      <c r="V157" s="60">
        <v>2847.0715000249998</v>
      </c>
      <c r="W157" s="60">
        <v>2123.8321854159999</v>
      </c>
      <c r="X157" s="60">
        <v>2767.2271510539999</v>
      </c>
      <c r="Y157" s="60">
        <v>2435.02952</v>
      </c>
      <c r="Z157" s="60">
        <v>2931.9206199999999</v>
      </c>
      <c r="AA157" s="709">
        <v>2550.8799900000004</v>
      </c>
    </row>
    <row r="158" spans="1:27" x14ac:dyDescent="0.2">
      <c r="A158" s="53">
        <v>3</v>
      </c>
      <c r="B158" t="s">
        <v>298</v>
      </c>
      <c r="C158" t="s">
        <v>527</v>
      </c>
      <c r="E158" t="s">
        <v>299</v>
      </c>
      <c r="F158" t="s">
        <v>70</v>
      </c>
      <c r="G158">
        <v>0</v>
      </c>
      <c r="H158">
        <v>0</v>
      </c>
      <c r="M158" t="s">
        <v>304</v>
      </c>
      <c r="N158" t="s">
        <v>304</v>
      </c>
      <c r="O158" t="s">
        <v>304</v>
      </c>
      <c r="P158" t="s">
        <v>304</v>
      </c>
      <c r="Q158" t="s">
        <v>304</v>
      </c>
      <c r="R158" t="s">
        <v>304</v>
      </c>
      <c r="S158" t="s">
        <v>304</v>
      </c>
      <c r="T158" t="s">
        <v>304</v>
      </c>
      <c r="U158" t="s">
        <v>304</v>
      </c>
      <c r="V158">
        <v>1040</v>
      </c>
      <c r="W158">
        <v>1040</v>
      </c>
      <c r="X158">
        <v>1000</v>
      </c>
      <c r="Y158">
        <v>580</v>
      </c>
      <c r="Z158">
        <v>650</v>
      </c>
      <c r="AA158" s="119">
        <v>640</v>
      </c>
    </row>
    <row r="159" spans="1:27" x14ac:dyDescent="0.2">
      <c r="A159" s="53">
        <v>4</v>
      </c>
      <c r="B159" t="s">
        <v>298</v>
      </c>
      <c r="C159" t="s">
        <v>527</v>
      </c>
      <c r="E159" t="s">
        <v>299</v>
      </c>
      <c r="F159" t="s">
        <v>558</v>
      </c>
      <c r="G159">
        <v>4840</v>
      </c>
      <c r="H159">
        <v>5840</v>
      </c>
      <c r="M159" t="s">
        <v>304</v>
      </c>
      <c r="N159" t="s">
        <v>304</v>
      </c>
      <c r="O159" t="s">
        <v>304</v>
      </c>
      <c r="P159" t="s">
        <v>304</v>
      </c>
      <c r="Q159" t="s">
        <v>304</v>
      </c>
      <c r="R159" t="s">
        <v>304</v>
      </c>
      <c r="S159">
        <v>1620</v>
      </c>
      <c r="T159">
        <v>1330</v>
      </c>
      <c r="U159">
        <v>1150</v>
      </c>
      <c r="V159">
        <v>1390</v>
      </c>
      <c r="W159">
        <v>1590</v>
      </c>
      <c r="X159">
        <v>1500</v>
      </c>
      <c r="Y159">
        <v>1390</v>
      </c>
      <c r="Z159">
        <v>1480</v>
      </c>
      <c r="AA159" s="119">
        <v>1360</v>
      </c>
    </row>
    <row r="160" spans="1:27" x14ac:dyDescent="0.2">
      <c r="A160" s="53">
        <v>5</v>
      </c>
      <c r="B160" t="s">
        <v>298</v>
      </c>
      <c r="C160" t="s">
        <v>527</v>
      </c>
      <c r="E160" t="s">
        <v>299</v>
      </c>
      <c r="F160" t="s">
        <v>559</v>
      </c>
      <c r="G160">
        <v>0</v>
      </c>
      <c r="H160">
        <v>0</v>
      </c>
      <c r="M160">
        <v>0</v>
      </c>
      <c r="N160">
        <v>0</v>
      </c>
      <c r="O160">
        <v>0</v>
      </c>
      <c r="P160">
        <v>0</v>
      </c>
      <c r="Q160">
        <v>0</v>
      </c>
      <c r="R160">
        <v>0</v>
      </c>
      <c r="S160">
        <v>0</v>
      </c>
      <c r="T160">
        <v>0</v>
      </c>
      <c r="U160">
        <v>0</v>
      </c>
      <c r="V160">
        <v>0</v>
      </c>
      <c r="W160">
        <v>0</v>
      </c>
      <c r="X160">
        <v>0</v>
      </c>
      <c r="Y160">
        <v>0</v>
      </c>
      <c r="Z160">
        <v>0</v>
      </c>
      <c r="AA160" s="119">
        <v>0</v>
      </c>
    </row>
    <row r="161" spans="1:27" x14ac:dyDescent="0.2">
      <c r="A161" s="53">
        <v>6</v>
      </c>
      <c r="B161" t="s">
        <v>298</v>
      </c>
      <c r="C161" t="s">
        <v>527</v>
      </c>
      <c r="D161" t="s">
        <v>301</v>
      </c>
      <c r="E161" t="s">
        <v>299</v>
      </c>
      <c r="F161" t="s">
        <v>307</v>
      </c>
      <c r="G161">
        <v>6020</v>
      </c>
      <c r="H161">
        <v>8970</v>
      </c>
      <c r="M161">
        <v>8060</v>
      </c>
      <c r="N161">
        <v>7700</v>
      </c>
      <c r="O161">
        <v>7580</v>
      </c>
      <c r="P161">
        <v>7100</v>
      </c>
      <c r="Q161">
        <v>7060</v>
      </c>
      <c r="R161">
        <v>5340</v>
      </c>
      <c r="S161">
        <v>4920</v>
      </c>
      <c r="T161">
        <v>4060</v>
      </c>
      <c r="U161">
        <v>4190</v>
      </c>
      <c r="V161">
        <v>3760</v>
      </c>
      <c r="W161">
        <v>3780</v>
      </c>
      <c r="X161">
        <v>4000</v>
      </c>
      <c r="Y161">
        <v>3340</v>
      </c>
      <c r="Z161">
        <v>3670</v>
      </c>
      <c r="AA161" s="119">
        <v>3300</v>
      </c>
    </row>
    <row r="162" spans="1:27" x14ac:dyDescent="0.2">
      <c r="A162" s="53">
        <v>7</v>
      </c>
      <c r="B162" t="s">
        <v>298</v>
      </c>
      <c r="C162" t="s">
        <v>527</v>
      </c>
      <c r="F162" t="s">
        <v>565</v>
      </c>
      <c r="H162">
        <v>0.34894091415830547</v>
      </c>
      <c r="M162">
        <v>0.36104218362282881</v>
      </c>
      <c r="N162">
        <v>0.37576675324675324</v>
      </c>
      <c r="O162">
        <v>0.38786279683377306</v>
      </c>
      <c r="P162">
        <v>0.44366197183098594</v>
      </c>
      <c r="Q162">
        <v>0.42921643059490083</v>
      </c>
      <c r="R162">
        <v>0.48689138576779029</v>
      </c>
      <c r="S162">
        <v>0.55343841463414634</v>
      </c>
      <c r="T162">
        <v>0.57124482758620687</v>
      </c>
      <c r="U162">
        <v>0.67108078758353218</v>
      </c>
      <c r="V162">
        <v>0.75719986702792541</v>
      </c>
      <c r="W162">
        <v>0.56186036651216931</v>
      </c>
      <c r="X162">
        <v>0.69180678776350002</v>
      </c>
      <c r="Y162">
        <v>0.72905075449101797</v>
      </c>
      <c r="Z162">
        <v>0.7988884523160763</v>
      </c>
      <c r="AA162" s="119">
        <v>0.77299393636363645</v>
      </c>
    </row>
    <row r="163" spans="1:27" x14ac:dyDescent="0.2">
      <c r="A163" s="53">
        <v>8</v>
      </c>
      <c r="B163" t="s">
        <v>298</v>
      </c>
      <c r="C163" t="s">
        <v>527</v>
      </c>
      <c r="E163" t="s">
        <v>299</v>
      </c>
      <c r="F163" t="s">
        <v>566</v>
      </c>
      <c r="G163" t="s">
        <v>540</v>
      </c>
      <c r="N163">
        <v>2.8934039999999999</v>
      </c>
      <c r="O163">
        <v>2.94</v>
      </c>
      <c r="P163">
        <v>3.15</v>
      </c>
      <c r="Q163">
        <v>3.030268</v>
      </c>
      <c r="R163">
        <v>2.6</v>
      </c>
      <c r="S163">
        <v>2.7229169999999998</v>
      </c>
      <c r="T163">
        <v>2.3192539999999999</v>
      </c>
      <c r="U163">
        <v>2.8118284999749998</v>
      </c>
      <c r="V163">
        <v>2.8470715000249998</v>
      </c>
      <c r="W163">
        <v>2.1238321854160001</v>
      </c>
      <c r="X163">
        <v>2.7672271510540001</v>
      </c>
      <c r="Y163">
        <v>2.4350295200000001</v>
      </c>
      <c r="Z163">
        <v>2.9319206200000001</v>
      </c>
      <c r="AA163" s="119">
        <v>2.5508799900000003</v>
      </c>
    </row>
    <row r="164" spans="1:27" x14ac:dyDescent="0.2">
      <c r="A164" s="53">
        <v>9</v>
      </c>
      <c r="B164" t="s">
        <v>298</v>
      </c>
      <c r="C164" t="s">
        <v>527</v>
      </c>
      <c r="G164" t="s">
        <v>54</v>
      </c>
      <c r="N164">
        <v>2893.404</v>
      </c>
      <c r="O164">
        <v>2940</v>
      </c>
      <c r="P164">
        <v>3150</v>
      </c>
      <c r="Q164">
        <v>3030.268</v>
      </c>
      <c r="R164">
        <v>2600</v>
      </c>
      <c r="S164">
        <v>2722.9169999999999</v>
      </c>
      <c r="T164">
        <v>2319.2539999999999</v>
      </c>
      <c r="U164">
        <v>2811.8284999749999</v>
      </c>
      <c r="V164">
        <v>2847.0715000249998</v>
      </c>
      <c r="W164">
        <v>2123.8321854159999</v>
      </c>
      <c r="X164">
        <v>2767.2271510539999</v>
      </c>
      <c r="Y164">
        <v>2435.02952</v>
      </c>
      <c r="Z164">
        <v>2931.9206199999999</v>
      </c>
      <c r="AA164" s="119">
        <v>2550.8799900000004</v>
      </c>
    </row>
    <row r="165" spans="1:27" x14ac:dyDescent="0.2">
      <c r="A165" s="53">
        <v>10</v>
      </c>
      <c r="B165" t="s">
        <v>298</v>
      </c>
      <c r="C165" t="s">
        <v>527</v>
      </c>
      <c r="D165" t="s">
        <v>541</v>
      </c>
      <c r="E165" t="s">
        <v>54</v>
      </c>
      <c r="F165" t="s">
        <v>560</v>
      </c>
      <c r="G165">
        <v>7630</v>
      </c>
      <c r="H165">
        <v>11000</v>
      </c>
      <c r="M165">
        <v>12100</v>
      </c>
      <c r="N165">
        <v>9400</v>
      </c>
      <c r="O165">
        <v>9400</v>
      </c>
      <c r="P165">
        <v>8500</v>
      </c>
      <c r="Q165">
        <v>8660</v>
      </c>
      <c r="R165">
        <v>6220</v>
      </c>
      <c r="S165">
        <v>6040</v>
      </c>
      <c r="T165">
        <v>5160</v>
      </c>
      <c r="U165">
        <v>5310</v>
      </c>
      <c r="V165">
        <v>6980</v>
      </c>
      <c r="W165">
        <v>5630</v>
      </c>
      <c r="X165">
        <v>6100</v>
      </c>
      <c r="Y165">
        <v>4390</v>
      </c>
      <c r="Z165">
        <v>4780</v>
      </c>
      <c r="AA165" s="119">
        <v>3920</v>
      </c>
    </row>
    <row r="166" spans="1:27" x14ac:dyDescent="0.2">
      <c r="A166" s="53">
        <v>11</v>
      </c>
      <c r="B166" t="s">
        <v>298</v>
      </c>
      <c r="C166" t="s">
        <v>527</v>
      </c>
      <c r="D166" t="s">
        <v>541</v>
      </c>
      <c r="E166" t="s">
        <v>54</v>
      </c>
      <c r="F166" t="s">
        <v>163</v>
      </c>
      <c r="G166">
        <v>1270</v>
      </c>
      <c r="H166">
        <v>3820</v>
      </c>
      <c r="I166">
        <v>3980</v>
      </c>
      <c r="J166">
        <v>3660</v>
      </c>
      <c r="K166">
        <v>3890</v>
      </c>
      <c r="L166">
        <v>3300</v>
      </c>
      <c r="M166">
        <v>2920</v>
      </c>
      <c r="N166">
        <v>2930</v>
      </c>
      <c r="O166">
        <v>2910</v>
      </c>
      <c r="P166">
        <v>2880</v>
      </c>
      <c r="Q166">
        <v>2770</v>
      </c>
      <c r="R166">
        <v>2080</v>
      </c>
      <c r="S166">
        <v>2340</v>
      </c>
      <c r="T166">
        <v>1900</v>
      </c>
      <c r="U166">
        <v>2250</v>
      </c>
      <c r="V166">
        <v>2560</v>
      </c>
      <c r="W166">
        <v>1650</v>
      </c>
      <c r="X166">
        <v>2160</v>
      </c>
      <c r="Y166">
        <v>2090</v>
      </c>
      <c r="Z166">
        <v>2330</v>
      </c>
      <c r="AA166" s="119">
        <v>1820</v>
      </c>
    </row>
    <row r="167" spans="1:27" x14ac:dyDescent="0.2">
      <c r="A167" s="53">
        <v>12</v>
      </c>
      <c r="B167" t="s">
        <v>298</v>
      </c>
      <c r="C167" t="s">
        <v>527</v>
      </c>
      <c r="D167" t="s">
        <v>541</v>
      </c>
      <c r="E167" t="s">
        <v>54</v>
      </c>
      <c r="F167" t="s">
        <v>70</v>
      </c>
      <c r="G167">
        <v>0</v>
      </c>
      <c r="H167">
        <v>0</v>
      </c>
      <c r="M167">
        <v>1970</v>
      </c>
      <c r="N167">
        <v>2320</v>
      </c>
      <c r="O167">
        <v>1840</v>
      </c>
      <c r="P167">
        <v>1410</v>
      </c>
      <c r="Q167">
        <v>1840</v>
      </c>
      <c r="R167">
        <v>1840</v>
      </c>
      <c r="S167">
        <v>1960</v>
      </c>
      <c r="T167">
        <v>1780</v>
      </c>
      <c r="U167">
        <v>1770</v>
      </c>
      <c r="V167">
        <v>2570</v>
      </c>
      <c r="W167">
        <v>2320</v>
      </c>
      <c r="X167">
        <v>2360</v>
      </c>
      <c r="Y167">
        <v>1300</v>
      </c>
      <c r="Z167">
        <v>980</v>
      </c>
      <c r="AA167" s="119">
        <v>940</v>
      </c>
    </row>
    <row r="168" spans="1:27" x14ac:dyDescent="0.2">
      <c r="A168" s="53">
        <v>13</v>
      </c>
      <c r="B168" t="s">
        <v>298</v>
      </c>
      <c r="C168" t="s">
        <v>527</v>
      </c>
      <c r="D168" t="s">
        <v>541</v>
      </c>
      <c r="E168" t="s">
        <v>54</v>
      </c>
      <c r="F168" t="s">
        <v>71</v>
      </c>
      <c r="G168">
        <v>6360</v>
      </c>
      <c r="H168">
        <v>7210</v>
      </c>
      <c r="M168">
        <v>7210</v>
      </c>
      <c r="N168">
        <v>4170</v>
      </c>
      <c r="O168">
        <v>4610</v>
      </c>
      <c r="P168">
        <v>4230</v>
      </c>
      <c r="Q168">
        <v>4050</v>
      </c>
      <c r="R168">
        <v>2300</v>
      </c>
      <c r="S168">
        <v>1740</v>
      </c>
      <c r="T168">
        <v>1490</v>
      </c>
      <c r="U168">
        <v>1290</v>
      </c>
      <c r="V168">
        <v>1850</v>
      </c>
      <c r="W168">
        <v>1650</v>
      </c>
      <c r="X168">
        <v>1580</v>
      </c>
      <c r="Y168">
        <v>1000</v>
      </c>
      <c r="Z168">
        <v>1480</v>
      </c>
      <c r="AA168" s="119">
        <v>1150</v>
      </c>
    </row>
    <row r="169" spans="1:27" x14ac:dyDescent="0.2">
      <c r="A169" s="53">
        <v>14</v>
      </c>
      <c r="B169" t="s">
        <v>298</v>
      </c>
      <c r="C169" t="s">
        <v>527</v>
      </c>
      <c r="D169" t="s">
        <v>541</v>
      </c>
      <c r="E169" t="s">
        <v>54</v>
      </c>
      <c r="F169" t="s">
        <v>76</v>
      </c>
      <c r="AA169" s="119"/>
    </row>
    <row r="170" spans="1:27" x14ac:dyDescent="0.2">
      <c r="A170" s="53">
        <v>15</v>
      </c>
      <c r="B170" t="s">
        <v>298</v>
      </c>
      <c r="C170" t="s">
        <v>527</v>
      </c>
      <c r="D170" t="s">
        <v>541</v>
      </c>
      <c r="E170" t="s">
        <v>54</v>
      </c>
      <c r="F170" t="s">
        <v>77</v>
      </c>
      <c r="AA170" s="119"/>
    </row>
    <row r="171" spans="1:27" x14ac:dyDescent="0.2">
      <c r="A171" s="53">
        <v>16</v>
      </c>
      <c r="B171" t="s">
        <v>298</v>
      </c>
      <c r="C171" t="s">
        <v>527</v>
      </c>
      <c r="D171" t="s">
        <v>541</v>
      </c>
      <c r="E171" t="s">
        <v>54</v>
      </c>
      <c r="F171" t="s">
        <v>78</v>
      </c>
      <c r="AA171" s="119"/>
    </row>
    <row r="172" spans="1:27" x14ac:dyDescent="0.2">
      <c r="A172" s="53">
        <v>17</v>
      </c>
      <c r="B172" t="s">
        <v>298</v>
      </c>
      <c r="C172" t="s">
        <v>527</v>
      </c>
      <c r="D172" t="s">
        <v>541</v>
      </c>
      <c r="E172" t="s">
        <v>54</v>
      </c>
      <c r="F172" t="s">
        <v>72</v>
      </c>
      <c r="G172">
        <v>5340</v>
      </c>
      <c r="H172">
        <v>3960</v>
      </c>
      <c r="M172">
        <v>4380</v>
      </c>
      <c r="N172">
        <v>4370</v>
      </c>
      <c r="O172">
        <v>4120</v>
      </c>
      <c r="P172">
        <v>1130</v>
      </c>
      <c r="Q172">
        <v>0</v>
      </c>
      <c r="R172">
        <v>0</v>
      </c>
      <c r="S172">
        <v>0</v>
      </c>
      <c r="T172">
        <v>414</v>
      </c>
      <c r="U172">
        <v>4480</v>
      </c>
      <c r="V172">
        <v>5010</v>
      </c>
      <c r="W172">
        <v>4280</v>
      </c>
      <c r="X172">
        <v>4540</v>
      </c>
      <c r="Y172">
        <v>5120</v>
      </c>
      <c r="Z172">
        <v>4870</v>
      </c>
      <c r="AA172" s="119">
        <v>5020</v>
      </c>
    </row>
    <row r="173" spans="1:27" x14ac:dyDescent="0.2">
      <c r="A173" s="53">
        <v>18</v>
      </c>
      <c r="B173" t="s">
        <v>298</v>
      </c>
      <c r="C173" t="s">
        <v>527</v>
      </c>
      <c r="D173" t="s">
        <v>541</v>
      </c>
      <c r="E173" t="s">
        <v>54</v>
      </c>
      <c r="F173" t="s">
        <v>73</v>
      </c>
      <c r="G173">
        <v>3460</v>
      </c>
      <c r="H173">
        <v>3220</v>
      </c>
      <c r="M173">
        <v>3820</v>
      </c>
      <c r="N173">
        <v>3710</v>
      </c>
      <c r="O173">
        <v>2790</v>
      </c>
      <c r="P173">
        <v>3540</v>
      </c>
      <c r="Q173">
        <v>2970</v>
      </c>
      <c r="R173">
        <v>3330</v>
      </c>
      <c r="S173">
        <v>3840</v>
      </c>
      <c r="T173">
        <v>2860</v>
      </c>
      <c r="U173">
        <v>3400</v>
      </c>
      <c r="V173">
        <v>2960</v>
      </c>
      <c r="W173">
        <v>2620</v>
      </c>
      <c r="X173">
        <v>3260</v>
      </c>
      <c r="Y173">
        <v>2600</v>
      </c>
      <c r="Z173">
        <v>2530</v>
      </c>
      <c r="AA173" s="119">
        <v>2990</v>
      </c>
    </row>
    <row r="174" spans="1:27" x14ac:dyDescent="0.2">
      <c r="A174" s="53">
        <v>19</v>
      </c>
      <c r="B174" t="s">
        <v>298</v>
      </c>
      <c r="C174" t="s">
        <v>527</v>
      </c>
      <c r="D174" t="s">
        <v>541</v>
      </c>
      <c r="E174" t="s">
        <v>54</v>
      </c>
      <c r="F174" t="s">
        <v>561</v>
      </c>
      <c r="G174">
        <v>0</v>
      </c>
      <c r="H174">
        <v>0</v>
      </c>
      <c r="M174">
        <v>0</v>
      </c>
      <c r="N174">
        <v>0</v>
      </c>
      <c r="O174">
        <v>0</v>
      </c>
      <c r="P174">
        <v>0</v>
      </c>
      <c r="Q174">
        <v>270</v>
      </c>
      <c r="R174">
        <v>389</v>
      </c>
      <c r="S174">
        <v>693</v>
      </c>
      <c r="T174">
        <v>733</v>
      </c>
      <c r="U174">
        <v>737</v>
      </c>
      <c r="V174">
        <v>786</v>
      </c>
      <c r="W174">
        <v>792</v>
      </c>
      <c r="X174">
        <v>766</v>
      </c>
      <c r="Y174">
        <v>781</v>
      </c>
      <c r="Z174">
        <v>825</v>
      </c>
      <c r="AA174" s="119">
        <v>888</v>
      </c>
    </row>
    <row r="175" spans="1:27" x14ac:dyDescent="0.2">
      <c r="A175" s="53">
        <v>20</v>
      </c>
      <c r="B175" t="s">
        <v>298</v>
      </c>
      <c r="C175" t="s">
        <v>527</v>
      </c>
      <c r="D175" t="s">
        <v>541</v>
      </c>
      <c r="E175" t="s">
        <v>54</v>
      </c>
      <c r="F175" t="s">
        <v>562</v>
      </c>
      <c r="G175">
        <v>0</v>
      </c>
      <c r="H175">
        <v>0</v>
      </c>
      <c r="M175">
        <v>0</v>
      </c>
      <c r="N175">
        <v>0</v>
      </c>
      <c r="O175">
        <v>0</v>
      </c>
      <c r="P175">
        <v>414</v>
      </c>
      <c r="Q175">
        <v>617</v>
      </c>
      <c r="R175">
        <v>681</v>
      </c>
      <c r="S175">
        <v>666</v>
      </c>
      <c r="T175">
        <v>551</v>
      </c>
      <c r="U175">
        <v>581</v>
      </c>
      <c r="V175">
        <v>0</v>
      </c>
      <c r="W175">
        <v>0</v>
      </c>
      <c r="X175">
        <v>0</v>
      </c>
      <c r="Y175">
        <v>0</v>
      </c>
      <c r="Z175">
        <v>0</v>
      </c>
      <c r="AA175" s="119">
        <v>0</v>
      </c>
    </row>
    <row r="176" spans="1:27" x14ac:dyDescent="0.2">
      <c r="A176" s="53">
        <v>21</v>
      </c>
      <c r="B176" t="s">
        <v>298</v>
      </c>
      <c r="C176" t="s">
        <v>527</v>
      </c>
      <c r="D176" t="s">
        <v>541</v>
      </c>
      <c r="E176" t="s">
        <v>54</v>
      </c>
      <c r="F176" t="s">
        <v>75</v>
      </c>
      <c r="G176">
        <v>16400</v>
      </c>
      <c r="H176">
        <v>18200</v>
      </c>
      <c r="I176">
        <v>18800</v>
      </c>
      <c r="J176">
        <v>16700</v>
      </c>
      <c r="K176">
        <v>18200</v>
      </c>
      <c r="L176">
        <v>19600</v>
      </c>
      <c r="M176">
        <v>20300</v>
      </c>
      <c r="N176">
        <v>17500</v>
      </c>
      <c r="O176">
        <v>16300</v>
      </c>
      <c r="P176">
        <v>13600</v>
      </c>
      <c r="Q176">
        <v>12500</v>
      </c>
      <c r="R176">
        <v>10600</v>
      </c>
      <c r="S176">
        <v>11200</v>
      </c>
      <c r="T176">
        <v>9700</v>
      </c>
      <c r="U176">
        <v>14500</v>
      </c>
      <c r="V176">
        <v>15700</v>
      </c>
      <c r="W176">
        <v>13300</v>
      </c>
      <c r="X176">
        <v>14700</v>
      </c>
      <c r="Y176">
        <v>12900</v>
      </c>
      <c r="Z176">
        <v>13000</v>
      </c>
      <c r="AA176" s="119">
        <v>12800</v>
      </c>
    </row>
    <row r="177" spans="1:27" x14ac:dyDescent="0.2">
      <c r="A177" s="53">
        <v>22</v>
      </c>
      <c r="B177" t="s">
        <v>298</v>
      </c>
      <c r="C177" t="s">
        <v>527</v>
      </c>
      <c r="AA177" s="119"/>
    </row>
    <row r="178" spans="1:27" x14ac:dyDescent="0.2">
      <c r="A178" s="53">
        <v>23</v>
      </c>
      <c r="B178" t="s">
        <v>298</v>
      </c>
      <c r="C178" t="s">
        <v>527</v>
      </c>
      <c r="G178" t="s">
        <v>543</v>
      </c>
      <c r="AA178" s="119"/>
    </row>
    <row r="179" spans="1:27" x14ac:dyDescent="0.2">
      <c r="A179" s="53">
        <v>24</v>
      </c>
      <c r="B179" t="s">
        <v>298</v>
      </c>
      <c r="C179" t="s">
        <v>527</v>
      </c>
      <c r="G179" t="s">
        <v>544</v>
      </c>
      <c r="AA179" s="119"/>
    </row>
    <row r="180" spans="1:27" x14ac:dyDescent="0.2">
      <c r="A180" s="53">
        <v>25</v>
      </c>
      <c r="B180" t="s">
        <v>298</v>
      </c>
      <c r="C180" t="s">
        <v>527</v>
      </c>
      <c r="E180" t="s">
        <v>545</v>
      </c>
      <c r="F180" t="s">
        <v>546</v>
      </c>
      <c r="G180">
        <v>360</v>
      </c>
      <c r="H180">
        <v>490</v>
      </c>
      <c r="M180">
        <v>390</v>
      </c>
      <c r="N180">
        <v>440</v>
      </c>
      <c r="O180">
        <v>460</v>
      </c>
      <c r="P180">
        <v>520</v>
      </c>
      <c r="Q180">
        <v>560</v>
      </c>
      <c r="R180">
        <v>500</v>
      </c>
      <c r="S180">
        <v>440</v>
      </c>
      <c r="T180">
        <v>420</v>
      </c>
      <c r="U180">
        <v>290</v>
      </c>
      <c r="V180">
        <v>240</v>
      </c>
      <c r="W180">
        <v>280</v>
      </c>
      <c r="X180">
        <v>270</v>
      </c>
      <c r="Y180">
        <v>260</v>
      </c>
      <c r="Z180">
        <v>280</v>
      </c>
      <c r="AA180" s="119">
        <v>260</v>
      </c>
    </row>
    <row r="181" spans="1:27" x14ac:dyDescent="0.2">
      <c r="A181" s="53">
        <v>26</v>
      </c>
      <c r="B181" t="s">
        <v>298</v>
      </c>
      <c r="C181" t="s">
        <v>527</v>
      </c>
      <c r="E181" t="s">
        <v>545</v>
      </c>
      <c r="F181" t="s">
        <v>547</v>
      </c>
      <c r="G181">
        <v>3.8999999999999998E-3</v>
      </c>
      <c r="H181">
        <v>5.0000000000000001E-3</v>
      </c>
      <c r="M181">
        <v>0.01</v>
      </c>
      <c r="N181">
        <v>0.02</v>
      </c>
      <c r="O181">
        <v>0.02</v>
      </c>
      <c r="P181">
        <v>0.02</v>
      </c>
      <c r="Q181">
        <v>0.03</v>
      </c>
      <c r="R181">
        <v>0.03</v>
      </c>
      <c r="S181">
        <v>0.03</v>
      </c>
      <c r="T181">
        <v>0.03</v>
      </c>
      <c r="U181">
        <v>0.02</v>
      </c>
      <c r="V181">
        <v>0.02</v>
      </c>
      <c r="W181">
        <v>0.02</v>
      </c>
      <c r="X181">
        <v>0.02</v>
      </c>
      <c r="Y181">
        <v>0.02</v>
      </c>
      <c r="Z181">
        <v>0.02</v>
      </c>
      <c r="AA181" s="119">
        <v>0.02</v>
      </c>
    </row>
    <row r="182" spans="1:27" x14ac:dyDescent="0.2">
      <c r="A182" s="53">
        <v>27</v>
      </c>
      <c r="B182" t="s">
        <v>298</v>
      </c>
      <c r="C182" t="s">
        <v>527</v>
      </c>
      <c r="E182" t="s">
        <v>545</v>
      </c>
      <c r="F182" t="s">
        <v>548</v>
      </c>
      <c r="G182">
        <v>7.0000000000000001E-3</v>
      </c>
      <c r="H182">
        <v>8.9999999999999993E-3</v>
      </c>
      <c r="M182">
        <v>7.0000000000000001E-3</v>
      </c>
      <c r="N182">
        <v>7.0000000000000001E-3</v>
      </c>
      <c r="O182">
        <v>8.0000000000000002E-3</v>
      </c>
      <c r="P182">
        <v>8.9999999999999993E-3</v>
      </c>
      <c r="Q182">
        <v>8.9999999999999993E-3</v>
      </c>
      <c r="R182">
        <v>8.0000000000000002E-3</v>
      </c>
      <c r="S182">
        <v>6.0000000000000001E-3</v>
      </c>
      <c r="T182">
        <v>6.0000000000000001E-3</v>
      </c>
      <c r="U182">
        <v>4.0000000000000001E-3</v>
      </c>
      <c r="V182">
        <v>4.0000000000000001E-3</v>
      </c>
      <c r="W182">
        <v>5.0000000000000001E-3</v>
      </c>
      <c r="X182">
        <v>5.0000000000000001E-3</v>
      </c>
      <c r="Y182">
        <v>4.0000000000000001E-3</v>
      </c>
      <c r="Z182">
        <v>5.0000000000000001E-3</v>
      </c>
      <c r="AA182" s="119">
        <v>4.0000000000000001E-3</v>
      </c>
    </row>
    <row r="183" spans="1:27" x14ac:dyDescent="0.2">
      <c r="A183" s="53">
        <v>28</v>
      </c>
      <c r="B183" t="s">
        <v>298</v>
      </c>
      <c r="C183" t="s">
        <v>527</v>
      </c>
      <c r="E183" t="s">
        <v>545</v>
      </c>
      <c r="F183" t="s">
        <v>549</v>
      </c>
      <c r="G183">
        <v>370</v>
      </c>
      <c r="H183">
        <v>490</v>
      </c>
      <c r="M183">
        <v>400</v>
      </c>
      <c r="N183">
        <v>440</v>
      </c>
      <c r="O183">
        <v>470</v>
      </c>
      <c r="P183">
        <v>520</v>
      </c>
      <c r="Q183">
        <v>560</v>
      </c>
      <c r="R183">
        <v>500</v>
      </c>
      <c r="S183">
        <v>440</v>
      </c>
      <c r="T183">
        <v>420</v>
      </c>
      <c r="U183">
        <v>290</v>
      </c>
      <c r="V183">
        <v>240</v>
      </c>
      <c r="W183">
        <v>280</v>
      </c>
      <c r="X183">
        <v>270</v>
      </c>
      <c r="Y183">
        <v>260</v>
      </c>
      <c r="Z183">
        <v>280</v>
      </c>
      <c r="AA183" s="119">
        <v>260</v>
      </c>
    </row>
    <row r="184" spans="1:27" x14ac:dyDescent="0.2">
      <c r="A184" s="53">
        <v>29</v>
      </c>
      <c r="B184" t="s">
        <v>298</v>
      </c>
      <c r="C184" t="s">
        <v>527</v>
      </c>
      <c r="G184" t="s">
        <v>550</v>
      </c>
      <c r="AA184" s="119"/>
    </row>
    <row r="185" spans="1:27" x14ac:dyDescent="0.2">
      <c r="A185" s="53">
        <v>30</v>
      </c>
      <c r="B185" t="s">
        <v>298</v>
      </c>
      <c r="C185" t="s">
        <v>527</v>
      </c>
      <c r="E185" t="s">
        <v>54</v>
      </c>
      <c r="F185" t="s">
        <v>551</v>
      </c>
      <c r="G185">
        <v>990</v>
      </c>
      <c r="H185">
        <v>1300</v>
      </c>
      <c r="M185">
        <v>1100</v>
      </c>
      <c r="N185">
        <v>790</v>
      </c>
      <c r="O185">
        <v>470</v>
      </c>
      <c r="P185">
        <v>250</v>
      </c>
      <c r="Q185">
        <v>530</v>
      </c>
      <c r="R185">
        <v>390</v>
      </c>
      <c r="S185">
        <v>160</v>
      </c>
      <c r="T185">
        <v>330</v>
      </c>
      <c r="U185">
        <v>490</v>
      </c>
      <c r="V185">
        <v>530</v>
      </c>
      <c r="W185">
        <v>450</v>
      </c>
      <c r="X185">
        <v>590</v>
      </c>
      <c r="Y185">
        <v>220</v>
      </c>
      <c r="Z185">
        <v>460</v>
      </c>
      <c r="AA185" s="119">
        <v>540</v>
      </c>
    </row>
    <row r="186" spans="1:27" x14ac:dyDescent="0.2">
      <c r="A186" s="53">
        <v>31</v>
      </c>
      <c r="B186" t="s">
        <v>298</v>
      </c>
      <c r="C186" t="s">
        <v>527</v>
      </c>
      <c r="E186" t="s">
        <v>299</v>
      </c>
      <c r="F186" t="s">
        <v>552</v>
      </c>
      <c r="G186">
        <v>0.71</v>
      </c>
      <c r="H186">
        <v>0.7</v>
      </c>
      <c r="M186">
        <v>0</v>
      </c>
      <c r="N186">
        <v>1</v>
      </c>
      <c r="O186">
        <v>1</v>
      </c>
      <c r="P186">
        <v>1</v>
      </c>
      <c r="Q186">
        <v>0.5</v>
      </c>
      <c r="R186">
        <v>0.35</v>
      </c>
      <c r="S186">
        <v>0.61</v>
      </c>
      <c r="T186">
        <v>0.53</v>
      </c>
      <c r="U186">
        <v>0.82</v>
      </c>
      <c r="V186">
        <v>0.57999999999999996</v>
      </c>
      <c r="W186">
        <v>0.83</v>
      </c>
      <c r="X186">
        <v>0.59</v>
      </c>
      <c r="Y186">
        <v>1.5</v>
      </c>
      <c r="Z186">
        <v>1.4</v>
      </c>
      <c r="AA186" s="119">
        <v>1.4</v>
      </c>
    </row>
    <row r="187" spans="1:27" x14ac:dyDescent="0.2">
      <c r="A187" s="53">
        <v>32</v>
      </c>
      <c r="B187" t="s">
        <v>298</v>
      </c>
      <c r="C187" t="s">
        <v>527</v>
      </c>
      <c r="G187" t="s">
        <v>553</v>
      </c>
      <c r="AA187" s="119"/>
    </row>
    <row r="188" spans="1:27" x14ac:dyDescent="0.2">
      <c r="A188" s="53">
        <v>33</v>
      </c>
      <c r="B188" t="s">
        <v>298</v>
      </c>
      <c r="C188" t="s">
        <v>527</v>
      </c>
      <c r="E188" t="s">
        <v>554</v>
      </c>
      <c r="F188" t="s">
        <v>555</v>
      </c>
      <c r="G188">
        <v>390</v>
      </c>
      <c r="H188">
        <v>530</v>
      </c>
      <c r="M188">
        <v>420</v>
      </c>
      <c r="N188">
        <v>460</v>
      </c>
      <c r="O188">
        <v>480</v>
      </c>
      <c r="P188">
        <v>530</v>
      </c>
      <c r="Q188">
        <v>590</v>
      </c>
      <c r="R188">
        <v>520</v>
      </c>
      <c r="S188">
        <v>440</v>
      </c>
      <c r="T188">
        <v>430</v>
      </c>
      <c r="U188">
        <v>300</v>
      </c>
      <c r="V188">
        <v>250</v>
      </c>
      <c r="W188">
        <v>290</v>
      </c>
      <c r="X188">
        <v>280</v>
      </c>
      <c r="Y188">
        <v>260</v>
      </c>
      <c r="Z188">
        <v>290</v>
      </c>
      <c r="AA188" s="119">
        <v>270</v>
      </c>
    </row>
    <row r="189" spans="1:27" x14ac:dyDescent="0.2">
      <c r="A189" s="53">
        <v>1</v>
      </c>
      <c r="B189" t="s">
        <v>567</v>
      </c>
      <c r="C189" t="s">
        <v>557</v>
      </c>
      <c r="E189" t="s">
        <v>299</v>
      </c>
      <c r="F189" t="s">
        <v>300</v>
      </c>
      <c r="G189">
        <v>1490</v>
      </c>
      <c r="H189">
        <v>567</v>
      </c>
      <c r="M189">
        <v>616</v>
      </c>
      <c r="N189">
        <v>489</v>
      </c>
      <c r="O189">
        <v>542</v>
      </c>
      <c r="P189">
        <v>443</v>
      </c>
      <c r="Q189">
        <v>650</v>
      </c>
      <c r="R189">
        <v>426</v>
      </c>
      <c r="S189">
        <v>401</v>
      </c>
      <c r="T189">
        <v>484</v>
      </c>
      <c r="U189">
        <v>367</v>
      </c>
      <c r="V189">
        <v>245</v>
      </c>
      <c r="W189">
        <v>205</v>
      </c>
      <c r="X189">
        <v>233</v>
      </c>
      <c r="Y189">
        <v>239</v>
      </c>
      <c r="Z189">
        <v>242</v>
      </c>
      <c r="AA189" s="119">
        <v>232</v>
      </c>
    </row>
    <row r="190" spans="1:27" x14ac:dyDescent="0.2">
      <c r="A190" s="53">
        <v>2</v>
      </c>
      <c r="B190" t="s">
        <v>567</v>
      </c>
      <c r="C190" t="s">
        <v>557</v>
      </c>
      <c r="D190" t="s">
        <v>301</v>
      </c>
      <c r="E190" t="s">
        <v>299</v>
      </c>
      <c r="F190" t="s">
        <v>302</v>
      </c>
      <c r="G190">
        <v>0</v>
      </c>
      <c r="H190">
        <v>0</v>
      </c>
      <c r="M190">
        <v>0</v>
      </c>
      <c r="N190">
        <v>0</v>
      </c>
      <c r="O190">
        <v>0</v>
      </c>
      <c r="P190">
        <v>0</v>
      </c>
      <c r="Q190">
        <v>0</v>
      </c>
      <c r="R190">
        <v>0</v>
      </c>
      <c r="S190">
        <v>0</v>
      </c>
      <c r="T190">
        <v>0</v>
      </c>
      <c r="U190">
        <v>0</v>
      </c>
      <c r="V190">
        <v>0</v>
      </c>
      <c r="W190">
        <v>0</v>
      </c>
      <c r="X190">
        <v>0</v>
      </c>
      <c r="Y190">
        <v>0</v>
      </c>
      <c r="Z190">
        <v>0</v>
      </c>
      <c r="AA190" s="119">
        <v>0</v>
      </c>
    </row>
    <row r="191" spans="1:27" x14ac:dyDescent="0.2">
      <c r="A191" s="53">
        <v>3</v>
      </c>
      <c r="B191" t="s">
        <v>567</v>
      </c>
      <c r="C191" t="s">
        <v>557</v>
      </c>
      <c r="E191" t="s">
        <v>299</v>
      </c>
      <c r="F191" t="s">
        <v>70</v>
      </c>
      <c r="G191">
        <v>114</v>
      </c>
      <c r="H191">
        <v>194</v>
      </c>
      <c r="M191">
        <v>269</v>
      </c>
      <c r="N191">
        <v>253</v>
      </c>
      <c r="O191">
        <v>264</v>
      </c>
      <c r="P191">
        <v>198</v>
      </c>
      <c r="Q191">
        <v>252</v>
      </c>
      <c r="R191">
        <v>224</v>
      </c>
      <c r="S191" t="s">
        <v>304</v>
      </c>
      <c r="T191">
        <v>266</v>
      </c>
      <c r="U191">
        <v>144</v>
      </c>
      <c r="V191">
        <v>13</v>
      </c>
      <c r="W191">
        <v>0</v>
      </c>
      <c r="X191">
        <v>1</v>
      </c>
      <c r="Y191">
        <v>1</v>
      </c>
      <c r="Z191">
        <v>2</v>
      </c>
      <c r="AA191" s="119">
        <v>1</v>
      </c>
    </row>
    <row r="192" spans="1:27" x14ac:dyDescent="0.2">
      <c r="A192" s="53">
        <v>4</v>
      </c>
      <c r="B192" t="s">
        <v>567</v>
      </c>
      <c r="C192" t="s">
        <v>557</v>
      </c>
      <c r="E192" t="s">
        <v>299</v>
      </c>
      <c r="F192" t="s">
        <v>558</v>
      </c>
      <c r="G192">
        <v>1380</v>
      </c>
      <c r="H192">
        <v>373</v>
      </c>
      <c r="M192">
        <v>347</v>
      </c>
      <c r="N192">
        <v>236</v>
      </c>
      <c r="O192">
        <v>278</v>
      </c>
      <c r="P192">
        <v>245</v>
      </c>
      <c r="Q192">
        <v>398</v>
      </c>
      <c r="R192">
        <v>202</v>
      </c>
      <c r="S192" t="s">
        <v>304</v>
      </c>
      <c r="T192">
        <v>218</v>
      </c>
      <c r="U192">
        <v>223</v>
      </c>
      <c r="V192">
        <v>231</v>
      </c>
      <c r="W192">
        <v>205</v>
      </c>
      <c r="X192">
        <v>232</v>
      </c>
      <c r="Y192">
        <v>238</v>
      </c>
      <c r="Z192">
        <v>241</v>
      </c>
      <c r="AA192" s="119">
        <v>231</v>
      </c>
    </row>
    <row r="193" spans="1:27" x14ac:dyDescent="0.2">
      <c r="A193" s="53">
        <v>5</v>
      </c>
      <c r="B193" t="s">
        <v>567</v>
      </c>
      <c r="C193" t="s">
        <v>557</v>
      </c>
      <c r="E193" t="s">
        <v>299</v>
      </c>
      <c r="F193" t="s">
        <v>559</v>
      </c>
      <c r="G193">
        <v>0</v>
      </c>
      <c r="H193">
        <v>2.4500000000000002</v>
      </c>
      <c r="M193">
        <v>4.63</v>
      </c>
      <c r="N193">
        <v>4.63</v>
      </c>
      <c r="O193">
        <v>0</v>
      </c>
      <c r="P193">
        <v>0.46</v>
      </c>
      <c r="Q193">
        <v>0</v>
      </c>
      <c r="R193">
        <v>0</v>
      </c>
      <c r="S193">
        <v>0</v>
      </c>
      <c r="T193">
        <v>0</v>
      </c>
      <c r="U193">
        <v>0</v>
      </c>
      <c r="V193">
        <v>0</v>
      </c>
      <c r="W193">
        <v>0</v>
      </c>
      <c r="X193">
        <v>0</v>
      </c>
      <c r="Y193">
        <v>0</v>
      </c>
      <c r="Z193">
        <v>0</v>
      </c>
      <c r="AA193" s="119">
        <v>0</v>
      </c>
    </row>
    <row r="194" spans="1:27" x14ac:dyDescent="0.2">
      <c r="A194" s="53">
        <v>6</v>
      </c>
      <c r="B194" t="s">
        <v>567</v>
      </c>
      <c r="C194" t="s">
        <v>557</v>
      </c>
      <c r="D194" t="s">
        <v>301</v>
      </c>
      <c r="E194" t="s">
        <v>299</v>
      </c>
      <c r="F194" t="s">
        <v>307</v>
      </c>
      <c r="G194">
        <v>1490</v>
      </c>
      <c r="H194">
        <v>569</v>
      </c>
      <c r="M194">
        <v>621</v>
      </c>
      <c r="N194">
        <v>494</v>
      </c>
      <c r="O194">
        <v>542</v>
      </c>
      <c r="P194">
        <v>443</v>
      </c>
      <c r="Q194">
        <v>650</v>
      </c>
      <c r="R194">
        <v>426</v>
      </c>
      <c r="S194">
        <v>401</v>
      </c>
      <c r="T194">
        <v>484</v>
      </c>
      <c r="U194">
        <v>367</v>
      </c>
      <c r="V194">
        <v>245</v>
      </c>
      <c r="W194">
        <v>205</v>
      </c>
      <c r="X194">
        <v>233</v>
      </c>
      <c r="Y194">
        <v>239</v>
      </c>
      <c r="Z194">
        <v>242</v>
      </c>
      <c r="AA194" s="119">
        <v>232</v>
      </c>
    </row>
    <row r="195" spans="1:27" x14ac:dyDescent="0.2">
      <c r="A195" s="53">
        <v>7</v>
      </c>
      <c r="B195" t="s">
        <v>567</v>
      </c>
      <c r="C195" t="s">
        <v>557</v>
      </c>
      <c r="AA195" s="119"/>
    </row>
    <row r="196" spans="1:27" x14ac:dyDescent="0.2">
      <c r="A196" s="53">
        <v>8</v>
      </c>
      <c r="B196" t="s">
        <v>567</v>
      </c>
      <c r="C196" t="s">
        <v>557</v>
      </c>
      <c r="G196" t="s">
        <v>540</v>
      </c>
      <c r="AA196" s="119"/>
    </row>
    <row r="197" spans="1:27" x14ac:dyDescent="0.2">
      <c r="A197" s="53">
        <v>9</v>
      </c>
      <c r="B197" t="s">
        <v>567</v>
      </c>
      <c r="C197" t="s">
        <v>557</v>
      </c>
      <c r="G197" t="s">
        <v>54</v>
      </c>
      <c r="AA197" s="119"/>
    </row>
    <row r="198" spans="1:27" x14ac:dyDescent="0.2">
      <c r="A198" s="53">
        <v>10</v>
      </c>
      <c r="B198" t="s">
        <v>567</v>
      </c>
      <c r="C198" t="s">
        <v>557</v>
      </c>
      <c r="D198" t="s">
        <v>541</v>
      </c>
      <c r="E198" t="s">
        <v>54</v>
      </c>
      <c r="F198" t="s">
        <v>560</v>
      </c>
      <c r="G198">
        <v>1980</v>
      </c>
      <c r="H198">
        <v>1150</v>
      </c>
      <c r="M198">
        <v>1390</v>
      </c>
      <c r="N198">
        <v>2210</v>
      </c>
      <c r="O198">
        <v>3970</v>
      </c>
      <c r="P198">
        <v>1100</v>
      </c>
      <c r="Q198">
        <v>1690</v>
      </c>
      <c r="R198">
        <v>1510</v>
      </c>
      <c r="S198">
        <v>1360</v>
      </c>
      <c r="T198">
        <v>1260</v>
      </c>
      <c r="U198">
        <v>1140</v>
      </c>
      <c r="V198">
        <v>1010</v>
      </c>
      <c r="W198">
        <v>960</v>
      </c>
      <c r="X198">
        <v>1290</v>
      </c>
      <c r="Y198">
        <v>1310</v>
      </c>
      <c r="Z198">
        <v>1340</v>
      </c>
      <c r="AA198" s="119">
        <v>1230</v>
      </c>
    </row>
    <row r="199" spans="1:27" x14ac:dyDescent="0.2">
      <c r="A199" s="53">
        <v>11</v>
      </c>
      <c r="B199" t="s">
        <v>567</v>
      </c>
      <c r="C199" t="s">
        <v>557</v>
      </c>
      <c r="D199" t="s">
        <v>541</v>
      </c>
      <c r="E199" t="s">
        <v>54</v>
      </c>
      <c r="F199" t="s">
        <v>163</v>
      </c>
      <c r="G199">
        <v>0</v>
      </c>
      <c r="H199">
        <v>0</v>
      </c>
      <c r="M199">
        <v>0</v>
      </c>
      <c r="N199">
        <v>0</v>
      </c>
      <c r="O199">
        <v>0</v>
      </c>
      <c r="P199">
        <v>0</v>
      </c>
      <c r="Q199">
        <v>0</v>
      </c>
      <c r="R199">
        <v>0</v>
      </c>
      <c r="S199">
        <v>0</v>
      </c>
      <c r="T199">
        <v>0</v>
      </c>
      <c r="U199">
        <v>0</v>
      </c>
      <c r="V199">
        <v>0</v>
      </c>
      <c r="W199">
        <v>0</v>
      </c>
      <c r="X199">
        <v>0</v>
      </c>
      <c r="Y199">
        <v>0</v>
      </c>
      <c r="Z199">
        <v>0</v>
      </c>
      <c r="AA199" s="119">
        <v>0</v>
      </c>
    </row>
    <row r="200" spans="1:27" x14ac:dyDescent="0.2">
      <c r="A200" s="53">
        <v>12</v>
      </c>
      <c r="B200" t="s">
        <v>567</v>
      </c>
      <c r="C200" t="s">
        <v>557</v>
      </c>
      <c r="D200" t="s">
        <v>541</v>
      </c>
      <c r="E200" t="s">
        <v>54</v>
      </c>
      <c r="F200" t="s">
        <v>70</v>
      </c>
      <c r="G200">
        <v>0</v>
      </c>
      <c r="H200">
        <v>191</v>
      </c>
      <c r="M200">
        <v>212</v>
      </c>
      <c r="N200">
        <v>1471</v>
      </c>
      <c r="O200">
        <v>3092</v>
      </c>
      <c r="P200">
        <v>211</v>
      </c>
      <c r="Q200">
        <v>211</v>
      </c>
      <c r="R200">
        <v>200</v>
      </c>
      <c r="S200">
        <v>198</v>
      </c>
      <c r="T200">
        <v>191</v>
      </c>
      <c r="U200">
        <v>14</v>
      </c>
      <c r="V200">
        <v>14</v>
      </c>
      <c r="W200">
        <v>0</v>
      </c>
      <c r="X200">
        <v>0</v>
      </c>
      <c r="Y200">
        <v>0</v>
      </c>
      <c r="Z200">
        <v>0</v>
      </c>
      <c r="AA200" s="119">
        <v>0</v>
      </c>
    </row>
    <row r="201" spans="1:27" x14ac:dyDescent="0.2">
      <c r="A201" s="53">
        <v>13</v>
      </c>
      <c r="B201" t="s">
        <v>567</v>
      </c>
      <c r="C201" t="s">
        <v>557</v>
      </c>
      <c r="D201" t="s">
        <v>541</v>
      </c>
      <c r="E201" t="s">
        <v>54</v>
      </c>
      <c r="F201" t="s">
        <v>71</v>
      </c>
      <c r="G201">
        <v>1980</v>
      </c>
      <c r="H201">
        <v>961</v>
      </c>
      <c r="M201">
        <v>1170</v>
      </c>
      <c r="N201">
        <v>740</v>
      </c>
      <c r="O201">
        <v>880</v>
      </c>
      <c r="P201">
        <v>890</v>
      </c>
      <c r="Q201">
        <v>1480</v>
      </c>
      <c r="R201">
        <v>1310</v>
      </c>
      <c r="S201">
        <v>1170</v>
      </c>
      <c r="T201">
        <v>1070</v>
      </c>
      <c r="U201">
        <v>1130</v>
      </c>
      <c r="V201">
        <v>1000</v>
      </c>
      <c r="W201">
        <v>960</v>
      </c>
      <c r="X201">
        <v>1290</v>
      </c>
      <c r="Y201">
        <v>1310</v>
      </c>
      <c r="Z201">
        <v>1340</v>
      </c>
      <c r="AA201" s="119">
        <v>1230</v>
      </c>
    </row>
    <row r="202" spans="1:27" x14ac:dyDescent="0.2">
      <c r="A202" s="53">
        <v>14</v>
      </c>
      <c r="B202" t="s">
        <v>567</v>
      </c>
      <c r="C202" t="s">
        <v>557</v>
      </c>
      <c r="D202" t="s">
        <v>541</v>
      </c>
      <c r="E202" t="s">
        <v>54</v>
      </c>
      <c r="F202" t="s">
        <v>76</v>
      </c>
      <c r="AA202" s="119"/>
    </row>
    <row r="203" spans="1:27" x14ac:dyDescent="0.2">
      <c r="A203" s="53">
        <v>15</v>
      </c>
      <c r="B203" t="s">
        <v>567</v>
      </c>
      <c r="C203" t="s">
        <v>557</v>
      </c>
      <c r="D203" t="s">
        <v>541</v>
      </c>
      <c r="E203" t="s">
        <v>54</v>
      </c>
      <c r="F203" t="s">
        <v>77</v>
      </c>
      <c r="AA203" s="119"/>
    </row>
    <row r="204" spans="1:27" x14ac:dyDescent="0.2">
      <c r="A204" s="53">
        <v>16</v>
      </c>
      <c r="B204" t="s">
        <v>567</v>
      </c>
      <c r="C204" t="s">
        <v>557</v>
      </c>
      <c r="D204" t="s">
        <v>541</v>
      </c>
      <c r="E204" t="s">
        <v>54</v>
      </c>
      <c r="F204" t="s">
        <v>78</v>
      </c>
      <c r="AA204" s="119"/>
    </row>
    <row r="205" spans="1:27" x14ac:dyDescent="0.2">
      <c r="A205" s="53">
        <v>17</v>
      </c>
      <c r="B205" t="s">
        <v>567</v>
      </c>
      <c r="C205" t="s">
        <v>557</v>
      </c>
      <c r="D205" t="s">
        <v>541</v>
      </c>
      <c r="E205" t="s">
        <v>54</v>
      </c>
      <c r="F205" t="s">
        <v>72</v>
      </c>
      <c r="G205">
        <v>4070</v>
      </c>
      <c r="H205">
        <v>4890</v>
      </c>
      <c r="M205">
        <v>4480</v>
      </c>
      <c r="N205">
        <v>4600</v>
      </c>
      <c r="O205">
        <v>4320</v>
      </c>
      <c r="P205">
        <v>3620</v>
      </c>
      <c r="Q205">
        <v>3600</v>
      </c>
      <c r="R205">
        <v>3550</v>
      </c>
      <c r="S205">
        <v>3530</v>
      </c>
      <c r="T205">
        <v>4210</v>
      </c>
      <c r="U205">
        <v>0</v>
      </c>
      <c r="V205">
        <v>0</v>
      </c>
      <c r="W205">
        <v>0</v>
      </c>
      <c r="X205">
        <v>0</v>
      </c>
      <c r="Y205">
        <v>0</v>
      </c>
      <c r="Z205">
        <v>0</v>
      </c>
      <c r="AA205" s="119">
        <v>0</v>
      </c>
    </row>
    <row r="206" spans="1:27" x14ac:dyDescent="0.2">
      <c r="A206" s="53">
        <v>18</v>
      </c>
      <c r="B206" t="s">
        <v>567</v>
      </c>
      <c r="C206" t="s">
        <v>557</v>
      </c>
      <c r="D206" t="s">
        <v>541</v>
      </c>
      <c r="E206" t="s">
        <v>54</v>
      </c>
      <c r="F206" t="s">
        <v>73</v>
      </c>
      <c r="G206">
        <v>112000</v>
      </c>
      <c r="H206">
        <v>153000</v>
      </c>
      <c r="M206">
        <v>155000</v>
      </c>
      <c r="N206">
        <v>152000</v>
      </c>
      <c r="O206">
        <v>163000</v>
      </c>
      <c r="P206">
        <v>167000</v>
      </c>
      <c r="Q206">
        <v>170000</v>
      </c>
      <c r="R206">
        <v>161000</v>
      </c>
      <c r="S206">
        <v>170000</v>
      </c>
      <c r="T206">
        <v>171000</v>
      </c>
      <c r="U206">
        <v>182000</v>
      </c>
      <c r="V206">
        <v>177000</v>
      </c>
      <c r="W206">
        <v>175000</v>
      </c>
      <c r="X206">
        <v>177000</v>
      </c>
      <c r="Y206">
        <v>182000</v>
      </c>
      <c r="Z206">
        <v>180000</v>
      </c>
      <c r="AA206" s="119">
        <v>180000</v>
      </c>
    </row>
    <row r="207" spans="1:27" x14ac:dyDescent="0.2">
      <c r="A207" s="53">
        <v>19</v>
      </c>
      <c r="B207" t="s">
        <v>567</v>
      </c>
      <c r="C207" t="s">
        <v>557</v>
      </c>
      <c r="D207" t="s">
        <v>541</v>
      </c>
      <c r="E207" t="s">
        <v>54</v>
      </c>
      <c r="F207" t="s">
        <v>561</v>
      </c>
      <c r="G207">
        <v>0</v>
      </c>
      <c r="H207">
        <v>173</v>
      </c>
      <c r="M207">
        <v>416</v>
      </c>
      <c r="N207">
        <v>419</v>
      </c>
      <c r="O207">
        <v>617</v>
      </c>
      <c r="P207">
        <v>565</v>
      </c>
      <c r="Q207">
        <v>1320</v>
      </c>
      <c r="R207">
        <v>1550</v>
      </c>
      <c r="S207">
        <v>1000</v>
      </c>
      <c r="T207">
        <v>1010</v>
      </c>
      <c r="U207">
        <v>1030</v>
      </c>
      <c r="V207">
        <v>1010</v>
      </c>
      <c r="W207">
        <v>6420</v>
      </c>
      <c r="X207">
        <v>9420</v>
      </c>
      <c r="Y207">
        <v>9530</v>
      </c>
      <c r="Z207">
        <v>10200</v>
      </c>
      <c r="AA207" s="119">
        <v>10700</v>
      </c>
    </row>
    <row r="208" spans="1:27" x14ac:dyDescent="0.2">
      <c r="A208" s="53">
        <v>20</v>
      </c>
      <c r="B208" t="s">
        <v>567</v>
      </c>
      <c r="C208" t="s">
        <v>557</v>
      </c>
      <c r="D208" t="s">
        <v>541</v>
      </c>
      <c r="E208" t="s">
        <v>54</v>
      </c>
      <c r="F208" t="s">
        <v>562</v>
      </c>
      <c r="G208">
        <v>0</v>
      </c>
      <c r="H208">
        <v>0</v>
      </c>
      <c r="M208">
        <v>0</v>
      </c>
      <c r="N208">
        <v>0</v>
      </c>
      <c r="O208">
        <v>1471</v>
      </c>
      <c r="P208">
        <v>0</v>
      </c>
      <c r="Q208">
        <v>0</v>
      </c>
      <c r="R208">
        <v>0</v>
      </c>
      <c r="S208">
        <v>0</v>
      </c>
      <c r="T208">
        <v>0</v>
      </c>
      <c r="U208">
        <v>0</v>
      </c>
      <c r="V208">
        <v>0</v>
      </c>
      <c r="W208">
        <v>0</v>
      </c>
      <c r="X208">
        <v>0</v>
      </c>
      <c r="Y208">
        <v>0</v>
      </c>
      <c r="Z208">
        <v>0</v>
      </c>
      <c r="AA208" s="119">
        <v>0</v>
      </c>
    </row>
    <row r="209" spans="1:27" x14ac:dyDescent="0.2">
      <c r="A209" s="53">
        <v>21</v>
      </c>
      <c r="B209" t="s">
        <v>567</v>
      </c>
      <c r="C209" t="s">
        <v>557</v>
      </c>
      <c r="D209" t="s">
        <v>541</v>
      </c>
      <c r="E209" t="s">
        <v>54</v>
      </c>
      <c r="F209" t="s">
        <v>75</v>
      </c>
      <c r="G209">
        <v>118000</v>
      </c>
      <c r="H209">
        <v>160000</v>
      </c>
      <c r="M209">
        <v>161000</v>
      </c>
      <c r="N209">
        <v>159000</v>
      </c>
      <c r="O209">
        <v>174000</v>
      </c>
      <c r="P209">
        <v>172000</v>
      </c>
      <c r="Q209">
        <v>177000</v>
      </c>
      <c r="R209">
        <v>168000</v>
      </c>
      <c r="S209">
        <v>176000</v>
      </c>
      <c r="T209">
        <v>178000</v>
      </c>
      <c r="U209">
        <v>184000</v>
      </c>
      <c r="V209">
        <v>179000</v>
      </c>
      <c r="W209">
        <v>182000</v>
      </c>
      <c r="X209">
        <v>188000</v>
      </c>
      <c r="Y209">
        <v>193000</v>
      </c>
      <c r="Z209">
        <v>191000</v>
      </c>
      <c r="AA209" s="119">
        <v>191000</v>
      </c>
    </row>
    <row r="210" spans="1:27" x14ac:dyDescent="0.2">
      <c r="A210" s="53">
        <v>22</v>
      </c>
      <c r="B210" t="s">
        <v>567</v>
      </c>
      <c r="C210" t="s">
        <v>557</v>
      </c>
      <c r="AA210" s="119"/>
    </row>
    <row r="211" spans="1:27" x14ac:dyDescent="0.2">
      <c r="A211" s="53">
        <v>23</v>
      </c>
      <c r="B211" t="s">
        <v>567</v>
      </c>
      <c r="C211" t="s">
        <v>557</v>
      </c>
      <c r="G211" t="s">
        <v>543</v>
      </c>
      <c r="AA211" s="119"/>
    </row>
    <row r="212" spans="1:27" x14ac:dyDescent="0.2">
      <c r="A212" s="53">
        <v>24</v>
      </c>
      <c r="B212" t="s">
        <v>567</v>
      </c>
      <c r="C212" t="s">
        <v>557</v>
      </c>
      <c r="G212" t="s">
        <v>544</v>
      </c>
      <c r="AA212" s="119"/>
    </row>
    <row r="213" spans="1:27" x14ac:dyDescent="0.2">
      <c r="A213" s="53">
        <v>25</v>
      </c>
      <c r="B213" t="s">
        <v>567</v>
      </c>
      <c r="C213" t="s">
        <v>557</v>
      </c>
      <c r="E213" t="s">
        <v>545</v>
      </c>
      <c r="F213" t="s">
        <v>546</v>
      </c>
      <c r="G213">
        <v>13</v>
      </c>
      <c r="H213">
        <v>3.5</v>
      </c>
      <c r="M213">
        <v>3.7</v>
      </c>
      <c r="N213">
        <v>3</v>
      </c>
      <c r="O213">
        <v>3</v>
      </c>
      <c r="P213">
        <v>2.5</v>
      </c>
      <c r="Q213">
        <v>3.6</v>
      </c>
      <c r="R213">
        <v>2.5</v>
      </c>
      <c r="S213">
        <v>2.2999999999999998</v>
      </c>
      <c r="T213">
        <v>2.7</v>
      </c>
      <c r="U213">
        <v>2</v>
      </c>
      <c r="V213">
        <v>1.4</v>
      </c>
      <c r="W213">
        <v>1.1000000000000001</v>
      </c>
      <c r="X213">
        <v>1.2</v>
      </c>
      <c r="Y213">
        <v>1.2</v>
      </c>
      <c r="Z213">
        <v>1.3</v>
      </c>
      <c r="AA213" s="119">
        <v>1.2</v>
      </c>
    </row>
    <row r="214" spans="1:27" x14ac:dyDescent="0.2">
      <c r="A214" s="53">
        <v>26</v>
      </c>
      <c r="B214" t="s">
        <v>567</v>
      </c>
      <c r="C214" t="s">
        <v>557</v>
      </c>
      <c r="E214" t="s">
        <v>545</v>
      </c>
      <c r="F214" t="s">
        <v>547</v>
      </c>
      <c r="G214">
        <v>4.0000000000000002E-4</v>
      </c>
      <c r="H214">
        <v>5.0000000000000001E-4</v>
      </c>
      <c r="M214">
        <v>1E-3</v>
      </c>
      <c r="N214">
        <v>6.9999999999999999E-4</v>
      </c>
      <c r="O214">
        <v>6.9999999999999999E-4</v>
      </c>
      <c r="P214">
        <v>5.9999999999999995E-4</v>
      </c>
      <c r="Q214">
        <v>8.0000000000000004E-4</v>
      </c>
      <c r="R214">
        <v>4.0000000000000002E-4</v>
      </c>
      <c r="S214">
        <v>2.0000000000000001E-4</v>
      </c>
      <c r="T214">
        <v>4.0000000000000002E-4</v>
      </c>
      <c r="U214">
        <v>2.0000000000000001E-4</v>
      </c>
      <c r="V214">
        <v>0</v>
      </c>
      <c r="W214">
        <v>0</v>
      </c>
      <c r="X214">
        <v>0</v>
      </c>
      <c r="Y214">
        <v>0</v>
      </c>
      <c r="Z214">
        <v>0</v>
      </c>
      <c r="AA214" s="119">
        <v>2.0000000000000001E-4</v>
      </c>
    </row>
    <row r="215" spans="1:27" x14ac:dyDescent="0.2">
      <c r="A215" s="53">
        <v>27</v>
      </c>
      <c r="B215" t="s">
        <v>567</v>
      </c>
      <c r="C215" t="s">
        <v>557</v>
      </c>
      <c r="E215" t="s">
        <v>545</v>
      </c>
      <c r="F215" t="s">
        <v>548</v>
      </c>
      <c r="G215">
        <v>2.9999999999999997E-4</v>
      </c>
      <c r="H215">
        <v>2.0000000000000001E-4</v>
      </c>
      <c r="M215">
        <v>4.0000000000000002E-4</v>
      </c>
      <c r="N215">
        <v>2.9999999999999997E-4</v>
      </c>
      <c r="O215">
        <v>2.9999999999999997E-4</v>
      </c>
      <c r="P215">
        <v>2.9999999999999997E-4</v>
      </c>
      <c r="Q215">
        <v>2.9999999999999997E-4</v>
      </c>
      <c r="R215">
        <v>1E-4</v>
      </c>
      <c r="S215">
        <v>0</v>
      </c>
      <c r="T215">
        <v>1E-4</v>
      </c>
      <c r="U215">
        <v>0</v>
      </c>
      <c r="V215">
        <v>0</v>
      </c>
      <c r="W215">
        <v>0</v>
      </c>
      <c r="X215">
        <v>0</v>
      </c>
      <c r="Y215">
        <v>0</v>
      </c>
      <c r="Z215">
        <v>0</v>
      </c>
      <c r="AA215" s="119">
        <v>1E-4</v>
      </c>
    </row>
    <row r="216" spans="1:27" x14ac:dyDescent="0.2">
      <c r="A216" s="53">
        <v>28</v>
      </c>
      <c r="B216" t="s">
        <v>567</v>
      </c>
      <c r="C216" t="s">
        <v>557</v>
      </c>
      <c r="E216" t="s">
        <v>545</v>
      </c>
      <c r="F216" t="s">
        <v>549</v>
      </c>
      <c r="G216">
        <v>13</v>
      </c>
      <c r="H216">
        <v>3.6</v>
      </c>
      <c r="M216">
        <v>3.9</v>
      </c>
      <c r="N216">
        <v>3.1</v>
      </c>
      <c r="O216">
        <v>3.1</v>
      </c>
      <c r="P216">
        <v>2.6</v>
      </c>
      <c r="Q216">
        <v>3.7</v>
      </c>
      <c r="R216">
        <v>2.5</v>
      </c>
      <c r="S216">
        <v>2.2999999999999998</v>
      </c>
      <c r="T216">
        <v>2.7</v>
      </c>
      <c r="U216">
        <v>2</v>
      </c>
      <c r="V216">
        <v>1.4</v>
      </c>
      <c r="W216">
        <v>1.1000000000000001</v>
      </c>
      <c r="X216">
        <v>1.2</v>
      </c>
      <c r="Y216">
        <v>1.2</v>
      </c>
      <c r="Z216">
        <v>1.3</v>
      </c>
      <c r="AA216" s="119">
        <v>1.2</v>
      </c>
    </row>
    <row r="217" spans="1:27" x14ac:dyDescent="0.2">
      <c r="A217" s="53">
        <v>29</v>
      </c>
      <c r="B217" t="s">
        <v>567</v>
      </c>
      <c r="C217" t="s">
        <v>557</v>
      </c>
      <c r="G217" t="s">
        <v>550</v>
      </c>
      <c r="AA217" s="119"/>
    </row>
    <row r="218" spans="1:27" x14ac:dyDescent="0.2">
      <c r="A218" s="53">
        <v>30</v>
      </c>
      <c r="B218" t="s">
        <v>567</v>
      </c>
      <c r="C218" t="s">
        <v>557</v>
      </c>
      <c r="E218" t="s">
        <v>54</v>
      </c>
      <c r="F218" t="s">
        <v>551</v>
      </c>
      <c r="G218">
        <v>7300</v>
      </c>
      <c r="H218">
        <v>13000</v>
      </c>
      <c r="M218">
        <v>9100</v>
      </c>
      <c r="N218">
        <v>9100</v>
      </c>
      <c r="O218">
        <v>11800</v>
      </c>
      <c r="P218">
        <v>9200</v>
      </c>
      <c r="Q218">
        <v>11000</v>
      </c>
      <c r="R218">
        <v>13000</v>
      </c>
      <c r="S218">
        <v>11000</v>
      </c>
      <c r="T218">
        <v>12000</v>
      </c>
      <c r="U218">
        <v>12000</v>
      </c>
      <c r="V218">
        <v>13000</v>
      </c>
      <c r="W218">
        <v>2600</v>
      </c>
      <c r="X218">
        <v>9000</v>
      </c>
      <c r="Y218">
        <v>12000</v>
      </c>
      <c r="Z218">
        <v>9000</v>
      </c>
      <c r="AA218" s="119">
        <v>2000</v>
      </c>
    </row>
    <row r="219" spans="1:27" x14ac:dyDescent="0.2">
      <c r="A219" s="53">
        <v>31</v>
      </c>
      <c r="B219" t="s">
        <v>567</v>
      </c>
      <c r="C219" t="s">
        <v>557</v>
      </c>
      <c r="E219" t="s">
        <v>299</v>
      </c>
      <c r="F219" t="s">
        <v>552</v>
      </c>
      <c r="G219">
        <v>36.758933433633125</v>
      </c>
      <c r="H219">
        <v>36.13928211374612</v>
      </c>
      <c r="M219">
        <v>29.759358076221854</v>
      </c>
      <c r="N219">
        <v>24.555599999999998</v>
      </c>
      <c r="O219">
        <v>34.929600000000001</v>
      </c>
      <c r="P219">
        <v>47.788800000000002</v>
      </c>
      <c r="Q219">
        <v>34.382399999999997</v>
      </c>
      <c r="R219">
        <v>30.78</v>
      </c>
      <c r="S219">
        <v>29.845199999999998</v>
      </c>
      <c r="T219">
        <v>54.15</v>
      </c>
      <c r="U219">
        <v>67.146000000000001</v>
      </c>
      <c r="V219">
        <v>17.4192</v>
      </c>
      <c r="W219">
        <v>73.894800000000004</v>
      </c>
      <c r="X219">
        <v>81.236400000000003</v>
      </c>
      <c r="Y219">
        <v>21.916955999999999</v>
      </c>
      <c r="Z219">
        <v>58.0944</v>
      </c>
      <c r="AA219" s="119">
        <v>58.0944</v>
      </c>
    </row>
    <row r="220" spans="1:27" x14ac:dyDescent="0.2">
      <c r="A220" s="53">
        <v>32</v>
      </c>
      <c r="B220" t="s">
        <v>567</v>
      </c>
      <c r="C220" t="s">
        <v>557</v>
      </c>
      <c r="G220" t="s">
        <v>553</v>
      </c>
      <c r="AA220" s="119"/>
    </row>
    <row r="221" spans="1:27" x14ac:dyDescent="0.2">
      <c r="A221" s="53">
        <v>33</v>
      </c>
      <c r="B221" t="s">
        <v>567</v>
      </c>
      <c r="C221" t="s">
        <v>557</v>
      </c>
      <c r="E221" t="s">
        <v>554</v>
      </c>
      <c r="F221" t="s">
        <v>555</v>
      </c>
      <c r="G221">
        <v>14</v>
      </c>
      <c r="H221">
        <v>4.0999999999999996</v>
      </c>
      <c r="M221">
        <v>4.3</v>
      </c>
      <c r="N221">
        <v>3.5</v>
      </c>
      <c r="O221">
        <v>3.6</v>
      </c>
      <c r="P221">
        <v>3</v>
      </c>
      <c r="Q221">
        <v>4.0999999999999996</v>
      </c>
      <c r="R221">
        <v>2.9</v>
      </c>
      <c r="S221">
        <v>2.6</v>
      </c>
      <c r="T221">
        <v>3.2</v>
      </c>
      <c r="U221">
        <v>2.5</v>
      </c>
      <c r="V221">
        <v>1.6</v>
      </c>
      <c r="W221">
        <v>1.6</v>
      </c>
      <c r="X221">
        <v>1.8</v>
      </c>
      <c r="Y221">
        <v>1.4</v>
      </c>
      <c r="Z221">
        <v>1.6</v>
      </c>
      <c r="AA221" s="119">
        <v>1.5</v>
      </c>
    </row>
    <row r="222" spans="1:27" x14ac:dyDescent="0.2">
      <c r="A222" s="53">
        <v>1</v>
      </c>
      <c r="B222" t="s">
        <v>530</v>
      </c>
      <c r="C222" t="s">
        <v>527</v>
      </c>
      <c r="E222" t="s">
        <v>299</v>
      </c>
      <c r="F222" t="s">
        <v>300</v>
      </c>
      <c r="G222">
        <v>25900</v>
      </c>
      <c r="H222">
        <v>44200</v>
      </c>
      <c r="M222">
        <v>35400</v>
      </c>
      <c r="N222">
        <v>30800</v>
      </c>
      <c r="O222">
        <v>33900</v>
      </c>
      <c r="P222">
        <v>28300</v>
      </c>
      <c r="Q222">
        <v>15300</v>
      </c>
      <c r="R222">
        <v>20300</v>
      </c>
      <c r="S222">
        <v>14400</v>
      </c>
      <c r="T222">
        <v>14300</v>
      </c>
      <c r="U222">
        <v>10300</v>
      </c>
      <c r="V222">
        <v>6030</v>
      </c>
      <c r="W222">
        <v>6250</v>
      </c>
      <c r="X222">
        <v>5540</v>
      </c>
      <c r="Y222">
        <v>2560</v>
      </c>
      <c r="Z222">
        <v>4090</v>
      </c>
      <c r="AA222" s="119">
        <v>3880</v>
      </c>
    </row>
    <row r="223" spans="1:27" x14ac:dyDescent="0.2">
      <c r="A223" s="53">
        <v>2</v>
      </c>
      <c r="B223" t="s">
        <v>530</v>
      </c>
      <c r="C223" t="s">
        <v>527</v>
      </c>
      <c r="D223" t="s">
        <v>301</v>
      </c>
      <c r="E223" t="s">
        <v>299</v>
      </c>
      <c r="F223" t="s">
        <v>302</v>
      </c>
      <c r="G223">
        <v>24700</v>
      </c>
      <c r="H223">
        <v>38800</v>
      </c>
      <c r="M223">
        <v>29000</v>
      </c>
      <c r="N223">
        <v>24800</v>
      </c>
      <c r="O223">
        <v>27900</v>
      </c>
      <c r="P223">
        <v>23100</v>
      </c>
      <c r="Q223">
        <v>10090</v>
      </c>
      <c r="R223">
        <v>12700</v>
      </c>
      <c r="S223">
        <v>4400</v>
      </c>
      <c r="T223">
        <v>4390</v>
      </c>
      <c r="U223">
        <v>3150</v>
      </c>
      <c r="V223">
        <v>95</v>
      </c>
      <c r="W223">
        <v>0</v>
      </c>
      <c r="X223">
        <v>0</v>
      </c>
      <c r="Y223">
        <v>0</v>
      </c>
      <c r="Z223">
        <v>0</v>
      </c>
      <c r="AA223" s="119">
        <v>0</v>
      </c>
    </row>
    <row r="224" spans="1:27" x14ac:dyDescent="0.2">
      <c r="A224" s="53">
        <v>3</v>
      </c>
      <c r="B224" t="s">
        <v>530</v>
      </c>
      <c r="C224" t="s">
        <v>527</v>
      </c>
      <c r="E224" t="s">
        <v>299</v>
      </c>
      <c r="F224" t="s">
        <v>70</v>
      </c>
      <c r="G224">
        <v>7.98</v>
      </c>
      <c r="H224">
        <v>4930</v>
      </c>
      <c r="M224">
        <v>6210</v>
      </c>
      <c r="N224">
        <v>5760</v>
      </c>
      <c r="O224">
        <v>5780</v>
      </c>
      <c r="P224">
        <v>5000</v>
      </c>
      <c r="Q224">
        <v>4930</v>
      </c>
      <c r="R224">
        <v>7410</v>
      </c>
      <c r="S224">
        <v>9940</v>
      </c>
      <c r="T224">
        <v>9820</v>
      </c>
      <c r="U224">
        <v>7040</v>
      </c>
      <c r="V224">
        <v>5810</v>
      </c>
      <c r="W224">
        <v>6170</v>
      </c>
      <c r="X224">
        <v>5420</v>
      </c>
      <c r="Y224">
        <v>2420</v>
      </c>
      <c r="Z224">
        <v>3970</v>
      </c>
      <c r="AA224" s="119">
        <v>3820</v>
      </c>
    </row>
    <row r="225" spans="1:27" x14ac:dyDescent="0.2">
      <c r="A225" s="53">
        <v>4</v>
      </c>
      <c r="B225" t="s">
        <v>530</v>
      </c>
      <c r="C225" t="s">
        <v>527</v>
      </c>
      <c r="E225" t="s">
        <v>299</v>
      </c>
      <c r="F225" t="s">
        <v>558</v>
      </c>
      <c r="G225">
        <v>1160</v>
      </c>
      <c r="H225">
        <v>477</v>
      </c>
      <c r="M225">
        <v>185</v>
      </c>
      <c r="N225">
        <v>215</v>
      </c>
      <c r="O225">
        <v>272</v>
      </c>
      <c r="P225">
        <v>156</v>
      </c>
      <c r="Q225">
        <v>257</v>
      </c>
      <c r="R225">
        <v>140</v>
      </c>
      <c r="S225">
        <v>100</v>
      </c>
      <c r="T225">
        <v>68.900000000000006</v>
      </c>
      <c r="U225">
        <v>60</v>
      </c>
      <c r="V225">
        <v>120</v>
      </c>
      <c r="W225">
        <v>80</v>
      </c>
      <c r="X225">
        <v>120</v>
      </c>
      <c r="Y225">
        <v>140</v>
      </c>
      <c r="Z225">
        <v>120</v>
      </c>
      <c r="AA225" s="119">
        <v>60</v>
      </c>
    </row>
    <row r="226" spans="1:27" x14ac:dyDescent="0.2">
      <c r="A226" s="53">
        <v>5</v>
      </c>
      <c r="B226" t="s">
        <v>530</v>
      </c>
      <c r="C226" t="s">
        <v>527</v>
      </c>
      <c r="E226" t="s">
        <v>299</v>
      </c>
      <c r="F226" t="s">
        <v>559</v>
      </c>
      <c r="G226">
        <v>0</v>
      </c>
      <c r="H226">
        <v>0.77</v>
      </c>
      <c r="M226">
        <v>1.39</v>
      </c>
      <c r="N226">
        <v>1.39</v>
      </c>
      <c r="O226">
        <v>1.39</v>
      </c>
      <c r="P226">
        <v>1.39</v>
      </c>
      <c r="Q226">
        <v>21</v>
      </c>
      <c r="R226">
        <v>0.23</v>
      </c>
      <c r="S226">
        <v>0.23</v>
      </c>
      <c r="T226">
        <v>0</v>
      </c>
      <c r="U226">
        <v>0</v>
      </c>
      <c r="V226">
        <v>0</v>
      </c>
      <c r="W226">
        <v>0</v>
      </c>
      <c r="X226">
        <v>0</v>
      </c>
      <c r="Y226">
        <v>0</v>
      </c>
      <c r="Z226">
        <v>0</v>
      </c>
      <c r="AA226" s="119">
        <v>0.46</v>
      </c>
    </row>
    <row r="227" spans="1:27" x14ac:dyDescent="0.2">
      <c r="A227" s="53">
        <v>6</v>
      </c>
      <c r="B227" t="s">
        <v>530</v>
      </c>
      <c r="C227" t="s">
        <v>527</v>
      </c>
      <c r="D227" t="s">
        <v>301</v>
      </c>
      <c r="E227" t="s">
        <v>299</v>
      </c>
      <c r="F227" t="s">
        <v>307</v>
      </c>
      <c r="G227">
        <v>25900</v>
      </c>
      <c r="H227">
        <v>44200</v>
      </c>
      <c r="M227">
        <v>35400</v>
      </c>
      <c r="N227">
        <v>30800</v>
      </c>
      <c r="O227">
        <v>33900</v>
      </c>
      <c r="P227">
        <v>28300</v>
      </c>
      <c r="Q227">
        <v>15300</v>
      </c>
      <c r="R227">
        <v>20300</v>
      </c>
      <c r="S227">
        <v>14400</v>
      </c>
      <c r="T227">
        <v>14300</v>
      </c>
      <c r="U227">
        <v>10300</v>
      </c>
      <c r="V227">
        <v>6030</v>
      </c>
      <c r="W227">
        <v>6250</v>
      </c>
      <c r="X227">
        <v>5540</v>
      </c>
      <c r="Y227">
        <v>2560</v>
      </c>
      <c r="Z227">
        <v>4090</v>
      </c>
      <c r="AA227" s="119">
        <v>3880</v>
      </c>
    </row>
    <row r="228" spans="1:27" x14ac:dyDescent="0.2">
      <c r="A228" s="53">
        <v>7</v>
      </c>
      <c r="B228" t="s">
        <v>530</v>
      </c>
      <c r="C228" t="s">
        <v>527</v>
      </c>
      <c r="AA228" s="119"/>
    </row>
    <row r="229" spans="1:27" x14ac:dyDescent="0.2">
      <c r="A229" s="53">
        <v>8</v>
      </c>
      <c r="B229" t="s">
        <v>530</v>
      </c>
      <c r="C229" t="s">
        <v>527</v>
      </c>
      <c r="G229" t="s">
        <v>540</v>
      </c>
      <c r="AA229" s="119"/>
    </row>
    <row r="230" spans="1:27" x14ac:dyDescent="0.2">
      <c r="A230" s="53">
        <v>9</v>
      </c>
      <c r="B230" t="s">
        <v>530</v>
      </c>
      <c r="C230" t="s">
        <v>527</v>
      </c>
      <c r="G230" t="s">
        <v>54</v>
      </c>
      <c r="AA230" s="119"/>
    </row>
    <row r="231" spans="1:27" x14ac:dyDescent="0.2">
      <c r="A231" s="53">
        <v>10</v>
      </c>
      <c r="B231" t="s">
        <v>530</v>
      </c>
      <c r="C231" t="s">
        <v>527</v>
      </c>
      <c r="D231" t="s">
        <v>541</v>
      </c>
      <c r="E231" t="s">
        <v>54</v>
      </c>
      <c r="F231" t="s">
        <v>560</v>
      </c>
      <c r="G231">
        <v>29200</v>
      </c>
      <c r="H231">
        <v>52200</v>
      </c>
      <c r="M231">
        <v>40900</v>
      </c>
      <c r="N231">
        <v>36300</v>
      </c>
      <c r="O231">
        <v>40600</v>
      </c>
      <c r="P231">
        <v>33800</v>
      </c>
      <c r="Q231">
        <v>19600</v>
      </c>
      <c r="R231">
        <v>27200</v>
      </c>
      <c r="S231">
        <v>23100</v>
      </c>
      <c r="T231">
        <v>22400</v>
      </c>
      <c r="U231">
        <v>17500</v>
      </c>
      <c r="V231">
        <v>15600</v>
      </c>
      <c r="W231">
        <v>15900</v>
      </c>
      <c r="X231">
        <v>13600</v>
      </c>
      <c r="Y231">
        <v>6800</v>
      </c>
      <c r="Z231">
        <v>10600</v>
      </c>
      <c r="AA231" s="119">
        <v>10100</v>
      </c>
    </row>
    <row r="232" spans="1:27" x14ac:dyDescent="0.2">
      <c r="A232" s="53">
        <v>11</v>
      </c>
      <c r="B232" t="s">
        <v>530</v>
      </c>
      <c r="C232" t="s">
        <v>527</v>
      </c>
      <c r="D232" t="s">
        <v>541</v>
      </c>
      <c r="E232" t="s">
        <v>54</v>
      </c>
      <c r="F232" t="s">
        <v>163</v>
      </c>
      <c r="G232">
        <v>27800</v>
      </c>
      <c r="H232">
        <v>40800</v>
      </c>
      <c r="I232">
        <v>34000</v>
      </c>
      <c r="J232">
        <v>32200</v>
      </c>
      <c r="K232">
        <v>30600</v>
      </c>
      <c r="L232">
        <v>22800</v>
      </c>
      <c r="M232">
        <v>29400</v>
      </c>
      <c r="N232">
        <v>24500</v>
      </c>
      <c r="O232">
        <v>27900</v>
      </c>
      <c r="P232">
        <v>22700</v>
      </c>
      <c r="Q232">
        <v>9600</v>
      </c>
      <c r="R232">
        <v>12300</v>
      </c>
      <c r="S232">
        <v>3900</v>
      </c>
      <c r="T232">
        <v>4100</v>
      </c>
      <c r="U232">
        <v>2900</v>
      </c>
      <c r="V232">
        <v>100</v>
      </c>
      <c r="W232">
        <v>0</v>
      </c>
      <c r="X232">
        <v>0</v>
      </c>
      <c r="Y232">
        <v>0</v>
      </c>
      <c r="Z232">
        <v>0</v>
      </c>
      <c r="AA232" s="119">
        <v>0</v>
      </c>
    </row>
    <row r="233" spans="1:27" x14ac:dyDescent="0.2">
      <c r="A233" s="53">
        <v>12</v>
      </c>
      <c r="B233" t="s">
        <v>530</v>
      </c>
      <c r="C233" t="s">
        <v>527</v>
      </c>
      <c r="D233" t="s">
        <v>541</v>
      </c>
      <c r="E233" t="s">
        <v>54</v>
      </c>
      <c r="F233" t="s">
        <v>70</v>
      </c>
      <c r="G233">
        <v>3.18</v>
      </c>
      <c r="H233">
        <v>10200</v>
      </c>
      <c r="M233">
        <v>10000</v>
      </c>
      <c r="N233">
        <v>11000</v>
      </c>
      <c r="O233">
        <v>11800</v>
      </c>
      <c r="P233">
        <v>9200</v>
      </c>
      <c r="Q233">
        <v>9100</v>
      </c>
      <c r="R233">
        <v>14100</v>
      </c>
      <c r="S233">
        <v>18500</v>
      </c>
      <c r="T233">
        <v>17600</v>
      </c>
      <c r="U233">
        <v>13900</v>
      </c>
      <c r="V233">
        <v>14700</v>
      </c>
      <c r="W233">
        <v>15300</v>
      </c>
      <c r="X233">
        <v>12700</v>
      </c>
      <c r="Y233">
        <v>5900</v>
      </c>
      <c r="Z233">
        <v>9800</v>
      </c>
      <c r="AA233" s="119">
        <v>9400</v>
      </c>
    </row>
    <row r="234" spans="1:27" x14ac:dyDescent="0.2">
      <c r="A234" s="53">
        <v>13</v>
      </c>
      <c r="B234" t="s">
        <v>530</v>
      </c>
      <c r="C234" t="s">
        <v>527</v>
      </c>
      <c r="D234" t="s">
        <v>541</v>
      </c>
      <c r="E234" t="s">
        <v>54</v>
      </c>
      <c r="F234" t="s">
        <v>71</v>
      </c>
      <c r="G234">
        <v>1430</v>
      </c>
      <c r="H234">
        <v>1140</v>
      </c>
      <c r="M234">
        <v>1440</v>
      </c>
      <c r="N234">
        <v>860</v>
      </c>
      <c r="O234">
        <v>880</v>
      </c>
      <c r="P234">
        <v>1830</v>
      </c>
      <c r="Q234">
        <v>950</v>
      </c>
      <c r="R234">
        <v>860</v>
      </c>
      <c r="S234">
        <v>780</v>
      </c>
      <c r="T234">
        <v>700</v>
      </c>
      <c r="U234">
        <v>720</v>
      </c>
      <c r="V234">
        <v>780</v>
      </c>
      <c r="W234">
        <v>640</v>
      </c>
      <c r="X234">
        <v>900</v>
      </c>
      <c r="Y234">
        <v>870</v>
      </c>
      <c r="Z234">
        <v>840</v>
      </c>
      <c r="AA234" s="119">
        <v>750</v>
      </c>
    </row>
    <row r="235" spans="1:27" x14ac:dyDescent="0.2">
      <c r="A235" s="53">
        <v>14</v>
      </c>
      <c r="B235" t="s">
        <v>530</v>
      </c>
      <c r="C235" t="s">
        <v>527</v>
      </c>
      <c r="D235" t="s">
        <v>541</v>
      </c>
      <c r="E235" t="s">
        <v>54</v>
      </c>
      <c r="F235" t="s">
        <v>76</v>
      </c>
      <c r="AA235" s="119"/>
    </row>
    <row r="236" spans="1:27" x14ac:dyDescent="0.2">
      <c r="A236" s="53">
        <v>15</v>
      </c>
      <c r="B236" t="s">
        <v>530</v>
      </c>
      <c r="C236" t="s">
        <v>527</v>
      </c>
      <c r="D236" t="s">
        <v>541</v>
      </c>
      <c r="E236" t="s">
        <v>54</v>
      </c>
      <c r="F236" t="s">
        <v>77</v>
      </c>
      <c r="AA236" s="119"/>
    </row>
    <row r="237" spans="1:27" x14ac:dyDescent="0.2">
      <c r="A237" s="53">
        <v>16</v>
      </c>
      <c r="B237" t="s">
        <v>530</v>
      </c>
      <c r="C237" t="s">
        <v>527</v>
      </c>
      <c r="D237" t="s">
        <v>541</v>
      </c>
      <c r="E237" t="s">
        <v>54</v>
      </c>
      <c r="F237" t="s">
        <v>78</v>
      </c>
      <c r="AA237" s="119"/>
    </row>
    <row r="238" spans="1:27" x14ac:dyDescent="0.2">
      <c r="A238" s="53">
        <v>17</v>
      </c>
      <c r="B238" t="s">
        <v>530</v>
      </c>
      <c r="C238" t="s">
        <v>527</v>
      </c>
      <c r="D238" t="s">
        <v>541</v>
      </c>
      <c r="E238" t="s">
        <v>54</v>
      </c>
      <c r="F238" t="s">
        <v>72</v>
      </c>
      <c r="G238">
        <v>59400</v>
      </c>
      <c r="H238">
        <v>59800</v>
      </c>
      <c r="M238">
        <v>78000</v>
      </c>
      <c r="N238">
        <v>83500</v>
      </c>
      <c r="O238">
        <v>79800</v>
      </c>
      <c r="P238">
        <v>85800</v>
      </c>
      <c r="Q238">
        <v>81400</v>
      </c>
      <c r="R238">
        <v>82000</v>
      </c>
      <c r="S238">
        <v>84800</v>
      </c>
      <c r="T238">
        <v>84900</v>
      </c>
      <c r="U238">
        <v>93100</v>
      </c>
      <c r="V238">
        <v>96200</v>
      </c>
      <c r="W238">
        <v>91800</v>
      </c>
      <c r="X238">
        <v>91100</v>
      </c>
      <c r="Y238">
        <v>90400</v>
      </c>
      <c r="Z238">
        <v>90200</v>
      </c>
      <c r="AA238" s="119">
        <v>90500</v>
      </c>
    </row>
    <row r="239" spans="1:27" x14ac:dyDescent="0.2">
      <c r="A239" s="53">
        <v>18</v>
      </c>
      <c r="B239" t="s">
        <v>530</v>
      </c>
      <c r="C239" t="s">
        <v>527</v>
      </c>
      <c r="D239" t="s">
        <v>541</v>
      </c>
      <c r="E239" t="s">
        <v>54</v>
      </c>
      <c r="F239" t="s">
        <v>73</v>
      </c>
      <c r="G239">
        <v>38700</v>
      </c>
      <c r="H239">
        <v>36600</v>
      </c>
      <c r="M239">
        <v>34600</v>
      </c>
      <c r="N239">
        <v>35000</v>
      </c>
      <c r="O239">
        <v>33400</v>
      </c>
      <c r="P239">
        <v>38700</v>
      </c>
      <c r="Q239">
        <v>38700</v>
      </c>
      <c r="R239">
        <v>31800</v>
      </c>
      <c r="S239">
        <v>34600</v>
      </c>
      <c r="T239">
        <v>33000</v>
      </c>
      <c r="U239">
        <v>36900</v>
      </c>
      <c r="V239">
        <v>38200</v>
      </c>
      <c r="W239">
        <v>34800</v>
      </c>
      <c r="X239">
        <v>36100</v>
      </c>
      <c r="Y239">
        <v>39500</v>
      </c>
      <c r="Z239">
        <v>37800</v>
      </c>
      <c r="AA239" s="119">
        <v>35700</v>
      </c>
    </row>
    <row r="240" spans="1:27" x14ac:dyDescent="0.2">
      <c r="A240" s="53">
        <v>19</v>
      </c>
      <c r="B240" t="s">
        <v>530</v>
      </c>
      <c r="C240" t="s">
        <v>527</v>
      </c>
      <c r="D240" t="s">
        <v>541</v>
      </c>
      <c r="E240" t="s">
        <v>54</v>
      </c>
      <c r="F240" t="s">
        <v>561</v>
      </c>
      <c r="G240">
        <v>0</v>
      </c>
      <c r="H240">
        <v>1</v>
      </c>
      <c r="M240">
        <v>26</v>
      </c>
      <c r="N240">
        <v>145</v>
      </c>
      <c r="O240">
        <v>494</v>
      </c>
      <c r="P240">
        <v>958</v>
      </c>
      <c r="Q240">
        <v>2100</v>
      </c>
      <c r="R240">
        <v>3190</v>
      </c>
      <c r="S240">
        <v>3420</v>
      </c>
      <c r="T240">
        <v>4320</v>
      </c>
      <c r="U240">
        <v>4240</v>
      </c>
      <c r="V240">
        <v>3660</v>
      </c>
      <c r="W240">
        <v>12200</v>
      </c>
      <c r="X240">
        <v>12100</v>
      </c>
      <c r="Y240">
        <v>11800</v>
      </c>
      <c r="Z240">
        <v>13600</v>
      </c>
      <c r="AA240" s="119">
        <v>12600</v>
      </c>
    </row>
    <row r="241" spans="1:27" x14ac:dyDescent="0.2">
      <c r="A241" s="53">
        <v>20</v>
      </c>
      <c r="B241" t="s">
        <v>530</v>
      </c>
      <c r="C241" t="s">
        <v>527</v>
      </c>
      <c r="D241" t="s">
        <v>541</v>
      </c>
      <c r="E241" t="s">
        <v>54</v>
      </c>
      <c r="F241" t="s">
        <v>562</v>
      </c>
      <c r="G241">
        <v>0</v>
      </c>
      <c r="H241">
        <v>0</v>
      </c>
      <c r="M241">
        <v>0</v>
      </c>
      <c r="N241">
        <v>0</v>
      </c>
      <c r="O241">
        <v>1150</v>
      </c>
      <c r="P241">
        <v>1440</v>
      </c>
      <c r="Q241">
        <v>2580</v>
      </c>
      <c r="R241">
        <v>3630</v>
      </c>
      <c r="S241">
        <v>3500</v>
      </c>
      <c r="T241">
        <v>4260</v>
      </c>
      <c r="U241">
        <v>3340</v>
      </c>
      <c r="V241">
        <v>0</v>
      </c>
      <c r="W241">
        <v>0</v>
      </c>
      <c r="X241">
        <v>0</v>
      </c>
      <c r="Y241">
        <v>0</v>
      </c>
      <c r="Z241">
        <v>3</v>
      </c>
      <c r="AA241" s="119">
        <v>6</v>
      </c>
    </row>
    <row r="242" spans="1:27" x14ac:dyDescent="0.2">
      <c r="A242" s="53">
        <v>21</v>
      </c>
      <c r="B242" t="s">
        <v>530</v>
      </c>
      <c r="C242" t="s">
        <v>527</v>
      </c>
      <c r="D242" t="s">
        <v>541</v>
      </c>
      <c r="E242" t="s">
        <v>54</v>
      </c>
      <c r="F242" t="s">
        <v>75</v>
      </c>
      <c r="G242">
        <v>127000</v>
      </c>
      <c r="H242">
        <v>149000</v>
      </c>
      <c r="I242">
        <v>148500</v>
      </c>
      <c r="J242">
        <v>149700</v>
      </c>
      <c r="K242">
        <v>145200</v>
      </c>
      <c r="L242">
        <v>152000</v>
      </c>
      <c r="M242">
        <v>153000</v>
      </c>
      <c r="N242">
        <v>155000</v>
      </c>
      <c r="O242">
        <v>155000</v>
      </c>
      <c r="P242">
        <v>161000</v>
      </c>
      <c r="Q242">
        <v>144000</v>
      </c>
      <c r="R242">
        <v>148000</v>
      </c>
      <c r="S242">
        <v>149000</v>
      </c>
      <c r="T242">
        <v>149000</v>
      </c>
      <c r="U242">
        <v>155000</v>
      </c>
      <c r="V242">
        <v>154000</v>
      </c>
      <c r="W242">
        <v>155000</v>
      </c>
      <c r="X242">
        <v>153000</v>
      </c>
      <c r="Y242">
        <v>149000</v>
      </c>
      <c r="Z242">
        <v>152000</v>
      </c>
      <c r="AA242" s="119">
        <v>149000</v>
      </c>
    </row>
    <row r="243" spans="1:27" x14ac:dyDescent="0.2">
      <c r="A243" s="53">
        <v>22</v>
      </c>
      <c r="B243" t="s">
        <v>530</v>
      </c>
      <c r="C243" t="s">
        <v>527</v>
      </c>
      <c r="AA243" s="119"/>
    </row>
    <row r="244" spans="1:27" x14ac:dyDescent="0.2">
      <c r="A244" s="53">
        <v>23</v>
      </c>
      <c r="B244" t="s">
        <v>530</v>
      </c>
      <c r="C244" t="s">
        <v>527</v>
      </c>
      <c r="G244" t="s">
        <v>543</v>
      </c>
      <c r="AA244" s="119"/>
    </row>
    <row r="245" spans="1:27" x14ac:dyDescent="0.2">
      <c r="A245" s="53">
        <v>24</v>
      </c>
      <c r="B245" t="s">
        <v>530</v>
      </c>
      <c r="C245" t="s">
        <v>527</v>
      </c>
      <c r="G245" t="s">
        <v>544</v>
      </c>
      <c r="AA245" s="119"/>
    </row>
    <row r="246" spans="1:27" x14ac:dyDescent="0.2">
      <c r="A246" s="53">
        <v>25</v>
      </c>
      <c r="B246" t="s">
        <v>530</v>
      </c>
      <c r="C246" t="s">
        <v>527</v>
      </c>
      <c r="E246" t="s">
        <v>545</v>
      </c>
      <c r="F246" t="s">
        <v>546</v>
      </c>
      <c r="G246">
        <v>200</v>
      </c>
      <c r="H246">
        <v>300</v>
      </c>
      <c r="M246">
        <v>230</v>
      </c>
      <c r="N246">
        <v>200</v>
      </c>
      <c r="O246">
        <v>220</v>
      </c>
      <c r="P246">
        <v>170</v>
      </c>
      <c r="Q246">
        <v>100</v>
      </c>
      <c r="R246">
        <v>140</v>
      </c>
      <c r="S246">
        <v>100</v>
      </c>
      <c r="T246">
        <v>90</v>
      </c>
      <c r="U246">
        <v>70</v>
      </c>
      <c r="V246">
        <v>40</v>
      </c>
      <c r="W246">
        <v>40</v>
      </c>
      <c r="X246">
        <v>40</v>
      </c>
      <c r="Y246">
        <v>20</v>
      </c>
      <c r="Z246">
        <v>30</v>
      </c>
      <c r="AA246" s="119">
        <v>30</v>
      </c>
    </row>
    <row r="247" spans="1:27" x14ac:dyDescent="0.2">
      <c r="A247" s="53">
        <v>26</v>
      </c>
      <c r="B247" t="s">
        <v>530</v>
      </c>
      <c r="C247" t="s">
        <v>527</v>
      </c>
      <c r="E247" t="s">
        <v>545</v>
      </c>
      <c r="F247" t="s">
        <v>547</v>
      </c>
      <c r="G247">
        <v>2E-3</v>
      </c>
      <c r="H247">
        <v>1.0999999999999999E-2</v>
      </c>
      <c r="M247">
        <v>1.2999999999999999E-2</v>
      </c>
      <c r="N247">
        <v>1.2E-2</v>
      </c>
      <c r="O247">
        <v>1.2E-2</v>
      </c>
      <c r="P247">
        <v>0.01</v>
      </c>
      <c r="Q247">
        <v>0.01</v>
      </c>
      <c r="R247">
        <v>1.4E-2</v>
      </c>
      <c r="S247">
        <v>1.7999999999999999E-2</v>
      </c>
      <c r="T247">
        <v>1.7000000000000001E-2</v>
      </c>
      <c r="U247">
        <v>1.2E-2</v>
      </c>
      <c r="V247">
        <v>0.01</v>
      </c>
      <c r="W247">
        <v>0.01</v>
      </c>
      <c r="X247">
        <v>8.9999999999999993E-3</v>
      </c>
      <c r="Y247">
        <v>4.0000000000000001E-3</v>
      </c>
      <c r="Z247">
        <v>7.0000000000000001E-3</v>
      </c>
      <c r="AA247" s="119">
        <v>7.0000000000000001E-3</v>
      </c>
    </row>
    <row r="248" spans="1:27" x14ac:dyDescent="0.2">
      <c r="A248" s="53">
        <v>27</v>
      </c>
      <c r="B248" t="s">
        <v>530</v>
      </c>
      <c r="C248" t="s">
        <v>527</v>
      </c>
      <c r="E248" t="s">
        <v>545</v>
      </c>
      <c r="F248" t="s">
        <v>548</v>
      </c>
      <c r="G248">
        <v>3.0000000000000001E-3</v>
      </c>
      <c r="H248">
        <v>5.0000000000000001E-3</v>
      </c>
      <c r="M248">
        <v>4.0000000000000001E-3</v>
      </c>
      <c r="N248">
        <v>4.0000000000000001E-3</v>
      </c>
      <c r="O248">
        <v>4.0000000000000001E-3</v>
      </c>
      <c r="P248">
        <v>3.0000000000000001E-3</v>
      </c>
      <c r="Q248">
        <v>2E-3</v>
      </c>
      <c r="R248">
        <v>3.0000000000000001E-3</v>
      </c>
      <c r="S248">
        <v>2E-3</v>
      </c>
      <c r="T248">
        <v>2E-3</v>
      </c>
      <c r="U248">
        <v>2E-3</v>
      </c>
      <c r="V248">
        <v>1E-3</v>
      </c>
      <c r="W248">
        <v>1E-3</v>
      </c>
      <c r="X248">
        <v>1E-3</v>
      </c>
      <c r="Y248">
        <v>1E-3</v>
      </c>
      <c r="Z248">
        <v>1E-3</v>
      </c>
      <c r="AA248" s="119">
        <v>1E-3</v>
      </c>
    </row>
    <row r="249" spans="1:27" x14ac:dyDescent="0.2">
      <c r="A249" s="53">
        <v>28</v>
      </c>
      <c r="B249" t="s">
        <v>530</v>
      </c>
      <c r="C249" t="s">
        <v>527</v>
      </c>
      <c r="E249" t="s">
        <v>545</v>
      </c>
      <c r="F249" t="s">
        <v>549</v>
      </c>
      <c r="G249">
        <v>200</v>
      </c>
      <c r="H249">
        <v>300</v>
      </c>
      <c r="M249">
        <v>230</v>
      </c>
      <c r="N249">
        <v>200</v>
      </c>
      <c r="O249">
        <v>220</v>
      </c>
      <c r="P249">
        <v>180</v>
      </c>
      <c r="Q249">
        <v>110</v>
      </c>
      <c r="R249">
        <v>140</v>
      </c>
      <c r="S249">
        <v>100</v>
      </c>
      <c r="T249">
        <v>100</v>
      </c>
      <c r="U249">
        <v>70</v>
      </c>
      <c r="V249">
        <v>40</v>
      </c>
      <c r="W249">
        <v>40</v>
      </c>
      <c r="X249">
        <v>40</v>
      </c>
      <c r="Y249">
        <v>20</v>
      </c>
      <c r="Z249">
        <v>30</v>
      </c>
      <c r="AA249" s="119">
        <v>30</v>
      </c>
    </row>
    <row r="250" spans="1:27" x14ac:dyDescent="0.2">
      <c r="A250" s="53">
        <v>29</v>
      </c>
      <c r="B250" t="s">
        <v>530</v>
      </c>
      <c r="C250" t="s">
        <v>527</v>
      </c>
      <c r="G250" t="s">
        <v>550</v>
      </c>
      <c r="AA250" s="119"/>
    </row>
    <row r="251" spans="1:27" x14ac:dyDescent="0.2">
      <c r="A251" s="53">
        <v>30</v>
      </c>
      <c r="B251" t="s">
        <v>530</v>
      </c>
      <c r="C251" t="s">
        <v>527</v>
      </c>
      <c r="E251" t="s">
        <v>54</v>
      </c>
      <c r="F251" t="s">
        <v>551</v>
      </c>
      <c r="G251">
        <v>10000</v>
      </c>
      <c r="H251">
        <v>12000</v>
      </c>
      <c r="M251">
        <v>12000</v>
      </c>
      <c r="N251">
        <v>15000</v>
      </c>
      <c r="O251">
        <v>16000</v>
      </c>
      <c r="P251">
        <v>1000</v>
      </c>
      <c r="Q251">
        <v>21000</v>
      </c>
      <c r="R251">
        <v>15000</v>
      </c>
      <c r="S251">
        <v>16000</v>
      </c>
      <c r="T251">
        <v>15000</v>
      </c>
      <c r="U251">
        <v>22000</v>
      </c>
      <c r="V251">
        <v>9000</v>
      </c>
      <c r="W251">
        <v>5000</v>
      </c>
      <c r="X251">
        <v>13000</v>
      </c>
      <c r="Y251">
        <v>13000</v>
      </c>
      <c r="Z251">
        <v>13000</v>
      </c>
      <c r="AA251" s="119">
        <v>12000</v>
      </c>
    </row>
    <row r="252" spans="1:27" x14ac:dyDescent="0.2">
      <c r="A252" s="53">
        <v>31</v>
      </c>
      <c r="B252" t="s">
        <v>530</v>
      </c>
      <c r="C252" t="s">
        <v>527</v>
      </c>
      <c r="E252" t="s">
        <v>299</v>
      </c>
      <c r="F252" t="s">
        <v>552</v>
      </c>
      <c r="G252">
        <v>76.245211644370059</v>
      </c>
      <c r="H252">
        <v>74.959933710074225</v>
      </c>
      <c r="M252">
        <v>50.342399999999998</v>
      </c>
      <c r="N252">
        <v>69.289199999999994</v>
      </c>
      <c r="O252">
        <v>104.4012</v>
      </c>
      <c r="P252">
        <v>61.897668000000003</v>
      </c>
      <c r="Q252">
        <v>59.722320000000003</v>
      </c>
      <c r="R252">
        <v>58.826051999999997</v>
      </c>
      <c r="S252">
        <v>38.100624000000003</v>
      </c>
      <c r="T252">
        <v>56.214996000000006</v>
      </c>
      <c r="U252">
        <v>63.546792000000003</v>
      </c>
      <c r="V252">
        <v>43.344168000000003</v>
      </c>
      <c r="W252">
        <v>56.384628000000006</v>
      </c>
      <c r="X252">
        <v>61.773864000000003</v>
      </c>
      <c r="Y252">
        <v>55.863647999999998</v>
      </c>
      <c r="Z252">
        <v>56.915868000000003</v>
      </c>
      <c r="AA252" s="119">
        <v>56.915868000000003</v>
      </c>
    </row>
    <row r="253" spans="1:27" x14ac:dyDescent="0.2">
      <c r="A253" s="53">
        <v>32</v>
      </c>
      <c r="B253" t="s">
        <v>530</v>
      </c>
      <c r="C253" t="s">
        <v>527</v>
      </c>
      <c r="G253" t="s">
        <v>553</v>
      </c>
      <c r="AA253" s="119"/>
    </row>
    <row r="254" spans="1:27" x14ac:dyDescent="0.2">
      <c r="A254" s="53">
        <v>33</v>
      </c>
      <c r="B254" t="s">
        <v>530</v>
      </c>
      <c r="C254" t="s">
        <v>527</v>
      </c>
      <c r="E254" t="s">
        <v>554</v>
      </c>
      <c r="F254" t="s">
        <v>555</v>
      </c>
      <c r="G254">
        <v>220</v>
      </c>
      <c r="H254">
        <v>320</v>
      </c>
      <c r="M254">
        <v>250</v>
      </c>
      <c r="N254">
        <v>220</v>
      </c>
      <c r="O254">
        <v>240</v>
      </c>
      <c r="P254">
        <v>180</v>
      </c>
      <c r="Q254">
        <v>120</v>
      </c>
      <c r="R254">
        <v>150</v>
      </c>
      <c r="S254">
        <v>110</v>
      </c>
      <c r="T254">
        <v>110</v>
      </c>
      <c r="U254">
        <v>80</v>
      </c>
      <c r="V254">
        <v>40</v>
      </c>
      <c r="W254">
        <v>40</v>
      </c>
      <c r="X254">
        <v>40</v>
      </c>
      <c r="Y254">
        <v>20</v>
      </c>
      <c r="Z254">
        <v>30</v>
      </c>
      <c r="AA254" s="119">
        <v>30</v>
      </c>
    </row>
    <row r="255" spans="1:27" x14ac:dyDescent="0.2">
      <c r="A255" s="53">
        <v>1</v>
      </c>
      <c r="B255" t="s">
        <v>451</v>
      </c>
      <c r="C255" t="s">
        <v>527</v>
      </c>
      <c r="E255" t="s">
        <v>299</v>
      </c>
      <c r="F255" t="s">
        <v>300</v>
      </c>
      <c r="G255">
        <v>519</v>
      </c>
      <c r="H255">
        <v>1070</v>
      </c>
      <c r="M255">
        <v>349</v>
      </c>
      <c r="N255">
        <v>411</v>
      </c>
      <c r="O255">
        <v>483</v>
      </c>
      <c r="P255">
        <v>433</v>
      </c>
      <c r="Q255">
        <v>190</v>
      </c>
      <c r="R255">
        <v>78.400000000000006</v>
      </c>
      <c r="S255">
        <v>110</v>
      </c>
      <c r="T255">
        <v>91.4</v>
      </c>
      <c r="U255">
        <v>104</v>
      </c>
      <c r="V255">
        <v>110</v>
      </c>
      <c r="W255">
        <v>103</v>
      </c>
      <c r="X255">
        <v>54</v>
      </c>
      <c r="Y255">
        <v>53.9</v>
      </c>
      <c r="Z255">
        <v>25.1</v>
      </c>
      <c r="AA255" s="119">
        <v>24.3</v>
      </c>
    </row>
    <row r="256" spans="1:27" x14ac:dyDescent="0.2">
      <c r="A256" s="53">
        <v>2</v>
      </c>
      <c r="B256" t="s">
        <v>451</v>
      </c>
      <c r="C256" t="s">
        <v>527</v>
      </c>
      <c r="D256" t="s">
        <v>301</v>
      </c>
      <c r="E256" t="s">
        <v>299</v>
      </c>
      <c r="F256" t="s">
        <v>302</v>
      </c>
      <c r="G256" t="s">
        <v>304</v>
      </c>
      <c r="H256" t="s">
        <v>304</v>
      </c>
      <c r="M256" t="s">
        <v>304</v>
      </c>
      <c r="N256" t="s">
        <v>304</v>
      </c>
      <c r="O256" t="s">
        <v>304</v>
      </c>
      <c r="P256" t="s">
        <v>304</v>
      </c>
      <c r="Q256" t="s">
        <v>304</v>
      </c>
      <c r="R256" t="s">
        <v>304</v>
      </c>
      <c r="S256" t="s">
        <v>304</v>
      </c>
      <c r="T256" t="s">
        <v>304</v>
      </c>
      <c r="U256" t="s">
        <v>304</v>
      </c>
      <c r="V256">
        <v>77.400000000000006</v>
      </c>
      <c r="W256">
        <v>71.3</v>
      </c>
      <c r="X256">
        <v>33.4</v>
      </c>
      <c r="Y256">
        <v>29.6</v>
      </c>
      <c r="Z256">
        <v>5.6</v>
      </c>
      <c r="AA256" s="119">
        <v>0</v>
      </c>
    </row>
    <row r="257" spans="1:27" x14ac:dyDescent="0.2">
      <c r="A257" s="53">
        <v>3</v>
      </c>
      <c r="B257" t="s">
        <v>451</v>
      </c>
      <c r="C257" t="s">
        <v>527</v>
      </c>
      <c r="E257" t="s">
        <v>299</v>
      </c>
      <c r="F257" t="s">
        <v>70</v>
      </c>
      <c r="G257" t="s">
        <v>304</v>
      </c>
      <c r="H257" t="s">
        <v>304</v>
      </c>
      <c r="M257" t="s">
        <v>304</v>
      </c>
      <c r="N257" t="s">
        <v>304</v>
      </c>
      <c r="O257" t="s">
        <v>304</v>
      </c>
      <c r="P257" t="s">
        <v>304</v>
      </c>
      <c r="Q257" t="s">
        <v>304</v>
      </c>
      <c r="R257" t="s">
        <v>304</v>
      </c>
      <c r="S257" t="s">
        <v>304</v>
      </c>
      <c r="T257" t="s">
        <v>304</v>
      </c>
      <c r="U257" t="s">
        <v>304</v>
      </c>
      <c r="V257">
        <v>31</v>
      </c>
      <c r="W257">
        <v>31.8</v>
      </c>
      <c r="X257">
        <v>7.5</v>
      </c>
      <c r="Y257">
        <v>11.7</v>
      </c>
      <c r="Z257">
        <v>7.1</v>
      </c>
      <c r="AA257" s="119">
        <v>12.4</v>
      </c>
    </row>
    <row r="258" spans="1:27" x14ac:dyDescent="0.2">
      <c r="A258" s="53">
        <v>4</v>
      </c>
      <c r="B258" t="s">
        <v>451</v>
      </c>
      <c r="C258" t="s">
        <v>527</v>
      </c>
      <c r="E258" t="s">
        <v>299</v>
      </c>
      <c r="F258" t="s">
        <v>558</v>
      </c>
      <c r="G258">
        <v>48.6</v>
      </c>
      <c r="H258">
        <v>11.8</v>
      </c>
      <c r="M258">
        <v>15.1</v>
      </c>
      <c r="N258">
        <v>10.199999999999999</v>
      </c>
      <c r="O258">
        <v>10.5</v>
      </c>
      <c r="P258">
        <v>10.8</v>
      </c>
      <c r="Q258">
        <v>10.8</v>
      </c>
      <c r="R258">
        <v>11</v>
      </c>
      <c r="S258">
        <v>12.4</v>
      </c>
      <c r="T258">
        <v>12.4</v>
      </c>
      <c r="U258">
        <v>1.7</v>
      </c>
      <c r="V258">
        <v>1.7</v>
      </c>
      <c r="W258">
        <v>0</v>
      </c>
      <c r="X258">
        <v>13.2</v>
      </c>
      <c r="Y258">
        <v>12.6</v>
      </c>
      <c r="Z258">
        <v>12.4</v>
      </c>
      <c r="AA258" s="119">
        <v>11.8</v>
      </c>
    </row>
    <row r="259" spans="1:27" x14ac:dyDescent="0.2">
      <c r="A259" s="53">
        <v>5</v>
      </c>
      <c r="B259" t="s">
        <v>451</v>
      </c>
      <c r="C259" t="s">
        <v>527</v>
      </c>
      <c r="E259" t="s">
        <v>299</v>
      </c>
      <c r="F259" t="s">
        <v>559</v>
      </c>
      <c r="G259">
        <v>0</v>
      </c>
      <c r="H259">
        <v>4.8</v>
      </c>
      <c r="M259">
        <v>8.8000000000000007</v>
      </c>
      <c r="N259">
        <v>9</v>
      </c>
      <c r="O259">
        <v>11.6</v>
      </c>
      <c r="P259">
        <v>10.7</v>
      </c>
      <c r="Q259">
        <v>11</v>
      </c>
      <c r="R259">
        <v>12</v>
      </c>
      <c r="S259">
        <v>12</v>
      </c>
      <c r="T259">
        <v>21</v>
      </c>
      <c r="U259">
        <v>16</v>
      </c>
      <c r="V259">
        <v>16</v>
      </c>
      <c r="W259">
        <v>21</v>
      </c>
      <c r="X259">
        <v>15</v>
      </c>
      <c r="Y259">
        <v>16</v>
      </c>
      <c r="Z259">
        <v>16</v>
      </c>
      <c r="AA259" s="119">
        <v>16</v>
      </c>
    </row>
    <row r="260" spans="1:27" x14ac:dyDescent="0.2">
      <c r="A260" s="53">
        <v>6</v>
      </c>
      <c r="B260" t="s">
        <v>451</v>
      </c>
      <c r="C260" t="s">
        <v>527</v>
      </c>
      <c r="D260" t="s">
        <v>301</v>
      </c>
      <c r="E260" t="s">
        <v>299</v>
      </c>
      <c r="F260" t="s">
        <v>307</v>
      </c>
      <c r="G260">
        <v>519</v>
      </c>
      <c r="H260">
        <v>1070</v>
      </c>
      <c r="M260">
        <v>358</v>
      </c>
      <c r="N260">
        <v>420</v>
      </c>
      <c r="O260">
        <v>495</v>
      </c>
      <c r="P260">
        <v>444</v>
      </c>
      <c r="Q260">
        <v>201</v>
      </c>
      <c r="R260">
        <v>90</v>
      </c>
      <c r="S260">
        <v>122</v>
      </c>
      <c r="T260">
        <v>112</v>
      </c>
      <c r="U260">
        <v>120</v>
      </c>
      <c r="V260">
        <v>127</v>
      </c>
      <c r="W260">
        <v>124</v>
      </c>
      <c r="X260">
        <v>69</v>
      </c>
      <c r="Y260">
        <v>69</v>
      </c>
      <c r="Z260">
        <v>41</v>
      </c>
      <c r="AA260" s="119">
        <v>40</v>
      </c>
    </row>
    <row r="261" spans="1:27" x14ac:dyDescent="0.2">
      <c r="A261" s="53">
        <v>7</v>
      </c>
      <c r="B261" t="s">
        <v>451</v>
      </c>
      <c r="C261" t="s">
        <v>527</v>
      </c>
      <c r="AA261" s="119"/>
    </row>
    <row r="262" spans="1:27" x14ac:dyDescent="0.2">
      <c r="A262" s="53">
        <v>8</v>
      </c>
      <c r="B262" t="s">
        <v>451</v>
      </c>
      <c r="C262" t="s">
        <v>527</v>
      </c>
      <c r="G262" t="s">
        <v>540</v>
      </c>
      <c r="AA262" s="119"/>
    </row>
    <row r="263" spans="1:27" x14ac:dyDescent="0.2">
      <c r="A263" s="53">
        <v>9</v>
      </c>
      <c r="B263" t="s">
        <v>451</v>
      </c>
      <c r="C263" t="s">
        <v>527</v>
      </c>
      <c r="G263" t="s">
        <v>54</v>
      </c>
      <c r="AA263" s="119"/>
    </row>
    <row r="264" spans="1:27" x14ac:dyDescent="0.2">
      <c r="A264" s="53">
        <v>10</v>
      </c>
      <c r="B264" t="s">
        <v>451</v>
      </c>
      <c r="C264" t="s">
        <v>527</v>
      </c>
      <c r="D264" t="s">
        <v>541</v>
      </c>
      <c r="E264" t="s">
        <v>54</v>
      </c>
      <c r="F264" t="s">
        <v>560</v>
      </c>
      <c r="G264">
        <v>399</v>
      </c>
      <c r="H264">
        <v>881</v>
      </c>
      <c r="M264">
        <v>447</v>
      </c>
      <c r="N264">
        <v>395</v>
      </c>
      <c r="O264">
        <v>479</v>
      </c>
      <c r="P264">
        <v>423</v>
      </c>
      <c r="Q264">
        <v>195</v>
      </c>
      <c r="R264">
        <v>84</v>
      </c>
      <c r="S264">
        <v>106</v>
      </c>
      <c r="T264">
        <v>94</v>
      </c>
      <c r="U264">
        <v>91</v>
      </c>
      <c r="V264">
        <v>96</v>
      </c>
      <c r="W264">
        <v>107</v>
      </c>
      <c r="X264">
        <v>56</v>
      </c>
      <c r="Y264">
        <v>62</v>
      </c>
      <c r="Z264">
        <v>30</v>
      </c>
      <c r="AA264" s="119">
        <v>32</v>
      </c>
    </row>
    <row r="265" spans="1:27" x14ac:dyDescent="0.2">
      <c r="A265" s="53">
        <v>11</v>
      </c>
      <c r="B265" t="s">
        <v>451</v>
      </c>
      <c r="C265" t="s">
        <v>527</v>
      </c>
      <c r="D265" t="s">
        <v>541</v>
      </c>
      <c r="E265" t="s">
        <v>54</v>
      </c>
      <c r="F265" t="s">
        <v>163</v>
      </c>
      <c r="G265">
        <v>375</v>
      </c>
      <c r="H265">
        <v>869</v>
      </c>
      <c r="I265">
        <v>450</v>
      </c>
      <c r="J265">
        <v>380</v>
      </c>
      <c r="K265">
        <v>570</v>
      </c>
      <c r="L265">
        <v>270</v>
      </c>
      <c r="M265">
        <v>421</v>
      </c>
      <c r="N265">
        <v>323</v>
      </c>
      <c r="O265">
        <v>388</v>
      </c>
      <c r="P265">
        <v>387</v>
      </c>
      <c r="Q265">
        <v>140</v>
      </c>
      <c r="R265">
        <v>44.4</v>
      </c>
      <c r="S265">
        <v>49.7</v>
      </c>
      <c r="T265">
        <v>51.5</v>
      </c>
      <c r="U265">
        <v>65.400000000000006</v>
      </c>
      <c r="V265">
        <v>68.900000000000006</v>
      </c>
      <c r="W265">
        <v>63.4</v>
      </c>
      <c r="X265">
        <v>28.5</v>
      </c>
      <c r="Y265">
        <v>29.5</v>
      </c>
      <c r="Z265">
        <v>5.3</v>
      </c>
      <c r="AA265" s="119">
        <v>0</v>
      </c>
    </row>
    <row r="266" spans="1:27" x14ac:dyDescent="0.2">
      <c r="A266" s="53">
        <v>12</v>
      </c>
      <c r="B266" t="s">
        <v>451</v>
      </c>
      <c r="C266" t="s">
        <v>527</v>
      </c>
      <c r="D266" t="s">
        <v>541</v>
      </c>
      <c r="E266" t="s">
        <v>54</v>
      </c>
      <c r="F266" t="s">
        <v>70</v>
      </c>
      <c r="G266">
        <v>0.90400000000000003</v>
      </c>
      <c r="H266">
        <v>0</v>
      </c>
      <c r="M266">
        <v>10.6</v>
      </c>
      <c r="N266">
        <v>51.4</v>
      </c>
      <c r="O266">
        <v>68.8</v>
      </c>
      <c r="P266">
        <v>20.6</v>
      </c>
      <c r="Q266">
        <v>39.4</v>
      </c>
      <c r="R266">
        <v>22.9</v>
      </c>
      <c r="S266">
        <v>41.1</v>
      </c>
      <c r="T266">
        <v>27.4</v>
      </c>
      <c r="U266">
        <v>24</v>
      </c>
      <c r="V266">
        <v>25.2</v>
      </c>
      <c r="W266">
        <v>29.4</v>
      </c>
      <c r="X266">
        <v>11.7</v>
      </c>
      <c r="Y266">
        <v>17</v>
      </c>
      <c r="Z266">
        <v>9.6999999999999993</v>
      </c>
      <c r="AA266" s="119">
        <v>16.600000000000001</v>
      </c>
    </row>
    <row r="267" spans="1:27" x14ac:dyDescent="0.2">
      <c r="A267" s="53">
        <v>13</v>
      </c>
      <c r="B267" t="s">
        <v>451</v>
      </c>
      <c r="C267" t="s">
        <v>527</v>
      </c>
      <c r="D267" t="s">
        <v>541</v>
      </c>
      <c r="E267" t="s">
        <v>54</v>
      </c>
      <c r="F267" t="s">
        <v>71</v>
      </c>
      <c r="G267">
        <v>22.4</v>
      </c>
      <c r="H267">
        <v>12.4</v>
      </c>
      <c r="M267">
        <v>15.1</v>
      </c>
      <c r="N267">
        <v>20.2</v>
      </c>
      <c r="O267">
        <v>22</v>
      </c>
      <c r="P267">
        <v>15.3</v>
      </c>
      <c r="Q267">
        <v>14.9</v>
      </c>
      <c r="R267">
        <v>17</v>
      </c>
      <c r="S267">
        <v>15.3</v>
      </c>
      <c r="T267">
        <v>15.2</v>
      </c>
      <c r="U267">
        <v>1.5</v>
      </c>
      <c r="V267">
        <v>1.6</v>
      </c>
      <c r="W267">
        <v>14.4</v>
      </c>
      <c r="X267">
        <v>15.5</v>
      </c>
      <c r="Y267">
        <v>15.2</v>
      </c>
      <c r="Z267">
        <v>15</v>
      </c>
      <c r="AA267" s="119">
        <v>15.2</v>
      </c>
    </row>
    <row r="268" spans="1:27" x14ac:dyDescent="0.2">
      <c r="A268" s="53">
        <v>14</v>
      </c>
      <c r="B268" t="s">
        <v>451</v>
      </c>
      <c r="C268" t="s">
        <v>527</v>
      </c>
      <c r="D268" t="s">
        <v>541</v>
      </c>
      <c r="E268" t="s">
        <v>54</v>
      </c>
      <c r="F268" t="s">
        <v>76</v>
      </c>
      <c r="AA268" s="119"/>
    </row>
    <row r="269" spans="1:27" x14ac:dyDescent="0.2">
      <c r="A269" s="53">
        <v>15</v>
      </c>
      <c r="B269" t="s">
        <v>451</v>
      </c>
      <c r="C269" t="s">
        <v>527</v>
      </c>
      <c r="D269" t="s">
        <v>541</v>
      </c>
      <c r="E269" t="s">
        <v>54</v>
      </c>
      <c r="F269" t="s">
        <v>77</v>
      </c>
      <c r="AA269" s="119"/>
    </row>
    <row r="270" spans="1:27" x14ac:dyDescent="0.2">
      <c r="A270" s="53">
        <v>16</v>
      </c>
      <c r="B270" t="s">
        <v>451</v>
      </c>
      <c r="C270" t="s">
        <v>527</v>
      </c>
      <c r="D270" t="s">
        <v>541</v>
      </c>
      <c r="E270" t="s">
        <v>54</v>
      </c>
      <c r="F270" t="s">
        <v>78</v>
      </c>
      <c r="AA270" s="119"/>
    </row>
    <row r="271" spans="1:27" x14ac:dyDescent="0.2">
      <c r="A271" s="53">
        <v>17</v>
      </c>
      <c r="B271" t="s">
        <v>451</v>
      </c>
      <c r="C271" t="s">
        <v>527</v>
      </c>
      <c r="D271" t="s">
        <v>541</v>
      </c>
      <c r="E271" t="s">
        <v>54</v>
      </c>
      <c r="F271" t="s">
        <v>72</v>
      </c>
      <c r="G271">
        <v>0</v>
      </c>
      <c r="H271">
        <v>0</v>
      </c>
      <c r="M271">
        <v>0</v>
      </c>
      <c r="N271">
        <v>0</v>
      </c>
      <c r="O271">
        <v>0</v>
      </c>
      <c r="P271">
        <v>0</v>
      </c>
      <c r="Q271">
        <v>0</v>
      </c>
      <c r="R271">
        <v>0</v>
      </c>
      <c r="S271">
        <v>0</v>
      </c>
      <c r="T271">
        <v>0</v>
      </c>
      <c r="U271">
        <v>0</v>
      </c>
      <c r="V271">
        <v>0</v>
      </c>
      <c r="W271">
        <v>0</v>
      </c>
      <c r="X271">
        <v>0</v>
      </c>
      <c r="Y271">
        <v>0</v>
      </c>
      <c r="Z271">
        <v>0</v>
      </c>
      <c r="AA271" s="119">
        <v>0</v>
      </c>
    </row>
    <row r="272" spans="1:27" x14ac:dyDescent="0.2">
      <c r="A272" s="53">
        <v>18</v>
      </c>
      <c r="B272" t="s">
        <v>451</v>
      </c>
      <c r="C272" t="s">
        <v>527</v>
      </c>
      <c r="D272" t="s">
        <v>541</v>
      </c>
      <c r="E272" t="s">
        <v>54</v>
      </c>
      <c r="F272" t="s">
        <v>73</v>
      </c>
      <c r="G272">
        <v>19800</v>
      </c>
      <c r="H272">
        <v>31500</v>
      </c>
      <c r="M272">
        <v>36400</v>
      </c>
      <c r="N272">
        <v>33700</v>
      </c>
      <c r="O272">
        <v>33500</v>
      </c>
      <c r="P272">
        <v>34600</v>
      </c>
      <c r="Q272">
        <v>33500</v>
      </c>
      <c r="R272">
        <v>33300</v>
      </c>
      <c r="S272">
        <v>34200</v>
      </c>
      <c r="T272">
        <v>32200</v>
      </c>
      <c r="U272">
        <v>35300</v>
      </c>
      <c r="V272">
        <v>34500</v>
      </c>
      <c r="W272">
        <v>34800</v>
      </c>
      <c r="X272">
        <v>36600</v>
      </c>
      <c r="Y272">
        <v>36000</v>
      </c>
      <c r="Z272">
        <v>30700</v>
      </c>
      <c r="AA272" s="119">
        <v>32900</v>
      </c>
    </row>
    <row r="273" spans="1:27" x14ac:dyDescent="0.2">
      <c r="A273" s="53">
        <v>19</v>
      </c>
      <c r="B273" t="s">
        <v>451</v>
      </c>
      <c r="C273" t="s">
        <v>527</v>
      </c>
      <c r="D273" t="s">
        <v>541</v>
      </c>
      <c r="E273" t="s">
        <v>54</v>
      </c>
      <c r="F273" t="s">
        <v>561</v>
      </c>
      <c r="G273">
        <v>0</v>
      </c>
      <c r="H273">
        <v>0</v>
      </c>
      <c r="M273">
        <v>53.4</v>
      </c>
      <c r="N273">
        <v>325.10000000000002</v>
      </c>
      <c r="O273">
        <v>325.10000000000002</v>
      </c>
      <c r="P273">
        <v>411.9</v>
      </c>
      <c r="Q273">
        <v>365</v>
      </c>
      <c r="R273">
        <v>343</v>
      </c>
      <c r="S273">
        <v>747</v>
      </c>
      <c r="T273">
        <v>877</v>
      </c>
      <c r="U273">
        <v>868</v>
      </c>
      <c r="V273">
        <v>911</v>
      </c>
      <c r="W273">
        <v>903</v>
      </c>
      <c r="X273">
        <v>966</v>
      </c>
      <c r="Y273">
        <v>927</v>
      </c>
      <c r="Z273">
        <v>873</v>
      </c>
      <c r="AA273" s="119">
        <v>884</v>
      </c>
    </row>
    <row r="274" spans="1:27" x14ac:dyDescent="0.2">
      <c r="A274" s="53">
        <v>20</v>
      </c>
      <c r="B274" t="s">
        <v>451</v>
      </c>
      <c r="C274" t="s">
        <v>527</v>
      </c>
      <c r="D274" t="s">
        <v>541</v>
      </c>
      <c r="E274" t="s">
        <v>54</v>
      </c>
      <c r="F274" t="s">
        <v>562</v>
      </c>
      <c r="G274">
        <v>0</v>
      </c>
      <c r="H274">
        <v>0</v>
      </c>
      <c r="M274">
        <v>0</v>
      </c>
      <c r="N274">
        <v>0</v>
      </c>
      <c r="O274">
        <v>0</v>
      </c>
      <c r="P274">
        <v>0</v>
      </c>
      <c r="Q274">
        <v>0</v>
      </c>
      <c r="R274">
        <v>0</v>
      </c>
      <c r="S274">
        <v>0</v>
      </c>
      <c r="T274">
        <v>0</v>
      </c>
      <c r="U274">
        <v>0</v>
      </c>
      <c r="V274">
        <v>0</v>
      </c>
      <c r="W274">
        <v>0</v>
      </c>
      <c r="X274">
        <v>0</v>
      </c>
      <c r="Y274">
        <v>0</v>
      </c>
      <c r="Z274">
        <v>0</v>
      </c>
      <c r="AA274" s="119">
        <v>0</v>
      </c>
    </row>
    <row r="275" spans="1:27" x14ac:dyDescent="0.2">
      <c r="A275" s="53">
        <v>21</v>
      </c>
      <c r="B275" t="s">
        <v>451</v>
      </c>
      <c r="C275" t="s">
        <v>527</v>
      </c>
      <c r="D275" t="s">
        <v>541</v>
      </c>
      <c r="E275" t="s">
        <v>54</v>
      </c>
      <c r="F275" t="s">
        <v>75</v>
      </c>
      <c r="G275">
        <v>20200</v>
      </c>
      <c r="H275">
        <v>32400</v>
      </c>
      <c r="M275">
        <v>36900</v>
      </c>
      <c r="N275">
        <v>34400</v>
      </c>
      <c r="O275">
        <v>34300</v>
      </c>
      <c r="P275">
        <v>35400</v>
      </c>
      <c r="Q275">
        <v>34100</v>
      </c>
      <c r="R275">
        <v>33700</v>
      </c>
      <c r="S275">
        <v>35100</v>
      </c>
      <c r="T275">
        <v>33200</v>
      </c>
      <c r="U275">
        <v>36300</v>
      </c>
      <c r="V275">
        <v>35500</v>
      </c>
      <c r="W275">
        <v>35800</v>
      </c>
      <c r="X275">
        <v>37600</v>
      </c>
      <c r="Y275">
        <v>37000</v>
      </c>
      <c r="Z275">
        <v>31600</v>
      </c>
      <c r="AA275" s="119">
        <v>33900</v>
      </c>
    </row>
    <row r="276" spans="1:27" x14ac:dyDescent="0.2">
      <c r="A276" s="53">
        <v>22</v>
      </c>
      <c r="B276" t="s">
        <v>451</v>
      </c>
      <c r="C276" t="s">
        <v>527</v>
      </c>
      <c r="AA276" s="119"/>
    </row>
    <row r="277" spans="1:27" x14ac:dyDescent="0.2">
      <c r="A277" s="53">
        <v>23</v>
      </c>
      <c r="B277" t="s">
        <v>451</v>
      </c>
      <c r="C277" t="s">
        <v>527</v>
      </c>
      <c r="G277" t="s">
        <v>543</v>
      </c>
      <c r="AA277" s="119"/>
    </row>
    <row r="278" spans="1:27" x14ac:dyDescent="0.2">
      <c r="A278" s="53">
        <v>24</v>
      </c>
      <c r="B278" t="s">
        <v>451</v>
      </c>
      <c r="C278" t="s">
        <v>527</v>
      </c>
      <c r="G278" t="s">
        <v>544</v>
      </c>
      <c r="AA278" s="119"/>
    </row>
    <row r="279" spans="1:27" x14ac:dyDescent="0.2">
      <c r="A279" s="53">
        <v>25</v>
      </c>
      <c r="B279" t="s">
        <v>451</v>
      </c>
      <c r="C279" t="s">
        <v>527</v>
      </c>
      <c r="E279" t="s">
        <v>545</v>
      </c>
      <c r="F279" t="s">
        <v>546</v>
      </c>
      <c r="G279">
        <v>26</v>
      </c>
      <c r="H279">
        <v>33</v>
      </c>
      <c r="M279">
        <v>9.6</v>
      </c>
      <c r="N279">
        <v>12.1</v>
      </c>
      <c r="O279">
        <v>14.3</v>
      </c>
      <c r="P279">
        <v>12.5</v>
      </c>
      <c r="Q279">
        <v>5.9</v>
      </c>
      <c r="R279">
        <v>2.7</v>
      </c>
      <c r="S279">
        <v>3.5</v>
      </c>
      <c r="T279">
        <v>3.4</v>
      </c>
      <c r="U279">
        <v>3.3</v>
      </c>
      <c r="V279">
        <v>3.5</v>
      </c>
      <c r="W279">
        <v>3.4</v>
      </c>
      <c r="X279">
        <v>1.8</v>
      </c>
      <c r="Y279">
        <v>1.9</v>
      </c>
      <c r="Z279">
        <v>1.3</v>
      </c>
      <c r="AA279" s="119">
        <v>1.2</v>
      </c>
    </row>
    <row r="280" spans="1:27" x14ac:dyDescent="0.2">
      <c r="A280" s="53">
        <v>26</v>
      </c>
      <c r="B280" t="s">
        <v>451</v>
      </c>
      <c r="C280" t="s">
        <v>527</v>
      </c>
      <c r="E280" t="s">
        <v>545</v>
      </c>
      <c r="F280" t="s">
        <v>547</v>
      </c>
      <c r="G280">
        <v>4.0000000000000002E-4</v>
      </c>
      <c r="H280">
        <v>4.0000000000000002E-4</v>
      </c>
      <c r="M280">
        <v>2.0000000000000001E-4</v>
      </c>
      <c r="N280">
        <v>4.0000000000000002E-4</v>
      </c>
      <c r="O280">
        <v>4.0000000000000002E-4</v>
      </c>
      <c r="P280">
        <v>2.0000000000000001E-4</v>
      </c>
      <c r="Q280">
        <v>2.9999999999999997E-4</v>
      </c>
      <c r="R280">
        <v>2.0000000000000001E-4</v>
      </c>
      <c r="S280">
        <v>4.0000000000000002E-4</v>
      </c>
      <c r="T280">
        <v>2.0000000000000001E-4</v>
      </c>
      <c r="U280">
        <v>2.9999999999999997E-4</v>
      </c>
      <c r="V280">
        <v>2.9999999999999997E-4</v>
      </c>
      <c r="W280">
        <v>2.9999999999999997E-4</v>
      </c>
      <c r="X280">
        <v>1E-4</v>
      </c>
      <c r="Y280">
        <v>1E-4</v>
      </c>
      <c r="Z280">
        <v>1E-4</v>
      </c>
      <c r="AA280" s="119">
        <v>1E-4</v>
      </c>
    </row>
    <row r="281" spans="1:27" x14ac:dyDescent="0.2">
      <c r="A281" s="53">
        <v>27</v>
      </c>
      <c r="B281" t="s">
        <v>451</v>
      </c>
      <c r="C281" t="s">
        <v>527</v>
      </c>
      <c r="E281" t="s">
        <v>545</v>
      </c>
      <c r="F281" t="s">
        <v>548</v>
      </c>
      <c r="G281">
        <v>1E-3</v>
      </c>
      <c r="H281">
        <v>1E-3</v>
      </c>
      <c r="M281">
        <v>2.0000000000000001E-4</v>
      </c>
      <c r="N281">
        <v>2.0000000000000001E-4</v>
      </c>
      <c r="O281">
        <v>2.0000000000000001E-4</v>
      </c>
      <c r="P281">
        <v>2.0000000000000001E-4</v>
      </c>
      <c r="Q281">
        <v>1E-4</v>
      </c>
      <c r="R281">
        <v>0</v>
      </c>
      <c r="S281">
        <v>1E-4</v>
      </c>
      <c r="T281">
        <v>1E-4</v>
      </c>
      <c r="U281">
        <v>1E-4</v>
      </c>
      <c r="V281">
        <v>1E-4</v>
      </c>
      <c r="W281">
        <v>1E-4</v>
      </c>
      <c r="X281">
        <v>0</v>
      </c>
      <c r="Y281">
        <v>0</v>
      </c>
      <c r="Z281">
        <v>0</v>
      </c>
      <c r="AA281" s="119">
        <v>0</v>
      </c>
    </row>
    <row r="282" spans="1:27" x14ac:dyDescent="0.2">
      <c r="A282" s="53">
        <v>28</v>
      </c>
      <c r="B282" t="s">
        <v>451</v>
      </c>
      <c r="C282" t="s">
        <v>527</v>
      </c>
      <c r="E282" t="s">
        <v>545</v>
      </c>
      <c r="F282" t="s">
        <v>549</v>
      </c>
      <c r="G282">
        <v>26</v>
      </c>
      <c r="H282">
        <v>33</v>
      </c>
      <c r="M282">
        <v>9.6999999999999993</v>
      </c>
      <c r="N282">
        <v>12.2</v>
      </c>
      <c r="O282">
        <v>14.4</v>
      </c>
      <c r="P282">
        <v>12.5</v>
      </c>
      <c r="Q282">
        <v>5.9</v>
      </c>
      <c r="R282">
        <v>2.7</v>
      </c>
      <c r="S282">
        <v>3.5</v>
      </c>
      <c r="T282">
        <v>3.4</v>
      </c>
      <c r="U282">
        <v>3.3</v>
      </c>
      <c r="V282">
        <v>3.6</v>
      </c>
      <c r="W282">
        <v>3.5</v>
      </c>
      <c r="X282">
        <v>1.8</v>
      </c>
      <c r="Y282">
        <v>1.9</v>
      </c>
      <c r="Z282">
        <v>1.3</v>
      </c>
      <c r="AA282" s="119">
        <v>1.2</v>
      </c>
    </row>
    <row r="283" spans="1:27" x14ac:dyDescent="0.2">
      <c r="A283" s="53">
        <v>29</v>
      </c>
      <c r="B283" t="s">
        <v>451</v>
      </c>
      <c r="C283" t="s">
        <v>527</v>
      </c>
      <c r="G283" t="s">
        <v>550</v>
      </c>
      <c r="AA283" s="119"/>
    </row>
    <row r="284" spans="1:27" x14ac:dyDescent="0.2">
      <c r="A284" s="53">
        <v>30</v>
      </c>
      <c r="B284" t="s">
        <v>451</v>
      </c>
      <c r="C284" t="s">
        <v>527</v>
      </c>
      <c r="E284" t="s">
        <v>54</v>
      </c>
      <c r="F284" t="s">
        <v>551</v>
      </c>
      <c r="G284">
        <v>2100</v>
      </c>
      <c r="H284">
        <v>3750</v>
      </c>
      <c r="M284">
        <v>1900</v>
      </c>
      <c r="N284">
        <v>2300</v>
      </c>
      <c r="O284">
        <v>2300</v>
      </c>
      <c r="P284">
        <v>4700</v>
      </c>
      <c r="Q284">
        <v>4700</v>
      </c>
      <c r="R284">
        <v>4600</v>
      </c>
      <c r="S284">
        <v>4600</v>
      </c>
      <c r="T284">
        <v>3600</v>
      </c>
      <c r="U284">
        <v>3800</v>
      </c>
      <c r="V284">
        <v>3900</v>
      </c>
      <c r="W284">
        <v>3700</v>
      </c>
      <c r="X284">
        <v>2500</v>
      </c>
      <c r="Y284">
        <v>450</v>
      </c>
      <c r="Z284">
        <v>370</v>
      </c>
      <c r="AA284" s="119">
        <v>190</v>
      </c>
    </row>
    <row r="285" spans="1:27" x14ac:dyDescent="0.2">
      <c r="A285" s="53">
        <v>31</v>
      </c>
      <c r="B285" t="s">
        <v>451</v>
      </c>
      <c r="C285" t="s">
        <v>527</v>
      </c>
      <c r="E285" t="s">
        <v>299</v>
      </c>
      <c r="F285" t="s">
        <v>552</v>
      </c>
      <c r="G285">
        <v>4.3</v>
      </c>
      <c r="H285">
        <v>4.2</v>
      </c>
      <c r="M285">
        <v>4</v>
      </c>
      <c r="N285">
        <v>6</v>
      </c>
      <c r="O285">
        <v>4</v>
      </c>
      <c r="P285">
        <v>3.3</v>
      </c>
      <c r="Q285">
        <v>3</v>
      </c>
      <c r="R285">
        <v>4.3</v>
      </c>
      <c r="S285">
        <v>6</v>
      </c>
      <c r="T285">
        <v>1.3</v>
      </c>
      <c r="U285">
        <v>1.2</v>
      </c>
      <c r="V285">
        <v>0.9</v>
      </c>
      <c r="W285">
        <v>1</v>
      </c>
      <c r="X285">
        <v>2.4</v>
      </c>
      <c r="Y285">
        <v>1.1000000000000001</v>
      </c>
      <c r="Z285">
        <v>2.4</v>
      </c>
      <c r="AA285" s="119">
        <v>2.4</v>
      </c>
    </row>
    <row r="286" spans="1:27" x14ac:dyDescent="0.2">
      <c r="A286" s="53">
        <v>32</v>
      </c>
      <c r="B286" t="s">
        <v>451</v>
      </c>
      <c r="C286" t="s">
        <v>527</v>
      </c>
      <c r="G286" t="s">
        <v>553</v>
      </c>
      <c r="AA286" s="119"/>
    </row>
    <row r="287" spans="1:27" x14ac:dyDescent="0.2">
      <c r="A287" s="53">
        <v>33</v>
      </c>
      <c r="B287" t="s">
        <v>451</v>
      </c>
      <c r="C287" t="s">
        <v>527</v>
      </c>
      <c r="E287" t="s">
        <v>554</v>
      </c>
      <c r="F287" t="s">
        <v>555</v>
      </c>
      <c r="G287">
        <v>29</v>
      </c>
      <c r="H287">
        <v>38</v>
      </c>
      <c r="M287">
        <v>10.3</v>
      </c>
      <c r="N287">
        <v>13.3</v>
      </c>
      <c r="O287">
        <v>15.6</v>
      </c>
      <c r="P287">
        <v>14.6</v>
      </c>
      <c r="Q287">
        <v>6.9</v>
      </c>
      <c r="R287">
        <v>3.2</v>
      </c>
      <c r="S287">
        <v>4.2</v>
      </c>
      <c r="T287">
        <v>3.8</v>
      </c>
      <c r="U287">
        <v>3.7</v>
      </c>
      <c r="V287">
        <v>4</v>
      </c>
      <c r="W287">
        <v>3.9</v>
      </c>
      <c r="X287">
        <v>2</v>
      </c>
      <c r="Y287">
        <v>1.9</v>
      </c>
      <c r="Z287">
        <v>1.4</v>
      </c>
      <c r="AA287" s="119">
        <v>1.3</v>
      </c>
    </row>
    <row r="288" spans="1:27" x14ac:dyDescent="0.2">
      <c r="A288" s="53">
        <v>1</v>
      </c>
      <c r="B288" t="s">
        <v>385</v>
      </c>
      <c r="C288" t="s">
        <v>527</v>
      </c>
      <c r="E288" t="s">
        <v>299</v>
      </c>
      <c r="F288" t="s">
        <v>300</v>
      </c>
      <c r="G288">
        <v>11100</v>
      </c>
      <c r="H288">
        <v>14500</v>
      </c>
      <c r="M288">
        <v>15200</v>
      </c>
      <c r="N288">
        <v>14800</v>
      </c>
      <c r="O288">
        <v>15300</v>
      </c>
      <c r="P288">
        <v>15300</v>
      </c>
      <c r="Q288">
        <v>16400</v>
      </c>
      <c r="R288">
        <v>16200</v>
      </c>
      <c r="S288">
        <v>15600</v>
      </c>
      <c r="T288">
        <v>16100</v>
      </c>
      <c r="U288">
        <v>15100</v>
      </c>
      <c r="V288">
        <v>15200</v>
      </c>
      <c r="W288">
        <v>16100</v>
      </c>
      <c r="X288">
        <v>16000</v>
      </c>
      <c r="Y288">
        <v>16500</v>
      </c>
      <c r="Z288">
        <v>16100</v>
      </c>
      <c r="AA288" s="119">
        <v>15800</v>
      </c>
    </row>
    <row r="289" spans="1:27" x14ac:dyDescent="0.2">
      <c r="A289" s="53">
        <v>2</v>
      </c>
      <c r="B289" t="s">
        <v>385</v>
      </c>
      <c r="C289" t="s">
        <v>527</v>
      </c>
      <c r="D289" t="s">
        <v>301</v>
      </c>
      <c r="E289" t="s">
        <v>299</v>
      </c>
      <c r="F289" t="s">
        <v>302</v>
      </c>
      <c r="G289" t="s">
        <v>304</v>
      </c>
      <c r="H289" t="s">
        <v>304</v>
      </c>
      <c r="M289">
        <v>13500</v>
      </c>
      <c r="N289">
        <v>13100</v>
      </c>
      <c r="O289">
        <v>13900</v>
      </c>
      <c r="P289">
        <v>13700</v>
      </c>
      <c r="Q289">
        <v>14600</v>
      </c>
      <c r="R289">
        <v>14300</v>
      </c>
      <c r="S289">
        <v>13600</v>
      </c>
      <c r="T289">
        <v>13800</v>
      </c>
      <c r="U289">
        <v>12700</v>
      </c>
      <c r="V289">
        <v>12600</v>
      </c>
      <c r="W289">
        <v>12600</v>
      </c>
      <c r="X289">
        <v>12200</v>
      </c>
      <c r="Y289">
        <v>12500</v>
      </c>
      <c r="Z289">
        <v>11700</v>
      </c>
      <c r="AA289" s="119">
        <v>11400</v>
      </c>
    </row>
    <row r="290" spans="1:27" x14ac:dyDescent="0.2">
      <c r="A290" s="53">
        <v>3</v>
      </c>
      <c r="B290" t="s">
        <v>385</v>
      </c>
      <c r="C290" t="s">
        <v>527</v>
      </c>
      <c r="E290" t="s">
        <v>299</v>
      </c>
      <c r="F290" t="s">
        <v>70</v>
      </c>
      <c r="G290" t="s">
        <v>304</v>
      </c>
      <c r="H290" t="s">
        <v>304</v>
      </c>
      <c r="M290" t="s">
        <v>304</v>
      </c>
      <c r="N290" t="s">
        <v>304</v>
      </c>
      <c r="O290" t="s">
        <v>304</v>
      </c>
      <c r="P290" t="s">
        <v>304</v>
      </c>
      <c r="Q290" t="s">
        <v>304</v>
      </c>
      <c r="R290" t="s">
        <v>304</v>
      </c>
      <c r="S290" t="s">
        <v>304</v>
      </c>
      <c r="T290" t="s">
        <v>304</v>
      </c>
      <c r="U290" t="s">
        <v>304</v>
      </c>
      <c r="V290">
        <v>2580</v>
      </c>
      <c r="W290">
        <v>3520</v>
      </c>
      <c r="X290">
        <v>3780</v>
      </c>
      <c r="Y290">
        <v>4030</v>
      </c>
      <c r="Z290">
        <v>4400</v>
      </c>
      <c r="AA290" s="119">
        <v>4380</v>
      </c>
    </row>
    <row r="291" spans="1:27" x14ac:dyDescent="0.2">
      <c r="A291" s="53">
        <v>4</v>
      </c>
      <c r="B291" t="s">
        <v>385</v>
      </c>
      <c r="C291" t="s">
        <v>527</v>
      </c>
      <c r="E291" t="s">
        <v>299</v>
      </c>
      <c r="F291" t="s">
        <v>558</v>
      </c>
      <c r="G291">
        <v>6.47</v>
      </c>
      <c r="H291">
        <v>10.4</v>
      </c>
      <c r="M291">
        <v>4.3</v>
      </c>
      <c r="N291">
        <v>0.27</v>
      </c>
      <c r="O291">
        <v>0.27</v>
      </c>
      <c r="P291">
        <v>0.54</v>
      </c>
      <c r="Q291">
        <v>0.80700000000000005</v>
      </c>
      <c r="R291">
        <v>0.27</v>
      </c>
      <c r="S291">
        <v>7.19</v>
      </c>
      <c r="T291">
        <v>6.63</v>
      </c>
      <c r="U291">
        <v>0.27</v>
      </c>
      <c r="V291">
        <v>6.36</v>
      </c>
      <c r="W291">
        <v>9.1199999999999992</v>
      </c>
      <c r="X291">
        <v>9.4</v>
      </c>
      <c r="Y291">
        <v>9.4</v>
      </c>
      <c r="Z291">
        <v>9.4</v>
      </c>
      <c r="AA291" s="119">
        <v>5.8</v>
      </c>
    </row>
    <row r="292" spans="1:27" x14ac:dyDescent="0.2">
      <c r="A292" s="53">
        <v>5</v>
      </c>
      <c r="B292" t="s">
        <v>385</v>
      </c>
      <c r="C292" t="s">
        <v>527</v>
      </c>
      <c r="E292" t="s">
        <v>299</v>
      </c>
      <c r="F292" t="s">
        <v>559</v>
      </c>
      <c r="G292">
        <v>0</v>
      </c>
      <c r="H292">
        <v>10</v>
      </c>
      <c r="M292">
        <v>18</v>
      </c>
      <c r="N292">
        <v>18</v>
      </c>
      <c r="O292">
        <v>21</v>
      </c>
      <c r="P292">
        <v>23</v>
      </c>
      <c r="Q292">
        <v>29</v>
      </c>
      <c r="R292">
        <v>30</v>
      </c>
      <c r="S292">
        <v>30</v>
      </c>
      <c r="T292">
        <v>31</v>
      </c>
      <c r="U292">
        <v>35</v>
      </c>
      <c r="V292">
        <v>35</v>
      </c>
      <c r="W292">
        <v>39</v>
      </c>
      <c r="X292">
        <v>42</v>
      </c>
      <c r="Y292">
        <v>41</v>
      </c>
      <c r="Z292">
        <v>41</v>
      </c>
      <c r="AA292" s="119">
        <v>41</v>
      </c>
    </row>
    <row r="293" spans="1:27" x14ac:dyDescent="0.2">
      <c r="A293" s="53">
        <v>6</v>
      </c>
      <c r="B293" t="s">
        <v>385</v>
      </c>
      <c r="C293" t="s">
        <v>527</v>
      </c>
      <c r="D293" t="s">
        <v>301</v>
      </c>
      <c r="E293" t="s">
        <v>299</v>
      </c>
      <c r="F293" t="s">
        <v>307</v>
      </c>
      <c r="G293">
        <v>11100</v>
      </c>
      <c r="H293">
        <v>14500</v>
      </c>
      <c r="M293">
        <v>15300</v>
      </c>
      <c r="N293">
        <v>14800</v>
      </c>
      <c r="O293">
        <v>15300</v>
      </c>
      <c r="P293">
        <v>15300</v>
      </c>
      <c r="Q293">
        <v>16400</v>
      </c>
      <c r="R293">
        <v>16200</v>
      </c>
      <c r="S293">
        <v>15600</v>
      </c>
      <c r="T293">
        <v>16200</v>
      </c>
      <c r="U293">
        <v>15100</v>
      </c>
      <c r="V293">
        <v>15200</v>
      </c>
      <c r="W293">
        <v>16100</v>
      </c>
      <c r="X293">
        <v>16000</v>
      </c>
      <c r="Y293">
        <v>16600</v>
      </c>
      <c r="Z293">
        <v>16100</v>
      </c>
      <c r="AA293" s="119">
        <v>15800</v>
      </c>
    </row>
    <row r="294" spans="1:27" x14ac:dyDescent="0.2">
      <c r="A294" s="53">
        <v>7</v>
      </c>
      <c r="B294" t="s">
        <v>385</v>
      </c>
      <c r="C294" t="s">
        <v>527</v>
      </c>
      <c r="AA294" s="119"/>
    </row>
    <row r="295" spans="1:27" x14ac:dyDescent="0.2">
      <c r="A295" s="53">
        <v>8</v>
      </c>
      <c r="B295" t="s">
        <v>385</v>
      </c>
      <c r="C295" t="s">
        <v>527</v>
      </c>
      <c r="G295" t="s">
        <v>540</v>
      </c>
      <c r="AA295" s="119"/>
    </row>
    <row r="296" spans="1:27" x14ac:dyDescent="0.2">
      <c r="A296" s="53">
        <v>9</v>
      </c>
      <c r="B296" t="s">
        <v>385</v>
      </c>
      <c r="C296" t="s">
        <v>527</v>
      </c>
      <c r="G296" t="s">
        <v>54</v>
      </c>
      <c r="AA296" s="119"/>
    </row>
    <row r="297" spans="1:27" x14ac:dyDescent="0.2">
      <c r="A297" s="53">
        <v>10</v>
      </c>
      <c r="B297" t="s">
        <v>385</v>
      </c>
      <c r="C297" t="s">
        <v>527</v>
      </c>
      <c r="D297" t="s">
        <v>541</v>
      </c>
      <c r="E297" t="s">
        <v>54</v>
      </c>
      <c r="F297" t="s">
        <v>560</v>
      </c>
      <c r="G297">
        <v>9660</v>
      </c>
      <c r="H297">
        <v>14100</v>
      </c>
      <c r="M297">
        <v>14800</v>
      </c>
      <c r="N297">
        <v>14800</v>
      </c>
      <c r="O297">
        <v>15000</v>
      </c>
      <c r="P297">
        <v>16200</v>
      </c>
      <c r="Q297">
        <v>16700</v>
      </c>
      <c r="R297">
        <v>15100</v>
      </c>
      <c r="S297">
        <v>13600</v>
      </c>
      <c r="T297">
        <v>13900</v>
      </c>
      <c r="U297">
        <v>15300</v>
      </c>
      <c r="V297">
        <v>14800</v>
      </c>
      <c r="W297">
        <v>19100</v>
      </c>
      <c r="X297">
        <v>20300</v>
      </c>
      <c r="Y297">
        <v>20700</v>
      </c>
      <c r="Z297">
        <v>19400</v>
      </c>
      <c r="AA297" s="119">
        <v>19300</v>
      </c>
    </row>
    <row r="298" spans="1:27" x14ac:dyDescent="0.2">
      <c r="A298" s="53">
        <v>11</v>
      </c>
      <c r="B298" t="s">
        <v>385</v>
      </c>
      <c r="C298" t="s">
        <v>527</v>
      </c>
      <c r="D298" t="s">
        <v>541</v>
      </c>
      <c r="E298" t="s">
        <v>54</v>
      </c>
      <c r="F298" t="s">
        <v>163</v>
      </c>
      <c r="G298">
        <v>9340</v>
      </c>
      <c r="H298">
        <v>11400</v>
      </c>
      <c r="I298">
        <v>11500</v>
      </c>
      <c r="J298">
        <v>11700</v>
      </c>
      <c r="K298">
        <v>11600</v>
      </c>
      <c r="L298">
        <v>12100</v>
      </c>
      <c r="M298">
        <v>12200</v>
      </c>
      <c r="N298">
        <v>11800</v>
      </c>
      <c r="O298">
        <v>12300</v>
      </c>
      <c r="P298">
        <v>12200</v>
      </c>
      <c r="Q298">
        <v>13100</v>
      </c>
      <c r="R298">
        <v>12100</v>
      </c>
      <c r="S298">
        <v>11600</v>
      </c>
      <c r="T298">
        <v>11400</v>
      </c>
      <c r="U298">
        <v>11800</v>
      </c>
      <c r="V298">
        <v>10200</v>
      </c>
      <c r="W298">
        <v>12100</v>
      </c>
      <c r="X298">
        <v>12000</v>
      </c>
      <c r="Y298">
        <v>12000</v>
      </c>
      <c r="Z298">
        <v>10300</v>
      </c>
      <c r="AA298" s="119">
        <v>10000</v>
      </c>
    </row>
    <row r="299" spans="1:27" x14ac:dyDescent="0.2">
      <c r="A299" s="53">
        <v>12</v>
      </c>
      <c r="B299" t="s">
        <v>385</v>
      </c>
      <c r="C299" t="s">
        <v>527</v>
      </c>
      <c r="D299" t="s">
        <v>541</v>
      </c>
      <c r="E299" t="s">
        <v>54</v>
      </c>
      <c r="F299" t="s">
        <v>70</v>
      </c>
      <c r="G299">
        <v>310</v>
      </c>
      <c r="H299">
        <v>2660</v>
      </c>
      <c r="M299">
        <v>2610</v>
      </c>
      <c r="N299">
        <v>2960</v>
      </c>
      <c r="O299">
        <v>2620</v>
      </c>
      <c r="P299">
        <v>4000</v>
      </c>
      <c r="Q299">
        <v>3570</v>
      </c>
      <c r="R299">
        <v>3040</v>
      </c>
      <c r="S299">
        <v>2000</v>
      </c>
      <c r="T299">
        <v>2490</v>
      </c>
      <c r="U299">
        <v>3510</v>
      </c>
      <c r="V299">
        <v>4530</v>
      </c>
      <c r="W299">
        <v>6990</v>
      </c>
      <c r="X299">
        <v>8220</v>
      </c>
      <c r="Y299">
        <v>8660</v>
      </c>
      <c r="Z299">
        <v>9020</v>
      </c>
      <c r="AA299" s="119">
        <v>9270</v>
      </c>
    </row>
    <row r="300" spans="1:27" x14ac:dyDescent="0.2">
      <c r="A300" s="53">
        <v>13</v>
      </c>
      <c r="B300" t="s">
        <v>385</v>
      </c>
      <c r="C300" t="s">
        <v>527</v>
      </c>
      <c r="D300" t="s">
        <v>541</v>
      </c>
      <c r="E300" t="s">
        <v>54</v>
      </c>
      <c r="F300" t="s">
        <v>71</v>
      </c>
      <c r="G300">
        <v>10</v>
      </c>
      <c r="H300">
        <v>10</v>
      </c>
      <c r="M300">
        <v>10</v>
      </c>
      <c r="N300">
        <v>20</v>
      </c>
      <c r="O300">
        <v>20</v>
      </c>
      <c r="P300">
        <v>20</v>
      </c>
      <c r="Q300">
        <v>20</v>
      </c>
      <c r="R300">
        <v>20</v>
      </c>
      <c r="S300">
        <v>10</v>
      </c>
      <c r="T300">
        <v>10</v>
      </c>
      <c r="U300">
        <v>10</v>
      </c>
      <c r="V300">
        <v>10</v>
      </c>
      <c r="W300">
        <v>0</v>
      </c>
      <c r="X300">
        <v>10</v>
      </c>
      <c r="Y300">
        <v>10</v>
      </c>
      <c r="Z300">
        <v>0</v>
      </c>
      <c r="AA300" s="119">
        <v>0</v>
      </c>
    </row>
    <row r="301" spans="1:27" x14ac:dyDescent="0.2">
      <c r="A301" s="53">
        <v>14</v>
      </c>
      <c r="B301" t="s">
        <v>385</v>
      </c>
      <c r="C301" t="s">
        <v>527</v>
      </c>
      <c r="D301" t="s">
        <v>541</v>
      </c>
      <c r="E301" t="s">
        <v>54</v>
      </c>
      <c r="F301" t="s">
        <v>76</v>
      </c>
      <c r="AA301" s="119"/>
    </row>
    <row r="302" spans="1:27" x14ac:dyDescent="0.2">
      <c r="A302" s="53">
        <v>15</v>
      </c>
      <c r="B302" t="s">
        <v>385</v>
      </c>
      <c r="C302" t="s">
        <v>527</v>
      </c>
      <c r="D302" t="s">
        <v>541</v>
      </c>
      <c r="E302" t="s">
        <v>54</v>
      </c>
      <c r="F302" t="s">
        <v>77</v>
      </c>
      <c r="AA302" s="119"/>
    </row>
    <row r="303" spans="1:27" x14ac:dyDescent="0.2">
      <c r="A303" s="53">
        <v>16</v>
      </c>
      <c r="B303" t="s">
        <v>385</v>
      </c>
      <c r="C303" t="s">
        <v>527</v>
      </c>
      <c r="D303" t="s">
        <v>541</v>
      </c>
      <c r="E303" t="s">
        <v>54</v>
      </c>
      <c r="F303" t="s">
        <v>78</v>
      </c>
      <c r="AA303" s="119"/>
    </row>
    <row r="304" spans="1:27" x14ac:dyDescent="0.2">
      <c r="A304" s="53">
        <v>17</v>
      </c>
      <c r="B304" t="s">
        <v>385</v>
      </c>
      <c r="C304" t="s">
        <v>527</v>
      </c>
      <c r="D304" t="s">
        <v>541</v>
      </c>
      <c r="E304" t="s">
        <v>54</v>
      </c>
      <c r="F304" t="s">
        <v>72</v>
      </c>
      <c r="G304">
        <v>0</v>
      </c>
      <c r="H304">
        <v>0</v>
      </c>
      <c r="M304">
        <v>0</v>
      </c>
      <c r="N304">
        <v>0</v>
      </c>
      <c r="O304">
        <v>0</v>
      </c>
      <c r="P304">
        <v>0</v>
      </c>
      <c r="Q304">
        <v>0</v>
      </c>
      <c r="R304">
        <v>0</v>
      </c>
      <c r="S304">
        <v>0</v>
      </c>
      <c r="T304">
        <v>0</v>
      </c>
      <c r="U304">
        <v>0</v>
      </c>
      <c r="V304">
        <v>0</v>
      </c>
      <c r="W304">
        <v>0</v>
      </c>
      <c r="X304">
        <v>0</v>
      </c>
      <c r="Y304">
        <v>0</v>
      </c>
      <c r="Z304">
        <v>0</v>
      </c>
      <c r="AA304" s="119">
        <v>0</v>
      </c>
    </row>
    <row r="305" spans="1:27" x14ac:dyDescent="0.2">
      <c r="A305" s="53">
        <v>18</v>
      </c>
      <c r="B305" t="s">
        <v>385</v>
      </c>
      <c r="C305" t="s">
        <v>527</v>
      </c>
      <c r="D305" t="s">
        <v>541</v>
      </c>
      <c r="E305" t="s">
        <v>54</v>
      </c>
      <c r="F305" t="s">
        <v>73</v>
      </c>
      <c r="G305">
        <v>4210</v>
      </c>
      <c r="H305">
        <v>3050</v>
      </c>
      <c r="M305">
        <v>4570</v>
      </c>
      <c r="N305">
        <v>4030</v>
      </c>
      <c r="O305">
        <v>4390</v>
      </c>
      <c r="P305">
        <v>4030</v>
      </c>
      <c r="Q305">
        <v>2960</v>
      </c>
      <c r="R305">
        <v>3870</v>
      </c>
      <c r="S305">
        <v>4640</v>
      </c>
      <c r="T305">
        <v>4240</v>
      </c>
      <c r="U305">
        <v>4450</v>
      </c>
      <c r="V305">
        <v>4710</v>
      </c>
      <c r="W305">
        <v>3430</v>
      </c>
      <c r="X305">
        <v>3280</v>
      </c>
      <c r="Y305">
        <v>3850</v>
      </c>
      <c r="Z305">
        <v>3590</v>
      </c>
      <c r="AA305" s="119">
        <v>3670</v>
      </c>
    </row>
    <row r="306" spans="1:27" x14ac:dyDescent="0.2">
      <c r="A306" s="53">
        <v>19</v>
      </c>
      <c r="B306" t="s">
        <v>385</v>
      </c>
      <c r="C306" t="s">
        <v>527</v>
      </c>
      <c r="D306" t="s">
        <v>541</v>
      </c>
      <c r="E306" t="s">
        <v>54</v>
      </c>
      <c r="F306" t="s">
        <v>561</v>
      </c>
      <c r="G306">
        <v>0</v>
      </c>
      <c r="H306">
        <v>0</v>
      </c>
      <c r="M306">
        <v>92</v>
      </c>
      <c r="N306">
        <v>572</v>
      </c>
      <c r="O306">
        <v>579</v>
      </c>
      <c r="P306">
        <v>574</v>
      </c>
      <c r="Q306">
        <v>579</v>
      </c>
      <c r="R306">
        <v>507</v>
      </c>
      <c r="S306">
        <v>608</v>
      </c>
      <c r="T306">
        <v>655</v>
      </c>
      <c r="U306">
        <v>640</v>
      </c>
      <c r="V306">
        <v>615</v>
      </c>
      <c r="W306">
        <v>620</v>
      </c>
      <c r="X306">
        <v>746</v>
      </c>
      <c r="Y306">
        <v>739</v>
      </c>
      <c r="Z306">
        <v>694</v>
      </c>
      <c r="AA306" s="119">
        <v>707</v>
      </c>
    </row>
    <row r="307" spans="1:27" x14ac:dyDescent="0.2">
      <c r="A307" s="53">
        <v>20</v>
      </c>
      <c r="B307" t="s">
        <v>385</v>
      </c>
      <c r="C307" t="s">
        <v>527</v>
      </c>
      <c r="D307" t="s">
        <v>541</v>
      </c>
      <c r="E307" t="s">
        <v>54</v>
      </c>
      <c r="F307" t="s">
        <v>562</v>
      </c>
      <c r="G307">
        <v>0</v>
      </c>
      <c r="H307">
        <v>0</v>
      </c>
      <c r="M307">
        <v>0</v>
      </c>
      <c r="N307">
        <v>0</v>
      </c>
      <c r="O307">
        <v>322</v>
      </c>
      <c r="P307">
        <v>630</v>
      </c>
      <c r="Q307">
        <v>360</v>
      </c>
      <c r="R307">
        <v>628</v>
      </c>
      <c r="S307">
        <v>342</v>
      </c>
      <c r="T307">
        <v>458</v>
      </c>
      <c r="U307">
        <v>878</v>
      </c>
      <c r="V307">
        <v>0</v>
      </c>
      <c r="W307">
        <v>0</v>
      </c>
      <c r="X307">
        <v>0</v>
      </c>
      <c r="Y307">
        <v>0</v>
      </c>
      <c r="Z307">
        <v>123</v>
      </c>
      <c r="AA307" s="119">
        <v>109</v>
      </c>
    </row>
    <row r="308" spans="1:27" x14ac:dyDescent="0.2">
      <c r="A308" s="53">
        <v>21</v>
      </c>
      <c r="B308" t="s">
        <v>385</v>
      </c>
      <c r="C308" t="s">
        <v>527</v>
      </c>
      <c r="D308" t="s">
        <v>541</v>
      </c>
      <c r="E308" t="s">
        <v>54</v>
      </c>
      <c r="F308" t="s">
        <v>75</v>
      </c>
      <c r="G308">
        <v>13900</v>
      </c>
      <c r="H308">
        <v>17100</v>
      </c>
      <c r="I308">
        <v>16600</v>
      </c>
      <c r="J308">
        <v>17300</v>
      </c>
      <c r="K308">
        <v>19200</v>
      </c>
      <c r="L308">
        <v>18800</v>
      </c>
      <c r="M308">
        <v>19500</v>
      </c>
      <c r="N308">
        <v>19400</v>
      </c>
      <c r="O308">
        <v>20300</v>
      </c>
      <c r="P308">
        <v>21500</v>
      </c>
      <c r="Q308">
        <v>20600</v>
      </c>
      <c r="R308">
        <v>20100</v>
      </c>
      <c r="S308">
        <v>19200</v>
      </c>
      <c r="T308">
        <v>19300</v>
      </c>
      <c r="U308">
        <v>21300</v>
      </c>
      <c r="V308">
        <v>20100</v>
      </c>
      <c r="W308">
        <v>23100</v>
      </c>
      <c r="X308">
        <v>24300</v>
      </c>
      <c r="Y308">
        <v>25200</v>
      </c>
      <c r="Z308">
        <v>23800</v>
      </c>
      <c r="AA308" s="119">
        <v>23800</v>
      </c>
    </row>
    <row r="309" spans="1:27" x14ac:dyDescent="0.2">
      <c r="A309" s="53">
        <v>22</v>
      </c>
      <c r="B309" t="s">
        <v>385</v>
      </c>
      <c r="C309" t="s">
        <v>527</v>
      </c>
      <c r="AA309" s="119"/>
    </row>
    <row r="310" spans="1:27" x14ac:dyDescent="0.2">
      <c r="A310" s="53">
        <v>23</v>
      </c>
      <c r="B310" t="s">
        <v>385</v>
      </c>
      <c r="C310" t="s">
        <v>527</v>
      </c>
      <c r="G310" t="s">
        <v>543</v>
      </c>
      <c r="AA310" s="119"/>
    </row>
    <row r="311" spans="1:27" x14ac:dyDescent="0.2">
      <c r="A311" s="53">
        <v>24</v>
      </c>
      <c r="B311" t="s">
        <v>385</v>
      </c>
      <c r="C311" t="s">
        <v>527</v>
      </c>
      <c r="G311" t="s">
        <v>544</v>
      </c>
      <c r="AA311" s="119"/>
    </row>
    <row r="312" spans="1:27" x14ac:dyDescent="0.2">
      <c r="A312" s="53">
        <v>25</v>
      </c>
      <c r="B312" t="s">
        <v>385</v>
      </c>
      <c r="C312" t="s">
        <v>527</v>
      </c>
      <c r="E312" t="s">
        <v>545</v>
      </c>
      <c r="F312" t="s">
        <v>546</v>
      </c>
      <c r="G312">
        <v>800</v>
      </c>
      <c r="H312">
        <v>840</v>
      </c>
      <c r="M312">
        <v>780</v>
      </c>
      <c r="N312">
        <v>760</v>
      </c>
      <c r="O312">
        <v>750</v>
      </c>
      <c r="P312">
        <v>710</v>
      </c>
      <c r="Q312">
        <v>790</v>
      </c>
      <c r="R312">
        <v>800</v>
      </c>
      <c r="S312">
        <v>810</v>
      </c>
      <c r="T312">
        <v>830</v>
      </c>
      <c r="U312">
        <v>710</v>
      </c>
      <c r="V312">
        <v>750</v>
      </c>
      <c r="W312">
        <v>690</v>
      </c>
      <c r="X312">
        <v>650</v>
      </c>
      <c r="Y312">
        <v>650</v>
      </c>
      <c r="Z312">
        <v>670</v>
      </c>
      <c r="AA312" s="119">
        <v>660</v>
      </c>
    </row>
    <row r="313" spans="1:27" x14ac:dyDescent="0.2">
      <c r="A313" s="53">
        <v>26</v>
      </c>
      <c r="B313" t="s">
        <v>385</v>
      </c>
      <c r="C313" t="s">
        <v>527</v>
      </c>
      <c r="E313" t="s">
        <v>545</v>
      </c>
      <c r="F313" t="s">
        <v>547</v>
      </c>
      <c r="G313">
        <v>0.02</v>
      </c>
      <c r="H313">
        <v>0.03</v>
      </c>
      <c r="M313">
        <v>0.03</v>
      </c>
      <c r="N313">
        <v>0.03</v>
      </c>
      <c r="O313">
        <v>0.03</v>
      </c>
      <c r="P313">
        <v>0.03</v>
      </c>
      <c r="Q313">
        <v>0.03</v>
      </c>
      <c r="R313">
        <v>0.04</v>
      </c>
      <c r="S313">
        <v>0.04</v>
      </c>
      <c r="T313">
        <v>0.05</v>
      </c>
      <c r="U313">
        <v>0.04</v>
      </c>
      <c r="V313">
        <v>0.04</v>
      </c>
      <c r="W313">
        <v>0.05</v>
      </c>
      <c r="X313">
        <v>0.05</v>
      </c>
      <c r="Y313">
        <v>0.05</v>
      </c>
      <c r="Z313">
        <v>0.06</v>
      </c>
      <c r="AA313" s="119">
        <v>0.06</v>
      </c>
    </row>
    <row r="314" spans="1:27" x14ac:dyDescent="0.2">
      <c r="A314" s="53">
        <v>27</v>
      </c>
      <c r="B314" t="s">
        <v>385</v>
      </c>
      <c r="C314" t="s">
        <v>527</v>
      </c>
      <c r="E314" t="s">
        <v>545</v>
      </c>
      <c r="F314" t="s">
        <v>548</v>
      </c>
      <c r="G314">
        <v>0.02</v>
      </c>
      <c r="H314">
        <v>0.02</v>
      </c>
      <c r="M314">
        <v>0.02</v>
      </c>
      <c r="N314">
        <v>0.02</v>
      </c>
      <c r="O314">
        <v>0.02</v>
      </c>
      <c r="P314">
        <v>0.02</v>
      </c>
      <c r="Q314">
        <v>0.02</v>
      </c>
      <c r="R314">
        <v>0.02</v>
      </c>
      <c r="S314">
        <v>0.02</v>
      </c>
      <c r="T314">
        <v>0.02</v>
      </c>
      <c r="U314">
        <v>0.02</v>
      </c>
      <c r="V314">
        <v>0.02</v>
      </c>
      <c r="W314">
        <v>0.02</v>
      </c>
      <c r="X314">
        <v>0.02</v>
      </c>
      <c r="Y314">
        <v>0.02</v>
      </c>
      <c r="Z314">
        <v>0.02</v>
      </c>
      <c r="AA314" s="119">
        <v>0.02</v>
      </c>
    </row>
    <row r="315" spans="1:27" x14ac:dyDescent="0.2">
      <c r="A315" s="53">
        <v>28</v>
      </c>
      <c r="B315" t="s">
        <v>385</v>
      </c>
      <c r="C315" t="s">
        <v>527</v>
      </c>
      <c r="E315" t="s">
        <v>545</v>
      </c>
      <c r="F315" t="s">
        <v>549</v>
      </c>
      <c r="G315">
        <v>800</v>
      </c>
      <c r="H315">
        <v>850</v>
      </c>
      <c r="M315">
        <v>780</v>
      </c>
      <c r="N315">
        <v>770</v>
      </c>
      <c r="O315">
        <v>750</v>
      </c>
      <c r="P315">
        <v>710</v>
      </c>
      <c r="Q315">
        <v>800</v>
      </c>
      <c r="R315">
        <v>800</v>
      </c>
      <c r="S315">
        <v>810</v>
      </c>
      <c r="T315">
        <v>840</v>
      </c>
      <c r="U315">
        <v>710</v>
      </c>
      <c r="V315">
        <v>760</v>
      </c>
      <c r="W315">
        <v>700</v>
      </c>
      <c r="X315">
        <v>660</v>
      </c>
      <c r="Y315">
        <v>660</v>
      </c>
      <c r="Z315">
        <v>680</v>
      </c>
      <c r="AA315" s="119">
        <v>660</v>
      </c>
    </row>
    <row r="316" spans="1:27" x14ac:dyDescent="0.2">
      <c r="A316" s="53">
        <v>29</v>
      </c>
      <c r="B316" t="s">
        <v>385</v>
      </c>
      <c r="C316" t="s">
        <v>527</v>
      </c>
      <c r="G316" t="s">
        <v>550</v>
      </c>
      <c r="AA316" s="119"/>
    </row>
    <row r="317" spans="1:27" x14ac:dyDescent="0.2">
      <c r="A317" s="53">
        <v>30</v>
      </c>
      <c r="B317" t="s">
        <v>385</v>
      </c>
      <c r="C317" t="s">
        <v>527</v>
      </c>
      <c r="E317" t="s">
        <v>54</v>
      </c>
      <c r="F317" t="s">
        <v>551</v>
      </c>
      <c r="G317">
        <v>1300</v>
      </c>
      <c r="H317">
        <v>1700</v>
      </c>
      <c r="M317">
        <v>1400</v>
      </c>
      <c r="N317">
        <v>1000</v>
      </c>
      <c r="O317">
        <v>1800</v>
      </c>
      <c r="P317">
        <v>3200</v>
      </c>
      <c r="Q317">
        <v>2700</v>
      </c>
      <c r="R317">
        <v>1300</v>
      </c>
      <c r="S317">
        <v>1000</v>
      </c>
      <c r="T317">
        <v>1100</v>
      </c>
      <c r="U317">
        <v>1900</v>
      </c>
      <c r="V317">
        <v>3200</v>
      </c>
      <c r="W317">
        <v>1400</v>
      </c>
      <c r="X317">
        <v>1200</v>
      </c>
      <c r="Y317">
        <v>2200</v>
      </c>
      <c r="Z317">
        <v>2400</v>
      </c>
      <c r="AA317" s="119">
        <v>1500</v>
      </c>
    </row>
    <row r="318" spans="1:27" x14ac:dyDescent="0.2">
      <c r="A318" s="53">
        <v>31</v>
      </c>
      <c r="B318" t="s">
        <v>385</v>
      </c>
      <c r="C318" t="s">
        <v>527</v>
      </c>
      <c r="E318" t="s">
        <v>299</v>
      </c>
      <c r="F318" t="s">
        <v>552</v>
      </c>
      <c r="G318">
        <v>1.8</v>
      </c>
      <c r="H318">
        <v>1.7</v>
      </c>
      <c r="M318">
        <v>1.3</v>
      </c>
      <c r="N318">
        <v>2.5</v>
      </c>
      <c r="O318">
        <v>3</v>
      </c>
      <c r="P318">
        <v>0.79</v>
      </c>
      <c r="Q318">
        <v>0.59</v>
      </c>
      <c r="R318">
        <v>1.3</v>
      </c>
      <c r="S318">
        <v>1.2</v>
      </c>
      <c r="T318">
        <v>0.75</v>
      </c>
      <c r="U318">
        <v>0.91</v>
      </c>
      <c r="V318">
        <v>0.42</v>
      </c>
      <c r="W318">
        <v>0.73</v>
      </c>
      <c r="X318">
        <v>0.38</v>
      </c>
      <c r="Y318">
        <v>0.8</v>
      </c>
      <c r="Z318">
        <v>0.27</v>
      </c>
      <c r="AA318" s="119">
        <v>0.27</v>
      </c>
    </row>
    <row r="319" spans="1:27" x14ac:dyDescent="0.2">
      <c r="A319" s="53">
        <v>32</v>
      </c>
      <c r="B319" t="s">
        <v>385</v>
      </c>
      <c r="C319" t="s">
        <v>527</v>
      </c>
      <c r="G319" t="s">
        <v>553</v>
      </c>
      <c r="AA319" s="119"/>
    </row>
    <row r="320" spans="1:27" x14ac:dyDescent="0.2">
      <c r="A320" s="53">
        <v>33</v>
      </c>
      <c r="B320" t="s">
        <v>385</v>
      </c>
      <c r="C320" t="s">
        <v>527</v>
      </c>
      <c r="E320" t="s">
        <v>554</v>
      </c>
      <c r="F320" t="s">
        <v>555</v>
      </c>
      <c r="G320">
        <v>890</v>
      </c>
      <c r="H320">
        <v>940</v>
      </c>
      <c r="M320">
        <v>840</v>
      </c>
      <c r="N320">
        <v>810</v>
      </c>
      <c r="O320">
        <v>830</v>
      </c>
      <c r="P320">
        <v>840</v>
      </c>
      <c r="Q320">
        <v>920</v>
      </c>
      <c r="R320">
        <v>860</v>
      </c>
      <c r="S320">
        <v>860</v>
      </c>
      <c r="T320">
        <v>890</v>
      </c>
      <c r="U320">
        <v>780</v>
      </c>
      <c r="V320">
        <v>900</v>
      </c>
      <c r="W320">
        <v>740</v>
      </c>
      <c r="X320">
        <v>690</v>
      </c>
      <c r="Y320">
        <v>720</v>
      </c>
      <c r="Z320">
        <v>750</v>
      </c>
      <c r="AA320" s="119">
        <v>710</v>
      </c>
    </row>
    <row r="321" spans="1:27" x14ac:dyDescent="0.2">
      <c r="A321" s="53">
        <v>1</v>
      </c>
      <c r="B321" t="s">
        <v>380</v>
      </c>
      <c r="C321" t="s">
        <v>527</v>
      </c>
      <c r="E321" t="s">
        <v>299</v>
      </c>
      <c r="F321" t="s">
        <v>300</v>
      </c>
      <c r="G321">
        <v>39800</v>
      </c>
      <c r="H321">
        <v>50300</v>
      </c>
      <c r="M321">
        <v>52000</v>
      </c>
      <c r="N321">
        <v>52400</v>
      </c>
      <c r="O321">
        <v>52400</v>
      </c>
      <c r="P321">
        <v>52700</v>
      </c>
      <c r="Q321">
        <v>48900</v>
      </c>
      <c r="R321">
        <v>49100</v>
      </c>
      <c r="S321">
        <v>48800</v>
      </c>
      <c r="T321">
        <v>47000</v>
      </c>
      <c r="U321">
        <v>48200</v>
      </c>
      <c r="V321">
        <v>49200</v>
      </c>
      <c r="W321">
        <v>51400</v>
      </c>
      <c r="X321">
        <v>45800</v>
      </c>
      <c r="Y321">
        <v>46700</v>
      </c>
      <c r="Z321">
        <v>36500</v>
      </c>
      <c r="AA321" s="119">
        <v>36300</v>
      </c>
    </row>
    <row r="322" spans="1:27" x14ac:dyDescent="0.2">
      <c r="A322" s="53">
        <v>2</v>
      </c>
      <c r="B322" t="s">
        <v>380</v>
      </c>
      <c r="C322" t="s">
        <v>527</v>
      </c>
      <c r="D322" t="s">
        <v>301</v>
      </c>
      <c r="E322" t="s">
        <v>299</v>
      </c>
      <c r="F322" t="s">
        <v>302</v>
      </c>
      <c r="G322">
        <v>38000</v>
      </c>
      <c r="H322">
        <v>44200</v>
      </c>
      <c r="M322">
        <v>46800</v>
      </c>
      <c r="N322">
        <v>46500</v>
      </c>
      <c r="O322">
        <v>47400</v>
      </c>
      <c r="P322">
        <v>46900</v>
      </c>
      <c r="Q322">
        <v>44100</v>
      </c>
      <c r="R322">
        <v>43400</v>
      </c>
      <c r="S322">
        <v>42200</v>
      </c>
      <c r="T322">
        <v>38500</v>
      </c>
      <c r="U322">
        <v>40700</v>
      </c>
      <c r="V322">
        <v>41400</v>
      </c>
      <c r="W322">
        <v>44100</v>
      </c>
      <c r="X322">
        <v>39000</v>
      </c>
      <c r="Y322">
        <v>38600</v>
      </c>
      <c r="Z322">
        <v>26000</v>
      </c>
      <c r="AA322" s="119">
        <v>24900</v>
      </c>
    </row>
    <row r="323" spans="1:27" x14ac:dyDescent="0.2">
      <c r="A323" s="53">
        <v>3</v>
      </c>
      <c r="B323" t="s">
        <v>380</v>
      </c>
      <c r="C323" t="s">
        <v>527</v>
      </c>
      <c r="E323" t="s">
        <v>299</v>
      </c>
      <c r="F323" t="s">
        <v>70</v>
      </c>
      <c r="G323">
        <v>1700</v>
      </c>
      <c r="H323">
        <v>5740</v>
      </c>
      <c r="M323">
        <v>5170</v>
      </c>
      <c r="N323">
        <v>5800</v>
      </c>
      <c r="O323">
        <v>4980</v>
      </c>
      <c r="P323">
        <v>5810</v>
      </c>
      <c r="Q323">
        <v>4790</v>
      </c>
      <c r="R323">
        <v>5600</v>
      </c>
      <c r="S323">
        <v>6550</v>
      </c>
      <c r="T323">
        <v>8490</v>
      </c>
      <c r="U323">
        <v>7520</v>
      </c>
      <c r="V323">
        <v>7820</v>
      </c>
      <c r="W323">
        <v>7360</v>
      </c>
      <c r="X323">
        <v>6810</v>
      </c>
      <c r="Y323">
        <v>8030</v>
      </c>
      <c r="Z323">
        <v>10500</v>
      </c>
      <c r="AA323" s="119">
        <v>11300</v>
      </c>
    </row>
    <row r="324" spans="1:27" x14ac:dyDescent="0.2">
      <c r="A324" s="53">
        <v>4</v>
      </c>
      <c r="B324" t="s">
        <v>380</v>
      </c>
      <c r="C324" t="s">
        <v>527</v>
      </c>
      <c r="E324" t="s">
        <v>299</v>
      </c>
      <c r="F324" t="s">
        <v>558</v>
      </c>
      <c r="G324">
        <v>11.4</v>
      </c>
      <c r="H324">
        <v>300</v>
      </c>
      <c r="M324">
        <v>68.5</v>
      </c>
      <c r="N324">
        <v>17.5</v>
      </c>
      <c r="O324">
        <v>18.2</v>
      </c>
      <c r="P324">
        <v>17.3</v>
      </c>
      <c r="Q324">
        <v>20.7</v>
      </c>
      <c r="R324">
        <v>18.600000000000001</v>
      </c>
      <c r="S324">
        <v>21.6</v>
      </c>
      <c r="T324">
        <v>19.399999999999999</v>
      </c>
      <c r="U324">
        <v>18.600000000000001</v>
      </c>
      <c r="V324">
        <v>16.899999999999999</v>
      </c>
      <c r="W324">
        <v>17.600000000000001</v>
      </c>
      <c r="X324">
        <v>1.7</v>
      </c>
      <c r="Y324">
        <v>0</v>
      </c>
      <c r="Z324">
        <v>0</v>
      </c>
      <c r="AA324" s="119">
        <v>21.2</v>
      </c>
    </row>
    <row r="325" spans="1:27" x14ac:dyDescent="0.2">
      <c r="A325" s="53">
        <v>5</v>
      </c>
      <c r="B325" t="s">
        <v>380</v>
      </c>
      <c r="C325" t="s">
        <v>527</v>
      </c>
      <c r="E325" t="s">
        <v>299</v>
      </c>
      <c r="F325" t="s">
        <v>559</v>
      </c>
      <c r="G325">
        <v>0</v>
      </c>
      <c r="H325">
        <v>5.7</v>
      </c>
      <c r="M325">
        <v>10</v>
      </c>
      <c r="N325">
        <v>11</v>
      </c>
      <c r="O325">
        <v>8</v>
      </c>
      <c r="P325">
        <v>8</v>
      </c>
      <c r="Q325">
        <v>5.0999999999999996</v>
      </c>
      <c r="R325">
        <v>5.6</v>
      </c>
      <c r="S325">
        <v>13</v>
      </c>
      <c r="T325">
        <v>23</v>
      </c>
      <c r="U325">
        <v>6</v>
      </c>
      <c r="V325">
        <v>14</v>
      </c>
      <c r="W325">
        <v>19</v>
      </c>
      <c r="X325">
        <v>17</v>
      </c>
      <c r="Y325">
        <v>16</v>
      </c>
      <c r="Z325">
        <v>15</v>
      </c>
      <c r="AA325" s="119">
        <v>16</v>
      </c>
    </row>
    <row r="326" spans="1:27" x14ac:dyDescent="0.2">
      <c r="A326" s="53">
        <v>6</v>
      </c>
      <c r="B326" t="s">
        <v>380</v>
      </c>
      <c r="C326" t="s">
        <v>527</v>
      </c>
      <c r="D326" t="s">
        <v>301</v>
      </c>
      <c r="E326" t="s">
        <v>299</v>
      </c>
      <c r="F326" t="s">
        <v>307</v>
      </c>
      <c r="G326">
        <v>39800</v>
      </c>
      <c r="H326">
        <v>50300</v>
      </c>
      <c r="M326">
        <v>52000</v>
      </c>
      <c r="N326">
        <v>52400</v>
      </c>
      <c r="O326">
        <v>52400</v>
      </c>
      <c r="P326">
        <v>52700</v>
      </c>
      <c r="Q326">
        <v>48900</v>
      </c>
      <c r="R326">
        <v>49100</v>
      </c>
      <c r="S326">
        <v>48800</v>
      </c>
      <c r="T326">
        <v>47000</v>
      </c>
      <c r="U326">
        <v>48200</v>
      </c>
      <c r="V326">
        <v>49200</v>
      </c>
      <c r="W326">
        <v>51500</v>
      </c>
      <c r="X326">
        <v>45800</v>
      </c>
      <c r="Y326">
        <v>46700</v>
      </c>
      <c r="Z326">
        <v>36500</v>
      </c>
      <c r="AA326" s="119">
        <v>36300</v>
      </c>
    </row>
    <row r="327" spans="1:27" x14ac:dyDescent="0.2">
      <c r="A327" s="53">
        <v>7</v>
      </c>
      <c r="B327" t="s">
        <v>380</v>
      </c>
      <c r="C327" t="s">
        <v>527</v>
      </c>
      <c r="AA327" s="119"/>
    </row>
    <row r="328" spans="1:27" x14ac:dyDescent="0.2">
      <c r="A328" s="53">
        <v>8</v>
      </c>
      <c r="B328" t="s">
        <v>380</v>
      </c>
      <c r="C328" t="s">
        <v>527</v>
      </c>
      <c r="G328" t="s">
        <v>540</v>
      </c>
      <c r="AA328" s="119"/>
    </row>
    <row r="329" spans="1:27" x14ac:dyDescent="0.2">
      <c r="A329" s="53">
        <v>9</v>
      </c>
      <c r="B329" t="s">
        <v>380</v>
      </c>
      <c r="C329" t="s">
        <v>527</v>
      </c>
      <c r="G329" t="s">
        <v>54</v>
      </c>
      <c r="AA329" s="119"/>
    </row>
    <row r="330" spans="1:27" x14ac:dyDescent="0.2">
      <c r="A330" s="53">
        <v>10</v>
      </c>
      <c r="B330" t="s">
        <v>380</v>
      </c>
      <c r="C330" t="s">
        <v>527</v>
      </c>
      <c r="D330" t="s">
        <v>541</v>
      </c>
      <c r="E330" t="s">
        <v>54</v>
      </c>
      <c r="F330" t="s">
        <v>560</v>
      </c>
      <c r="G330">
        <v>39900</v>
      </c>
      <c r="H330">
        <v>51300</v>
      </c>
      <c r="M330">
        <v>54200</v>
      </c>
      <c r="N330">
        <v>51000</v>
      </c>
      <c r="O330">
        <v>52400</v>
      </c>
      <c r="P330">
        <v>51300</v>
      </c>
      <c r="Q330">
        <v>51500</v>
      </c>
      <c r="R330">
        <v>51700</v>
      </c>
      <c r="S330">
        <v>62100</v>
      </c>
      <c r="T330">
        <v>52000</v>
      </c>
      <c r="U330">
        <v>53200</v>
      </c>
      <c r="V330">
        <v>59700</v>
      </c>
      <c r="W330">
        <v>54100</v>
      </c>
      <c r="X330">
        <v>53200</v>
      </c>
      <c r="Y330">
        <v>54800</v>
      </c>
      <c r="Z330">
        <v>51400</v>
      </c>
      <c r="AA330" s="119">
        <v>52000</v>
      </c>
    </row>
    <row r="331" spans="1:27" x14ac:dyDescent="0.2">
      <c r="A331" s="53">
        <v>11</v>
      </c>
      <c r="B331" t="s">
        <v>380</v>
      </c>
      <c r="C331" t="s">
        <v>527</v>
      </c>
      <c r="D331" t="s">
        <v>541</v>
      </c>
      <c r="E331" t="s">
        <v>54</v>
      </c>
      <c r="F331" t="s">
        <v>163</v>
      </c>
      <c r="G331">
        <v>37300</v>
      </c>
      <c r="H331">
        <v>40700</v>
      </c>
      <c r="I331">
        <v>44600</v>
      </c>
      <c r="J331">
        <v>46000</v>
      </c>
      <c r="K331">
        <v>42400</v>
      </c>
      <c r="L331">
        <v>45500</v>
      </c>
      <c r="M331">
        <v>42200</v>
      </c>
      <c r="N331">
        <v>40900</v>
      </c>
      <c r="O331">
        <v>43700</v>
      </c>
      <c r="P331">
        <v>41700</v>
      </c>
      <c r="Q331">
        <v>41000</v>
      </c>
      <c r="R331">
        <v>41000</v>
      </c>
      <c r="S331">
        <v>46300</v>
      </c>
      <c r="T331">
        <v>37300</v>
      </c>
      <c r="U331">
        <v>38500</v>
      </c>
      <c r="V331">
        <v>43400</v>
      </c>
      <c r="W331">
        <v>39100</v>
      </c>
      <c r="X331">
        <v>38900</v>
      </c>
      <c r="Y331">
        <v>37000</v>
      </c>
      <c r="Z331">
        <v>29400</v>
      </c>
      <c r="AA331" s="119">
        <v>27700</v>
      </c>
    </row>
    <row r="332" spans="1:27" x14ac:dyDescent="0.2">
      <c r="A332" s="53">
        <v>12</v>
      </c>
      <c r="B332" t="s">
        <v>380</v>
      </c>
      <c r="C332" t="s">
        <v>527</v>
      </c>
      <c r="D332" t="s">
        <v>541</v>
      </c>
      <c r="E332" t="s">
        <v>54</v>
      </c>
      <c r="F332" t="s">
        <v>70</v>
      </c>
      <c r="G332">
        <v>2510</v>
      </c>
      <c r="H332">
        <v>10200</v>
      </c>
      <c r="M332">
        <v>11600</v>
      </c>
      <c r="N332">
        <v>9700</v>
      </c>
      <c r="O332">
        <v>8300</v>
      </c>
      <c r="P332">
        <v>9300</v>
      </c>
      <c r="Q332">
        <v>9970</v>
      </c>
      <c r="R332">
        <v>10200</v>
      </c>
      <c r="S332">
        <v>15200</v>
      </c>
      <c r="T332">
        <v>14100</v>
      </c>
      <c r="U332">
        <v>14100</v>
      </c>
      <c r="V332">
        <v>15700</v>
      </c>
      <c r="W332">
        <v>14500</v>
      </c>
      <c r="X332">
        <v>13900</v>
      </c>
      <c r="Y332">
        <v>17300</v>
      </c>
      <c r="Z332">
        <v>21400</v>
      </c>
      <c r="AA332" s="119">
        <v>23600</v>
      </c>
    </row>
    <row r="333" spans="1:27" x14ac:dyDescent="0.2">
      <c r="A333" s="53">
        <v>13</v>
      </c>
      <c r="B333" t="s">
        <v>380</v>
      </c>
      <c r="C333" t="s">
        <v>527</v>
      </c>
      <c r="D333" t="s">
        <v>541</v>
      </c>
      <c r="E333" t="s">
        <v>54</v>
      </c>
      <c r="F333" t="s">
        <v>71</v>
      </c>
      <c r="G333">
        <v>21.6</v>
      </c>
      <c r="H333">
        <v>443</v>
      </c>
      <c r="M333">
        <v>424</v>
      </c>
      <c r="N333">
        <v>401</v>
      </c>
      <c r="O333">
        <v>345</v>
      </c>
      <c r="P333">
        <v>364</v>
      </c>
      <c r="Q333">
        <v>548</v>
      </c>
      <c r="R333">
        <v>501</v>
      </c>
      <c r="S333">
        <v>542</v>
      </c>
      <c r="T333">
        <v>630</v>
      </c>
      <c r="U333">
        <v>630</v>
      </c>
      <c r="V333">
        <v>550</v>
      </c>
      <c r="W333">
        <v>517</v>
      </c>
      <c r="X333">
        <v>448</v>
      </c>
      <c r="Y333">
        <v>576</v>
      </c>
      <c r="Z333">
        <v>647</v>
      </c>
      <c r="AA333" s="119">
        <v>670</v>
      </c>
    </row>
    <row r="334" spans="1:27" x14ac:dyDescent="0.2">
      <c r="A334" s="53">
        <v>14</v>
      </c>
      <c r="B334" t="s">
        <v>380</v>
      </c>
      <c r="C334" t="s">
        <v>527</v>
      </c>
      <c r="D334" t="s">
        <v>541</v>
      </c>
      <c r="E334" t="s">
        <v>54</v>
      </c>
      <c r="F334" t="s">
        <v>76</v>
      </c>
      <c r="AA334" s="119"/>
    </row>
    <row r="335" spans="1:27" x14ac:dyDescent="0.2">
      <c r="A335" s="53">
        <v>15</v>
      </c>
      <c r="B335" t="s">
        <v>380</v>
      </c>
      <c r="C335" t="s">
        <v>527</v>
      </c>
      <c r="D335" t="s">
        <v>541</v>
      </c>
      <c r="E335" t="s">
        <v>54</v>
      </c>
      <c r="F335" t="s">
        <v>77</v>
      </c>
      <c r="AA335" s="119"/>
    </row>
    <row r="336" spans="1:27" x14ac:dyDescent="0.2">
      <c r="A336" s="53">
        <v>16</v>
      </c>
      <c r="B336" t="s">
        <v>380</v>
      </c>
      <c r="C336" t="s">
        <v>527</v>
      </c>
      <c r="D336" t="s">
        <v>541</v>
      </c>
      <c r="E336" t="s">
        <v>54</v>
      </c>
      <c r="F336" t="s">
        <v>78</v>
      </c>
      <c r="AA336" s="119"/>
    </row>
    <row r="337" spans="1:27" x14ac:dyDescent="0.2">
      <c r="A337" s="53">
        <v>17</v>
      </c>
      <c r="B337" t="s">
        <v>380</v>
      </c>
      <c r="C337" t="s">
        <v>527</v>
      </c>
      <c r="D337" t="s">
        <v>541</v>
      </c>
      <c r="E337" t="s">
        <v>54</v>
      </c>
      <c r="F337" t="s">
        <v>72</v>
      </c>
      <c r="G337">
        <v>0</v>
      </c>
      <c r="H337">
        <v>0</v>
      </c>
      <c r="M337">
        <v>0</v>
      </c>
      <c r="N337">
        <v>0</v>
      </c>
      <c r="O337">
        <v>0</v>
      </c>
      <c r="P337">
        <v>0</v>
      </c>
      <c r="Q337">
        <v>0</v>
      </c>
      <c r="R337">
        <v>0</v>
      </c>
      <c r="S337">
        <v>0</v>
      </c>
      <c r="T337">
        <v>0</v>
      </c>
      <c r="U337">
        <v>0</v>
      </c>
      <c r="V337">
        <v>0</v>
      </c>
      <c r="W337">
        <v>0</v>
      </c>
      <c r="X337">
        <v>0</v>
      </c>
      <c r="Y337">
        <v>0</v>
      </c>
      <c r="Z337">
        <v>0</v>
      </c>
      <c r="AA337" s="119">
        <v>0</v>
      </c>
    </row>
    <row r="338" spans="1:27" x14ac:dyDescent="0.2">
      <c r="A338" s="53">
        <v>18</v>
      </c>
      <c r="B338" t="s">
        <v>380</v>
      </c>
      <c r="C338" t="s">
        <v>527</v>
      </c>
      <c r="D338" t="s">
        <v>541</v>
      </c>
      <c r="E338" t="s">
        <v>54</v>
      </c>
      <c r="F338" t="s">
        <v>73</v>
      </c>
      <c r="G338">
        <v>2060</v>
      </c>
      <c r="H338">
        <v>1760</v>
      </c>
      <c r="M338">
        <v>2240</v>
      </c>
      <c r="N338">
        <v>1870</v>
      </c>
      <c r="O338">
        <v>2090</v>
      </c>
      <c r="P338">
        <v>1980</v>
      </c>
      <c r="Q338">
        <v>1620</v>
      </c>
      <c r="R338">
        <v>1480</v>
      </c>
      <c r="S338">
        <v>1970</v>
      </c>
      <c r="T338">
        <v>2570</v>
      </c>
      <c r="U338">
        <v>1990</v>
      </c>
      <c r="V338">
        <v>1820</v>
      </c>
      <c r="W338">
        <v>1980</v>
      </c>
      <c r="X338">
        <v>1970</v>
      </c>
      <c r="Y338">
        <v>2060</v>
      </c>
      <c r="Z338">
        <v>1990</v>
      </c>
      <c r="AA338" s="119">
        <v>2040</v>
      </c>
    </row>
    <row r="339" spans="1:27" x14ac:dyDescent="0.2">
      <c r="A339" s="53">
        <v>19</v>
      </c>
      <c r="B339" t="s">
        <v>380</v>
      </c>
      <c r="C339" t="s">
        <v>527</v>
      </c>
      <c r="D339" t="s">
        <v>541</v>
      </c>
      <c r="E339" t="s">
        <v>54</v>
      </c>
      <c r="F339" t="s">
        <v>561</v>
      </c>
      <c r="G339">
        <v>0</v>
      </c>
      <c r="H339">
        <v>88.9</v>
      </c>
      <c r="M339">
        <v>837</v>
      </c>
      <c r="N339">
        <v>840</v>
      </c>
      <c r="O339">
        <v>763</v>
      </c>
      <c r="P339">
        <v>942</v>
      </c>
      <c r="Q339">
        <v>1340</v>
      </c>
      <c r="R339">
        <v>1630</v>
      </c>
      <c r="S339">
        <v>2220</v>
      </c>
      <c r="T339">
        <v>2290</v>
      </c>
      <c r="U339">
        <v>2260</v>
      </c>
      <c r="V339">
        <v>3520</v>
      </c>
      <c r="W339">
        <v>4090</v>
      </c>
      <c r="X339">
        <v>4590</v>
      </c>
      <c r="Y339">
        <v>4630</v>
      </c>
      <c r="Z339">
        <v>4140</v>
      </c>
      <c r="AA339" s="119">
        <v>4220</v>
      </c>
    </row>
    <row r="340" spans="1:27" x14ac:dyDescent="0.2">
      <c r="A340" s="53">
        <v>20</v>
      </c>
      <c r="B340" t="s">
        <v>380</v>
      </c>
      <c r="C340" t="s">
        <v>527</v>
      </c>
      <c r="D340" t="s">
        <v>541</v>
      </c>
      <c r="E340" t="s">
        <v>54</v>
      </c>
      <c r="F340" t="s">
        <v>562</v>
      </c>
      <c r="G340">
        <v>0</v>
      </c>
      <c r="H340">
        <v>0</v>
      </c>
      <c r="M340">
        <v>32</v>
      </c>
      <c r="N340">
        <v>29</v>
      </c>
      <c r="O340">
        <v>1142</v>
      </c>
      <c r="P340">
        <v>1346</v>
      </c>
      <c r="Q340">
        <v>1313</v>
      </c>
      <c r="R340">
        <v>1504</v>
      </c>
      <c r="S340">
        <v>1895</v>
      </c>
      <c r="T340">
        <v>2245</v>
      </c>
      <c r="U340">
        <v>2235</v>
      </c>
      <c r="V340">
        <v>152</v>
      </c>
      <c r="W340">
        <v>139</v>
      </c>
      <c r="X340">
        <v>178</v>
      </c>
      <c r="Y340">
        <v>203</v>
      </c>
      <c r="Z340">
        <v>85</v>
      </c>
      <c r="AA340" s="119">
        <v>54</v>
      </c>
    </row>
    <row r="341" spans="1:27" x14ac:dyDescent="0.2">
      <c r="A341" s="53">
        <v>21</v>
      </c>
      <c r="B341" t="s">
        <v>380</v>
      </c>
      <c r="C341" t="s">
        <v>527</v>
      </c>
      <c r="D341" t="s">
        <v>541</v>
      </c>
      <c r="E341" t="s">
        <v>54</v>
      </c>
      <c r="F341" t="s">
        <v>75</v>
      </c>
      <c r="G341">
        <v>41900</v>
      </c>
      <c r="H341">
        <v>53200</v>
      </c>
      <c r="I341">
        <v>56000</v>
      </c>
      <c r="J341">
        <v>56300</v>
      </c>
      <c r="K341">
        <v>53800</v>
      </c>
      <c r="L341">
        <v>56400</v>
      </c>
      <c r="M341">
        <v>57300</v>
      </c>
      <c r="N341">
        <v>53700</v>
      </c>
      <c r="O341">
        <v>56400</v>
      </c>
      <c r="P341">
        <v>55600</v>
      </c>
      <c r="Q341">
        <v>55800</v>
      </c>
      <c r="R341">
        <v>56400</v>
      </c>
      <c r="S341">
        <v>68200</v>
      </c>
      <c r="T341">
        <v>59100</v>
      </c>
      <c r="U341">
        <v>59700</v>
      </c>
      <c r="V341">
        <v>65200</v>
      </c>
      <c r="W341">
        <v>60300</v>
      </c>
      <c r="X341">
        <v>59900</v>
      </c>
      <c r="Y341">
        <v>61700</v>
      </c>
      <c r="Z341">
        <v>57700</v>
      </c>
      <c r="AA341" s="119">
        <v>58300</v>
      </c>
    </row>
    <row r="342" spans="1:27" x14ac:dyDescent="0.2">
      <c r="A342" s="53">
        <v>22</v>
      </c>
      <c r="B342" t="s">
        <v>380</v>
      </c>
      <c r="C342" t="s">
        <v>527</v>
      </c>
      <c r="AA342" s="119"/>
    </row>
    <row r="343" spans="1:27" x14ac:dyDescent="0.2">
      <c r="A343" s="53">
        <v>23</v>
      </c>
      <c r="B343" t="s">
        <v>380</v>
      </c>
      <c r="C343" t="s">
        <v>527</v>
      </c>
      <c r="G343" t="s">
        <v>543</v>
      </c>
      <c r="AA343" s="119"/>
    </row>
    <row r="344" spans="1:27" x14ac:dyDescent="0.2">
      <c r="A344" s="53">
        <v>24</v>
      </c>
      <c r="B344" t="s">
        <v>380</v>
      </c>
      <c r="C344" t="s">
        <v>527</v>
      </c>
      <c r="G344" t="s">
        <v>544</v>
      </c>
      <c r="AA344" s="119"/>
    </row>
    <row r="345" spans="1:27" x14ac:dyDescent="0.2">
      <c r="A345" s="53">
        <v>25</v>
      </c>
      <c r="B345" t="s">
        <v>380</v>
      </c>
      <c r="C345" t="s">
        <v>527</v>
      </c>
      <c r="E345" t="s">
        <v>545</v>
      </c>
      <c r="F345" t="s">
        <v>546</v>
      </c>
      <c r="G345">
        <v>940</v>
      </c>
      <c r="H345">
        <v>940</v>
      </c>
      <c r="M345">
        <v>900</v>
      </c>
      <c r="N345">
        <v>970</v>
      </c>
      <c r="O345">
        <v>920</v>
      </c>
      <c r="P345">
        <v>940</v>
      </c>
      <c r="Q345">
        <v>870</v>
      </c>
      <c r="R345">
        <v>860</v>
      </c>
      <c r="S345">
        <v>710</v>
      </c>
      <c r="T345">
        <v>790</v>
      </c>
      <c r="U345">
        <v>800</v>
      </c>
      <c r="V345">
        <v>750</v>
      </c>
      <c r="W345">
        <v>850</v>
      </c>
      <c r="X345">
        <v>760</v>
      </c>
      <c r="Y345">
        <v>750</v>
      </c>
      <c r="Z345">
        <v>630</v>
      </c>
      <c r="AA345" s="119">
        <v>620</v>
      </c>
    </row>
    <row r="346" spans="1:27" x14ac:dyDescent="0.2">
      <c r="A346" s="53">
        <v>26</v>
      </c>
      <c r="B346" t="s">
        <v>380</v>
      </c>
      <c r="C346" t="s">
        <v>527</v>
      </c>
      <c r="E346" t="s">
        <v>545</v>
      </c>
      <c r="F346" t="s">
        <v>547</v>
      </c>
      <c r="G346">
        <v>0.02</v>
      </c>
      <c r="H346">
        <v>0.04</v>
      </c>
      <c r="M346">
        <v>0.03</v>
      </c>
      <c r="N346">
        <v>0.04</v>
      </c>
      <c r="O346">
        <v>0.03</v>
      </c>
      <c r="P346">
        <v>0.04</v>
      </c>
      <c r="Q346">
        <v>0.03</v>
      </c>
      <c r="R346">
        <v>0.03</v>
      </c>
      <c r="S346">
        <v>0.03</v>
      </c>
      <c r="T346">
        <v>0.04</v>
      </c>
      <c r="U346">
        <v>0.04</v>
      </c>
      <c r="V346">
        <v>0.04</v>
      </c>
      <c r="W346">
        <v>0.04</v>
      </c>
      <c r="X346">
        <v>0.04</v>
      </c>
      <c r="Y346">
        <v>0.04</v>
      </c>
      <c r="Z346">
        <v>0.05</v>
      </c>
      <c r="AA346" s="119">
        <v>0.05</v>
      </c>
    </row>
    <row r="347" spans="1:27" x14ac:dyDescent="0.2">
      <c r="A347" s="53">
        <v>27</v>
      </c>
      <c r="B347" t="s">
        <v>380</v>
      </c>
      <c r="C347" t="s">
        <v>527</v>
      </c>
      <c r="E347" t="s">
        <v>545</v>
      </c>
      <c r="F347" t="s">
        <v>548</v>
      </c>
      <c r="G347">
        <v>0.02</v>
      </c>
      <c r="H347">
        <v>0.02</v>
      </c>
      <c r="M347">
        <v>0.02</v>
      </c>
      <c r="N347">
        <v>0.02</v>
      </c>
      <c r="O347">
        <v>0.02</v>
      </c>
      <c r="P347">
        <v>0.02</v>
      </c>
      <c r="Q347">
        <v>0.02</v>
      </c>
      <c r="R347">
        <v>0.02</v>
      </c>
      <c r="S347">
        <v>0.01</v>
      </c>
      <c r="T347">
        <v>0.02</v>
      </c>
      <c r="U347">
        <v>0.02</v>
      </c>
      <c r="V347">
        <v>0.01</v>
      </c>
      <c r="W347">
        <v>0.02</v>
      </c>
      <c r="X347">
        <v>0.01</v>
      </c>
      <c r="Y347">
        <v>0.01</v>
      </c>
      <c r="Z347">
        <v>0.01</v>
      </c>
      <c r="AA347" s="119">
        <v>0.01</v>
      </c>
    </row>
    <row r="348" spans="1:27" x14ac:dyDescent="0.2">
      <c r="A348" s="53">
        <v>28</v>
      </c>
      <c r="B348" t="s">
        <v>380</v>
      </c>
      <c r="C348" t="s">
        <v>527</v>
      </c>
      <c r="E348" t="s">
        <v>545</v>
      </c>
      <c r="F348" t="s">
        <v>549</v>
      </c>
      <c r="G348">
        <v>950</v>
      </c>
      <c r="H348">
        <v>950</v>
      </c>
      <c r="M348">
        <v>910</v>
      </c>
      <c r="N348">
        <v>970</v>
      </c>
      <c r="O348">
        <v>930</v>
      </c>
      <c r="P348">
        <v>950</v>
      </c>
      <c r="Q348">
        <v>880</v>
      </c>
      <c r="R348">
        <v>870</v>
      </c>
      <c r="S348">
        <v>720</v>
      </c>
      <c r="T348">
        <v>800</v>
      </c>
      <c r="U348">
        <v>810</v>
      </c>
      <c r="V348">
        <v>760</v>
      </c>
      <c r="W348">
        <v>850</v>
      </c>
      <c r="X348">
        <v>760</v>
      </c>
      <c r="Y348">
        <v>750</v>
      </c>
      <c r="Z348">
        <v>630</v>
      </c>
      <c r="AA348" s="119">
        <v>620</v>
      </c>
    </row>
    <row r="349" spans="1:27" x14ac:dyDescent="0.2">
      <c r="A349" s="53">
        <v>29</v>
      </c>
      <c r="B349" t="s">
        <v>380</v>
      </c>
      <c r="C349" t="s">
        <v>527</v>
      </c>
      <c r="G349" t="s">
        <v>550</v>
      </c>
      <c r="AA349" s="119"/>
    </row>
    <row r="350" spans="1:27" x14ac:dyDescent="0.2">
      <c r="A350" s="53">
        <v>30</v>
      </c>
      <c r="B350" t="s">
        <v>380</v>
      </c>
      <c r="C350" t="s">
        <v>527</v>
      </c>
      <c r="E350" t="s">
        <v>54</v>
      </c>
      <c r="F350" t="s">
        <v>551</v>
      </c>
      <c r="G350">
        <v>3400</v>
      </c>
      <c r="H350">
        <v>4100</v>
      </c>
      <c r="M350">
        <v>4900</v>
      </c>
      <c r="N350">
        <v>5700</v>
      </c>
      <c r="O350">
        <v>6000</v>
      </c>
      <c r="P350">
        <v>11900</v>
      </c>
      <c r="Q350">
        <v>10800</v>
      </c>
      <c r="R350">
        <v>9800</v>
      </c>
      <c r="S350">
        <v>17400</v>
      </c>
      <c r="T350">
        <v>8400</v>
      </c>
      <c r="U350">
        <v>4600</v>
      </c>
      <c r="V350">
        <v>5000</v>
      </c>
      <c r="W350">
        <v>2300</v>
      </c>
      <c r="X350">
        <v>4700</v>
      </c>
      <c r="Y350">
        <v>3100</v>
      </c>
      <c r="Z350">
        <v>4500</v>
      </c>
      <c r="AA350" s="119">
        <v>4500</v>
      </c>
    </row>
    <row r="351" spans="1:27" x14ac:dyDescent="0.2">
      <c r="A351" s="53">
        <v>31</v>
      </c>
      <c r="B351" t="s">
        <v>380</v>
      </c>
      <c r="C351" t="s">
        <v>527</v>
      </c>
      <c r="E351" t="s">
        <v>299</v>
      </c>
      <c r="F351" t="s">
        <v>552</v>
      </c>
      <c r="G351">
        <v>1.6</v>
      </c>
      <c r="H351">
        <v>1.6</v>
      </c>
      <c r="M351">
        <v>0.43</v>
      </c>
      <c r="N351">
        <v>0.87</v>
      </c>
      <c r="O351">
        <v>0.68</v>
      </c>
      <c r="P351">
        <v>2.4500000000000002</v>
      </c>
      <c r="Q351">
        <v>2.1</v>
      </c>
      <c r="R351">
        <v>1.01</v>
      </c>
      <c r="S351">
        <v>1.1599999999999999</v>
      </c>
      <c r="T351">
        <v>3.1</v>
      </c>
      <c r="U351">
        <v>2.4</v>
      </c>
      <c r="V351">
        <v>3.1</v>
      </c>
      <c r="W351">
        <v>3.2</v>
      </c>
      <c r="X351">
        <v>2.7</v>
      </c>
      <c r="Y351">
        <v>1.4</v>
      </c>
      <c r="Z351">
        <v>2.4</v>
      </c>
      <c r="AA351" s="119">
        <v>2.4</v>
      </c>
    </row>
    <row r="352" spans="1:27" x14ac:dyDescent="0.2">
      <c r="A352" s="53">
        <v>32</v>
      </c>
      <c r="B352" t="s">
        <v>380</v>
      </c>
      <c r="C352" t="s">
        <v>527</v>
      </c>
      <c r="G352" t="s">
        <v>553</v>
      </c>
      <c r="AA352" s="119"/>
    </row>
    <row r="353" spans="1:27" x14ac:dyDescent="0.2">
      <c r="A353" s="53">
        <v>33</v>
      </c>
      <c r="B353" t="s">
        <v>380</v>
      </c>
      <c r="C353" t="s">
        <v>557</v>
      </c>
      <c r="E353" t="s">
        <v>554</v>
      </c>
      <c r="F353" t="s">
        <v>555</v>
      </c>
      <c r="G353">
        <v>1000</v>
      </c>
      <c r="H353">
        <v>1000</v>
      </c>
      <c r="M353">
        <v>990</v>
      </c>
      <c r="N353">
        <v>1090</v>
      </c>
      <c r="O353">
        <v>1040</v>
      </c>
      <c r="P353">
        <v>1210</v>
      </c>
      <c r="Q353">
        <v>1100</v>
      </c>
      <c r="R353">
        <v>1100</v>
      </c>
      <c r="S353">
        <v>1000</v>
      </c>
      <c r="T353">
        <v>930</v>
      </c>
      <c r="U353">
        <v>880</v>
      </c>
      <c r="V353">
        <v>820</v>
      </c>
      <c r="W353">
        <v>890</v>
      </c>
      <c r="X353">
        <v>830</v>
      </c>
      <c r="Y353">
        <v>790</v>
      </c>
      <c r="Z353">
        <v>690</v>
      </c>
      <c r="AA353" s="119">
        <v>670</v>
      </c>
    </row>
    <row r="354" spans="1:27" x14ac:dyDescent="0.2">
      <c r="A354" s="53">
        <v>1</v>
      </c>
      <c r="B354" t="s">
        <v>568</v>
      </c>
      <c r="C354" t="s">
        <v>557</v>
      </c>
      <c r="E354" t="s">
        <v>299</v>
      </c>
      <c r="F354" t="s">
        <v>300</v>
      </c>
      <c r="G354">
        <v>804</v>
      </c>
      <c r="H354">
        <v>1930</v>
      </c>
      <c r="M354">
        <v>1330</v>
      </c>
      <c r="N354">
        <v>1520</v>
      </c>
      <c r="O354">
        <v>1140</v>
      </c>
      <c r="P354">
        <v>1480</v>
      </c>
      <c r="Q354">
        <v>1330</v>
      </c>
      <c r="R354">
        <v>1230</v>
      </c>
      <c r="S354">
        <v>775</v>
      </c>
      <c r="T354">
        <v>500</v>
      </c>
      <c r="U354">
        <v>590</v>
      </c>
      <c r="V354">
        <v>571</v>
      </c>
      <c r="W354">
        <v>496</v>
      </c>
      <c r="X354">
        <v>671</v>
      </c>
      <c r="Y354">
        <v>567</v>
      </c>
      <c r="Z354">
        <v>690</v>
      </c>
      <c r="AA354" s="119">
        <v>963</v>
      </c>
    </row>
    <row r="355" spans="1:27" x14ac:dyDescent="0.2">
      <c r="A355" s="53">
        <v>2</v>
      </c>
      <c r="B355" t="s">
        <v>568</v>
      </c>
      <c r="C355" t="s">
        <v>557</v>
      </c>
      <c r="D355" t="s">
        <v>301</v>
      </c>
      <c r="E355" t="s">
        <v>299</v>
      </c>
      <c r="F355" t="s">
        <v>302</v>
      </c>
      <c r="G355">
        <v>0</v>
      </c>
      <c r="H355">
        <v>0</v>
      </c>
      <c r="M355">
        <v>0</v>
      </c>
      <c r="N355">
        <v>0</v>
      </c>
      <c r="O355">
        <v>0</v>
      </c>
      <c r="P355">
        <v>0</v>
      </c>
      <c r="Q355">
        <v>0</v>
      </c>
      <c r="R355">
        <v>0</v>
      </c>
      <c r="S355">
        <v>0</v>
      </c>
      <c r="T355">
        <v>0</v>
      </c>
      <c r="U355">
        <v>0</v>
      </c>
      <c r="V355">
        <v>0</v>
      </c>
      <c r="W355">
        <v>0</v>
      </c>
      <c r="X355">
        <v>0</v>
      </c>
      <c r="Y355">
        <v>0</v>
      </c>
      <c r="Z355">
        <v>0</v>
      </c>
      <c r="AA355" s="119">
        <v>0</v>
      </c>
    </row>
    <row r="356" spans="1:27" x14ac:dyDescent="0.2">
      <c r="A356" s="53">
        <v>3</v>
      </c>
      <c r="B356" t="s">
        <v>568</v>
      </c>
      <c r="C356" t="s">
        <v>557</v>
      </c>
      <c r="E356" t="s">
        <v>299</v>
      </c>
      <c r="F356" t="s">
        <v>70</v>
      </c>
      <c r="G356" t="s">
        <v>304</v>
      </c>
      <c r="H356" t="s">
        <v>304</v>
      </c>
      <c r="M356" t="s">
        <v>304</v>
      </c>
      <c r="N356" t="s">
        <v>304</v>
      </c>
      <c r="O356" t="s">
        <v>304</v>
      </c>
      <c r="P356" t="s">
        <v>304</v>
      </c>
      <c r="Q356" t="s">
        <v>304</v>
      </c>
      <c r="R356" t="s">
        <v>304</v>
      </c>
      <c r="S356" t="s">
        <v>304</v>
      </c>
      <c r="T356" t="s">
        <v>304</v>
      </c>
      <c r="U356" t="s">
        <v>304</v>
      </c>
      <c r="V356">
        <v>517</v>
      </c>
      <c r="W356">
        <v>447</v>
      </c>
      <c r="X356">
        <v>628</v>
      </c>
      <c r="Y356">
        <v>516</v>
      </c>
      <c r="Z356">
        <v>631</v>
      </c>
      <c r="AA356" s="119">
        <v>890</v>
      </c>
    </row>
    <row r="357" spans="1:27" x14ac:dyDescent="0.2">
      <c r="A357" s="53">
        <v>4</v>
      </c>
      <c r="B357" t="s">
        <v>568</v>
      </c>
      <c r="C357" t="s">
        <v>557</v>
      </c>
      <c r="E357" t="s">
        <v>299</v>
      </c>
      <c r="F357" t="s">
        <v>558</v>
      </c>
      <c r="G357" t="s">
        <v>304</v>
      </c>
      <c r="H357" t="s">
        <v>304</v>
      </c>
      <c r="M357" t="s">
        <v>304</v>
      </c>
      <c r="N357" t="s">
        <v>304</v>
      </c>
      <c r="O357" t="s">
        <v>304</v>
      </c>
      <c r="P357" t="s">
        <v>304</v>
      </c>
      <c r="Q357" t="s">
        <v>304</v>
      </c>
      <c r="R357" t="s">
        <v>304</v>
      </c>
      <c r="S357" t="s">
        <v>304</v>
      </c>
      <c r="T357" t="s">
        <v>304</v>
      </c>
      <c r="U357" t="s">
        <v>304</v>
      </c>
      <c r="V357">
        <v>53</v>
      </c>
      <c r="W357">
        <v>49</v>
      </c>
      <c r="X357">
        <v>43</v>
      </c>
      <c r="Y357">
        <v>51</v>
      </c>
      <c r="Z357">
        <v>59</v>
      </c>
      <c r="AA357" s="119">
        <v>73</v>
      </c>
    </row>
    <row r="358" spans="1:27" x14ac:dyDescent="0.2">
      <c r="A358" s="53">
        <v>5</v>
      </c>
      <c r="B358" t="s">
        <v>568</v>
      </c>
      <c r="C358" t="s">
        <v>557</v>
      </c>
      <c r="E358" t="s">
        <v>299</v>
      </c>
      <c r="F358" t="s">
        <v>559</v>
      </c>
      <c r="G358">
        <v>0</v>
      </c>
      <c r="H358">
        <v>2.4</v>
      </c>
      <c r="M358">
        <v>4.5999999999999996</v>
      </c>
      <c r="N358">
        <v>4.5999999999999996</v>
      </c>
      <c r="O358">
        <v>4.9000000000000004</v>
      </c>
      <c r="P358">
        <v>4.5999999999999996</v>
      </c>
      <c r="Q358">
        <v>5.8</v>
      </c>
      <c r="R358">
        <v>6</v>
      </c>
      <c r="S358">
        <v>6.5</v>
      </c>
      <c r="T358">
        <v>7.2</v>
      </c>
      <c r="U358">
        <v>6.7</v>
      </c>
      <c r="V358">
        <v>7.4</v>
      </c>
      <c r="W358">
        <v>7.2</v>
      </c>
      <c r="X358">
        <v>6.5</v>
      </c>
      <c r="Y358">
        <v>6.5</v>
      </c>
      <c r="Z358">
        <v>6.9</v>
      </c>
      <c r="AA358" s="119">
        <v>7.4</v>
      </c>
    </row>
    <row r="359" spans="1:27" x14ac:dyDescent="0.2">
      <c r="A359" s="53">
        <v>6</v>
      </c>
      <c r="B359" t="s">
        <v>568</v>
      </c>
      <c r="C359" t="s">
        <v>557</v>
      </c>
      <c r="D359" t="s">
        <v>301</v>
      </c>
      <c r="E359" t="s">
        <v>299</v>
      </c>
      <c r="F359" t="s">
        <v>307</v>
      </c>
      <c r="G359">
        <v>804</v>
      </c>
      <c r="H359">
        <v>1940</v>
      </c>
      <c r="M359">
        <v>1340</v>
      </c>
      <c r="N359">
        <v>1520</v>
      </c>
      <c r="O359">
        <v>1150</v>
      </c>
      <c r="P359">
        <v>1490</v>
      </c>
      <c r="Q359">
        <v>1330</v>
      </c>
      <c r="R359">
        <v>1240</v>
      </c>
      <c r="S359">
        <v>780</v>
      </c>
      <c r="T359">
        <v>507</v>
      </c>
      <c r="U359">
        <v>596</v>
      </c>
      <c r="V359">
        <v>578</v>
      </c>
      <c r="W359">
        <v>503</v>
      </c>
      <c r="X359">
        <v>677</v>
      </c>
      <c r="Y359">
        <v>574</v>
      </c>
      <c r="Z359">
        <v>697</v>
      </c>
      <c r="AA359" s="119">
        <v>971</v>
      </c>
    </row>
    <row r="360" spans="1:27" x14ac:dyDescent="0.2">
      <c r="A360" s="53">
        <v>7</v>
      </c>
      <c r="B360" t="s">
        <v>568</v>
      </c>
      <c r="C360" t="s">
        <v>557</v>
      </c>
      <c r="AA360" s="119"/>
    </row>
    <row r="361" spans="1:27" x14ac:dyDescent="0.2">
      <c r="A361" s="53">
        <v>8</v>
      </c>
      <c r="B361" t="s">
        <v>568</v>
      </c>
      <c r="C361" t="s">
        <v>557</v>
      </c>
      <c r="G361" t="s">
        <v>540</v>
      </c>
      <c r="AA361" s="119"/>
    </row>
    <row r="362" spans="1:27" x14ac:dyDescent="0.2">
      <c r="A362" s="53">
        <v>9</v>
      </c>
      <c r="B362" t="s">
        <v>568</v>
      </c>
      <c r="C362" t="s">
        <v>557</v>
      </c>
      <c r="G362" t="s">
        <v>54</v>
      </c>
      <c r="AA362" s="119"/>
    </row>
    <row r="363" spans="1:27" x14ac:dyDescent="0.2">
      <c r="A363" s="53">
        <v>10</v>
      </c>
      <c r="B363" t="s">
        <v>568</v>
      </c>
      <c r="C363" t="s">
        <v>557</v>
      </c>
      <c r="D363" t="s">
        <v>541</v>
      </c>
      <c r="E363" t="s">
        <v>54</v>
      </c>
      <c r="F363" t="s">
        <v>560</v>
      </c>
      <c r="G363">
        <v>1390</v>
      </c>
      <c r="H363">
        <v>3930</v>
      </c>
      <c r="M363">
        <v>3820</v>
      </c>
      <c r="N363">
        <v>3620</v>
      </c>
      <c r="O363">
        <v>3160</v>
      </c>
      <c r="P363">
        <v>3390</v>
      </c>
      <c r="Q363">
        <v>3020</v>
      </c>
      <c r="R363">
        <v>3050</v>
      </c>
      <c r="S363">
        <v>1760</v>
      </c>
      <c r="T363">
        <v>1510</v>
      </c>
      <c r="U363">
        <v>1820</v>
      </c>
      <c r="V363">
        <v>1780</v>
      </c>
      <c r="W363">
        <v>1610</v>
      </c>
      <c r="X363">
        <v>1560</v>
      </c>
      <c r="Y363">
        <v>1410</v>
      </c>
      <c r="Z363">
        <v>1670</v>
      </c>
      <c r="AA363" s="119">
        <v>2360</v>
      </c>
    </row>
    <row r="364" spans="1:27" x14ac:dyDescent="0.2">
      <c r="A364" s="53">
        <v>11</v>
      </c>
      <c r="B364" t="s">
        <v>568</v>
      </c>
      <c r="C364" t="s">
        <v>557</v>
      </c>
      <c r="D364" t="s">
        <v>541</v>
      </c>
      <c r="E364" t="s">
        <v>54</v>
      </c>
      <c r="F364" t="s">
        <v>163</v>
      </c>
      <c r="G364">
        <v>0</v>
      </c>
      <c r="H364">
        <v>0</v>
      </c>
      <c r="M364">
        <v>0</v>
      </c>
      <c r="N364">
        <v>0</v>
      </c>
      <c r="O364">
        <v>0</v>
      </c>
      <c r="P364">
        <v>0</v>
      </c>
      <c r="Q364">
        <v>0</v>
      </c>
      <c r="R364">
        <v>0</v>
      </c>
      <c r="S364">
        <v>0</v>
      </c>
      <c r="T364">
        <v>0</v>
      </c>
      <c r="U364">
        <v>0</v>
      </c>
      <c r="V364">
        <v>0</v>
      </c>
      <c r="W364">
        <v>0</v>
      </c>
      <c r="X364">
        <v>0</v>
      </c>
      <c r="Y364">
        <v>0</v>
      </c>
      <c r="Z364">
        <v>0</v>
      </c>
      <c r="AA364" s="119">
        <v>0</v>
      </c>
    </row>
    <row r="365" spans="1:27" x14ac:dyDescent="0.2">
      <c r="A365" s="53">
        <v>12</v>
      </c>
      <c r="B365" t="s">
        <v>568</v>
      </c>
      <c r="C365" t="s">
        <v>557</v>
      </c>
      <c r="D365" t="s">
        <v>541</v>
      </c>
      <c r="E365" t="s">
        <v>54</v>
      </c>
      <c r="F365" t="s">
        <v>70</v>
      </c>
      <c r="G365">
        <v>1310</v>
      </c>
      <c r="H365">
        <v>3350</v>
      </c>
      <c r="M365">
        <v>3140</v>
      </c>
      <c r="N365">
        <v>2970</v>
      </c>
      <c r="O365">
        <v>2160</v>
      </c>
      <c r="P365">
        <v>2370</v>
      </c>
      <c r="Q365">
        <v>2030</v>
      </c>
      <c r="R365">
        <v>1850</v>
      </c>
      <c r="S365">
        <v>610</v>
      </c>
      <c r="T365">
        <v>712</v>
      </c>
      <c r="U365">
        <v>892</v>
      </c>
      <c r="V365">
        <v>936</v>
      </c>
      <c r="W365">
        <v>788</v>
      </c>
      <c r="X365">
        <v>603</v>
      </c>
      <c r="Y365">
        <v>457</v>
      </c>
      <c r="Z365">
        <v>543</v>
      </c>
      <c r="AA365" s="119">
        <v>1420</v>
      </c>
    </row>
    <row r="366" spans="1:27" x14ac:dyDescent="0.2">
      <c r="A366" s="53">
        <v>13</v>
      </c>
      <c r="B366" t="s">
        <v>568</v>
      </c>
      <c r="C366" t="s">
        <v>557</v>
      </c>
      <c r="D366" t="s">
        <v>541</v>
      </c>
      <c r="E366" t="s">
        <v>54</v>
      </c>
      <c r="F366" t="s">
        <v>71</v>
      </c>
      <c r="G366">
        <v>79.400000000000006</v>
      </c>
      <c r="H366">
        <v>585</v>
      </c>
      <c r="M366">
        <v>689</v>
      </c>
      <c r="N366">
        <v>650</v>
      </c>
      <c r="O366">
        <v>1002</v>
      </c>
      <c r="P366">
        <v>1019</v>
      </c>
      <c r="Q366">
        <v>993</v>
      </c>
      <c r="R366">
        <v>1210</v>
      </c>
      <c r="S366">
        <v>1150</v>
      </c>
      <c r="T366">
        <v>798</v>
      </c>
      <c r="U366">
        <v>926</v>
      </c>
      <c r="V366">
        <v>846</v>
      </c>
      <c r="W366">
        <v>818</v>
      </c>
      <c r="X366">
        <v>956</v>
      </c>
      <c r="Y366">
        <v>950</v>
      </c>
      <c r="Z366">
        <v>1130</v>
      </c>
      <c r="AA366" s="119">
        <v>950</v>
      </c>
    </row>
    <row r="367" spans="1:27" x14ac:dyDescent="0.2">
      <c r="A367" s="53">
        <v>14</v>
      </c>
      <c r="B367" t="s">
        <v>568</v>
      </c>
      <c r="C367" t="s">
        <v>557</v>
      </c>
      <c r="D367" t="s">
        <v>541</v>
      </c>
      <c r="E367" t="s">
        <v>54</v>
      </c>
      <c r="F367" t="s">
        <v>76</v>
      </c>
      <c r="AA367" s="119"/>
    </row>
    <row r="368" spans="1:27" x14ac:dyDescent="0.2">
      <c r="A368" s="53">
        <v>15</v>
      </c>
      <c r="B368" t="s">
        <v>568</v>
      </c>
      <c r="C368" t="s">
        <v>557</v>
      </c>
      <c r="D368" t="s">
        <v>541</v>
      </c>
      <c r="E368" t="s">
        <v>54</v>
      </c>
      <c r="F368" t="s">
        <v>77</v>
      </c>
      <c r="AA368" s="119"/>
    </row>
    <row r="369" spans="1:27" x14ac:dyDescent="0.2">
      <c r="A369" s="53">
        <v>16</v>
      </c>
      <c r="B369" t="s">
        <v>568</v>
      </c>
      <c r="C369" t="s">
        <v>557</v>
      </c>
      <c r="D369" t="s">
        <v>541</v>
      </c>
      <c r="E369" t="s">
        <v>54</v>
      </c>
      <c r="F369" t="s">
        <v>78</v>
      </c>
      <c r="AA369" s="119"/>
    </row>
    <row r="370" spans="1:27" x14ac:dyDescent="0.2">
      <c r="A370" s="53">
        <v>17</v>
      </c>
      <c r="B370" t="s">
        <v>568</v>
      </c>
      <c r="C370" t="s">
        <v>557</v>
      </c>
      <c r="D370" t="s">
        <v>541</v>
      </c>
      <c r="E370" t="s">
        <v>54</v>
      </c>
      <c r="F370" t="s">
        <v>72</v>
      </c>
      <c r="G370">
        <v>0</v>
      </c>
      <c r="H370">
        <v>0</v>
      </c>
      <c r="M370">
        <v>0</v>
      </c>
      <c r="N370">
        <v>0</v>
      </c>
      <c r="O370">
        <v>0</v>
      </c>
      <c r="P370">
        <v>0</v>
      </c>
      <c r="Q370">
        <v>0</v>
      </c>
      <c r="R370">
        <v>0</v>
      </c>
      <c r="S370">
        <v>0</v>
      </c>
      <c r="T370">
        <v>0</v>
      </c>
      <c r="U370">
        <v>0</v>
      </c>
      <c r="V370">
        <v>0</v>
      </c>
      <c r="W370">
        <v>0</v>
      </c>
      <c r="X370">
        <v>0</v>
      </c>
      <c r="Y370">
        <v>0</v>
      </c>
      <c r="Z370">
        <v>0</v>
      </c>
      <c r="AA370" s="119">
        <v>0</v>
      </c>
    </row>
    <row r="371" spans="1:27" x14ac:dyDescent="0.2">
      <c r="A371" s="53">
        <v>18</v>
      </c>
      <c r="B371" t="s">
        <v>568</v>
      </c>
      <c r="C371" t="s">
        <v>557</v>
      </c>
      <c r="D371" t="s">
        <v>541</v>
      </c>
      <c r="E371" t="s">
        <v>54</v>
      </c>
      <c r="F371" t="s">
        <v>73</v>
      </c>
      <c r="G371">
        <v>46400</v>
      </c>
      <c r="H371">
        <v>50800</v>
      </c>
      <c r="M371">
        <v>50300</v>
      </c>
      <c r="N371">
        <v>44500</v>
      </c>
      <c r="O371">
        <v>54700</v>
      </c>
      <c r="P371">
        <v>48600</v>
      </c>
      <c r="Q371">
        <v>46300</v>
      </c>
      <c r="R371">
        <v>45000</v>
      </c>
      <c r="S371">
        <v>51700</v>
      </c>
      <c r="T371">
        <v>55800</v>
      </c>
      <c r="U371">
        <v>50500</v>
      </c>
      <c r="V371">
        <v>49000</v>
      </c>
      <c r="W371">
        <v>52400</v>
      </c>
      <c r="X371">
        <v>54500</v>
      </c>
      <c r="Y371">
        <v>57100</v>
      </c>
      <c r="Z371">
        <v>52900</v>
      </c>
      <c r="AA371" s="119">
        <v>48000</v>
      </c>
    </row>
    <row r="372" spans="1:27" x14ac:dyDescent="0.2">
      <c r="A372" s="53">
        <v>19</v>
      </c>
      <c r="B372" t="s">
        <v>568</v>
      </c>
      <c r="C372" t="s">
        <v>557</v>
      </c>
      <c r="D372" t="s">
        <v>541</v>
      </c>
      <c r="E372" t="s">
        <v>54</v>
      </c>
      <c r="F372" t="s">
        <v>561</v>
      </c>
      <c r="G372">
        <v>0</v>
      </c>
      <c r="H372">
        <v>0</v>
      </c>
      <c r="M372">
        <v>0</v>
      </c>
      <c r="N372">
        <v>0</v>
      </c>
      <c r="O372">
        <v>0</v>
      </c>
      <c r="P372">
        <v>0</v>
      </c>
      <c r="Q372">
        <v>0</v>
      </c>
      <c r="R372">
        <v>123</v>
      </c>
      <c r="S372">
        <v>187</v>
      </c>
      <c r="T372">
        <v>158</v>
      </c>
      <c r="U372">
        <v>152</v>
      </c>
      <c r="V372">
        <v>849</v>
      </c>
      <c r="W372">
        <v>868</v>
      </c>
      <c r="X372">
        <v>1220</v>
      </c>
      <c r="Y372">
        <v>1590</v>
      </c>
      <c r="Z372">
        <v>1690</v>
      </c>
      <c r="AA372" s="119">
        <v>1650</v>
      </c>
    </row>
    <row r="373" spans="1:27" x14ac:dyDescent="0.2">
      <c r="A373" s="53">
        <v>20</v>
      </c>
      <c r="B373" t="s">
        <v>568</v>
      </c>
      <c r="C373" t="s">
        <v>557</v>
      </c>
      <c r="D373" t="s">
        <v>541</v>
      </c>
      <c r="E373" t="s">
        <v>54</v>
      </c>
      <c r="F373" t="s">
        <v>562</v>
      </c>
      <c r="G373">
        <v>0</v>
      </c>
      <c r="H373">
        <v>0</v>
      </c>
      <c r="M373">
        <v>0</v>
      </c>
      <c r="N373">
        <v>0</v>
      </c>
      <c r="O373">
        <v>733</v>
      </c>
      <c r="P373">
        <v>768</v>
      </c>
      <c r="Q373">
        <v>2570</v>
      </c>
      <c r="R373">
        <v>3630</v>
      </c>
      <c r="S373">
        <v>2590</v>
      </c>
      <c r="T373">
        <v>2750</v>
      </c>
      <c r="U373">
        <v>2520</v>
      </c>
      <c r="V373">
        <v>2240</v>
      </c>
      <c r="W373">
        <v>0</v>
      </c>
      <c r="X373">
        <v>0</v>
      </c>
      <c r="Y373">
        <v>0</v>
      </c>
      <c r="Z373">
        <v>0</v>
      </c>
      <c r="AA373" s="119">
        <v>0</v>
      </c>
    </row>
    <row r="374" spans="1:27" x14ac:dyDescent="0.2">
      <c r="A374" s="53">
        <v>21</v>
      </c>
      <c r="B374" t="s">
        <v>568</v>
      </c>
      <c r="C374" t="s">
        <v>557</v>
      </c>
      <c r="D374" t="s">
        <v>541</v>
      </c>
      <c r="E374" t="s">
        <v>54</v>
      </c>
      <c r="F374" t="s">
        <v>75</v>
      </c>
      <c r="G374">
        <v>47800</v>
      </c>
      <c r="H374">
        <v>54700</v>
      </c>
      <c r="M374">
        <v>54100</v>
      </c>
      <c r="N374">
        <v>48100</v>
      </c>
      <c r="O374">
        <v>58600</v>
      </c>
      <c r="P374">
        <v>52800</v>
      </c>
      <c r="Q374">
        <v>51900</v>
      </c>
      <c r="R374">
        <v>51800</v>
      </c>
      <c r="S374">
        <v>56300</v>
      </c>
      <c r="T374">
        <v>60200</v>
      </c>
      <c r="U374">
        <v>55000</v>
      </c>
      <c r="V374">
        <v>53900</v>
      </c>
      <c r="W374">
        <v>54800</v>
      </c>
      <c r="X374">
        <v>57300</v>
      </c>
      <c r="Y374">
        <v>60100</v>
      </c>
      <c r="Z374">
        <v>56300</v>
      </c>
      <c r="AA374" s="119">
        <v>52100</v>
      </c>
    </row>
    <row r="375" spans="1:27" x14ac:dyDescent="0.2">
      <c r="A375" s="53">
        <v>22</v>
      </c>
      <c r="B375" t="s">
        <v>568</v>
      </c>
      <c r="C375" t="s">
        <v>557</v>
      </c>
      <c r="AA375" s="119"/>
    </row>
    <row r="376" spans="1:27" x14ac:dyDescent="0.2">
      <c r="A376" s="53">
        <v>23</v>
      </c>
      <c r="B376" t="s">
        <v>568</v>
      </c>
      <c r="C376" t="s">
        <v>557</v>
      </c>
      <c r="G376" t="s">
        <v>543</v>
      </c>
      <c r="AA376" s="119"/>
    </row>
    <row r="377" spans="1:27" x14ac:dyDescent="0.2">
      <c r="A377" s="53">
        <v>24</v>
      </c>
      <c r="B377" t="s">
        <v>568</v>
      </c>
      <c r="C377" t="s">
        <v>557</v>
      </c>
      <c r="G377" t="s">
        <v>544</v>
      </c>
      <c r="AA377" s="119"/>
    </row>
    <row r="378" spans="1:27" x14ac:dyDescent="0.2">
      <c r="A378" s="53">
        <v>25</v>
      </c>
      <c r="B378" t="s">
        <v>568</v>
      </c>
      <c r="C378" t="s">
        <v>557</v>
      </c>
      <c r="E378" t="s">
        <v>545</v>
      </c>
      <c r="F378" t="s">
        <v>546</v>
      </c>
      <c r="G378">
        <v>17</v>
      </c>
      <c r="H378">
        <v>35</v>
      </c>
      <c r="M378">
        <v>24</v>
      </c>
      <c r="N378">
        <v>31</v>
      </c>
      <c r="O378">
        <v>19</v>
      </c>
      <c r="P378">
        <v>28</v>
      </c>
      <c r="Q378">
        <v>25</v>
      </c>
      <c r="R378">
        <v>23</v>
      </c>
      <c r="S378">
        <v>13</v>
      </c>
      <c r="T378">
        <v>8.1999999999999993</v>
      </c>
      <c r="U378">
        <v>10.5</v>
      </c>
      <c r="V378">
        <v>10.4</v>
      </c>
      <c r="W378">
        <v>8.9</v>
      </c>
      <c r="X378">
        <v>11.5</v>
      </c>
      <c r="Y378">
        <v>9.3000000000000007</v>
      </c>
      <c r="Z378">
        <v>12.1</v>
      </c>
      <c r="AA378" s="119">
        <v>18.3</v>
      </c>
    </row>
    <row r="379" spans="1:27" x14ac:dyDescent="0.2">
      <c r="A379" s="53">
        <v>26</v>
      </c>
      <c r="B379" t="s">
        <v>568</v>
      </c>
      <c r="C379" t="s">
        <v>557</v>
      </c>
      <c r="E379" t="s">
        <v>545</v>
      </c>
      <c r="F379" t="s">
        <v>547</v>
      </c>
      <c r="G379">
        <v>4.0000000000000001E-3</v>
      </c>
      <c r="H379">
        <v>8.9999999999999993E-3</v>
      </c>
      <c r="M379">
        <v>7.0000000000000001E-3</v>
      </c>
      <c r="N379">
        <v>8.9999999999999993E-3</v>
      </c>
      <c r="O379">
        <v>6.0000000000000001E-3</v>
      </c>
      <c r="P379">
        <v>8.0000000000000002E-3</v>
      </c>
      <c r="Q379">
        <v>7.0000000000000001E-3</v>
      </c>
      <c r="R379">
        <v>7.0000000000000001E-3</v>
      </c>
      <c r="S379">
        <v>4.0000000000000001E-3</v>
      </c>
      <c r="T379">
        <v>3.0000000000000001E-3</v>
      </c>
      <c r="U379">
        <v>3.0000000000000001E-3</v>
      </c>
      <c r="V379">
        <v>3.0000000000000001E-3</v>
      </c>
      <c r="W379">
        <v>3.0000000000000001E-3</v>
      </c>
      <c r="X379">
        <v>3.0000000000000001E-3</v>
      </c>
      <c r="Y379">
        <v>3.0000000000000001E-3</v>
      </c>
      <c r="Z379">
        <v>3.0000000000000001E-3</v>
      </c>
      <c r="AA379" s="119">
        <v>5.0000000000000001E-3</v>
      </c>
    </row>
    <row r="380" spans="1:27" x14ac:dyDescent="0.2">
      <c r="A380" s="53">
        <v>27</v>
      </c>
      <c r="B380" t="s">
        <v>568</v>
      </c>
      <c r="C380" t="s">
        <v>557</v>
      </c>
      <c r="E380" t="s">
        <v>545</v>
      </c>
      <c r="F380" t="s">
        <v>548</v>
      </c>
      <c r="G380">
        <v>4.0000000000000002E-4</v>
      </c>
      <c r="H380">
        <v>1E-3</v>
      </c>
      <c r="M380">
        <v>1.6000000000000001E-3</v>
      </c>
      <c r="N380">
        <v>1.6999999999999999E-3</v>
      </c>
      <c r="O380">
        <v>1.1999999999999999E-3</v>
      </c>
      <c r="P380">
        <v>1.4E-3</v>
      </c>
      <c r="Q380">
        <v>1.1999999999999999E-3</v>
      </c>
      <c r="R380">
        <v>1.5E-3</v>
      </c>
      <c r="S380">
        <v>1.1999999999999999E-3</v>
      </c>
      <c r="T380">
        <v>6.9999999999999999E-4</v>
      </c>
      <c r="U380">
        <v>8.0000000000000004E-4</v>
      </c>
      <c r="V380">
        <v>8.0000000000000004E-4</v>
      </c>
      <c r="W380">
        <v>6.9999999999999999E-4</v>
      </c>
      <c r="X380">
        <v>8.0000000000000004E-4</v>
      </c>
      <c r="Y380">
        <v>6.9999999999999999E-4</v>
      </c>
      <c r="Z380">
        <v>6.9999999999999999E-4</v>
      </c>
      <c r="AA380" s="119">
        <v>8.0000000000000004E-4</v>
      </c>
    </row>
    <row r="381" spans="1:27" x14ac:dyDescent="0.2">
      <c r="A381" s="53">
        <v>28</v>
      </c>
      <c r="B381" t="s">
        <v>568</v>
      </c>
      <c r="C381" t="s">
        <v>557</v>
      </c>
      <c r="E381" t="s">
        <v>545</v>
      </c>
      <c r="F381" t="s">
        <v>549</v>
      </c>
      <c r="G381">
        <v>17</v>
      </c>
      <c r="H381">
        <v>35</v>
      </c>
      <c r="M381">
        <v>25</v>
      </c>
      <c r="N381">
        <v>32</v>
      </c>
      <c r="O381">
        <v>20</v>
      </c>
      <c r="P381">
        <v>28</v>
      </c>
      <c r="Q381">
        <v>26</v>
      </c>
      <c r="R381">
        <v>24</v>
      </c>
      <c r="S381">
        <v>14</v>
      </c>
      <c r="T381">
        <v>8.4</v>
      </c>
      <c r="U381">
        <v>11</v>
      </c>
      <c r="V381">
        <v>11</v>
      </c>
      <c r="W381">
        <v>9.1999999999999993</v>
      </c>
      <c r="X381">
        <v>12</v>
      </c>
      <c r="Y381">
        <v>9.5</v>
      </c>
      <c r="Z381">
        <v>12.4</v>
      </c>
      <c r="AA381" s="119">
        <v>18.600000000000001</v>
      </c>
    </row>
    <row r="382" spans="1:27" x14ac:dyDescent="0.2">
      <c r="A382" s="53">
        <v>29</v>
      </c>
      <c r="B382" t="s">
        <v>568</v>
      </c>
      <c r="C382" t="s">
        <v>557</v>
      </c>
      <c r="G382" t="s">
        <v>550</v>
      </c>
      <c r="AA382" s="119"/>
    </row>
    <row r="383" spans="1:27" x14ac:dyDescent="0.2">
      <c r="A383" s="53">
        <v>30</v>
      </c>
      <c r="B383" t="s">
        <v>568</v>
      </c>
      <c r="C383" t="s">
        <v>557</v>
      </c>
      <c r="E383" t="s">
        <v>54</v>
      </c>
      <c r="F383" t="s">
        <v>551</v>
      </c>
      <c r="G383">
        <v>2200</v>
      </c>
      <c r="H383">
        <v>2300</v>
      </c>
      <c r="M383">
        <v>2100</v>
      </c>
      <c r="N383">
        <v>2700</v>
      </c>
      <c r="O383">
        <v>2300</v>
      </c>
      <c r="P383">
        <v>700</v>
      </c>
      <c r="Q383">
        <v>2200</v>
      </c>
      <c r="R383">
        <v>1900</v>
      </c>
      <c r="S383">
        <v>810</v>
      </c>
      <c r="T383">
        <v>900</v>
      </c>
      <c r="U383">
        <v>2200</v>
      </c>
      <c r="V383">
        <v>3900</v>
      </c>
      <c r="W383">
        <v>2100</v>
      </c>
      <c r="X383">
        <v>2200</v>
      </c>
      <c r="Y383">
        <v>2400</v>
      </c>
      <c r="Z383">
        <v>2100</v>
      </c>
      <c r="AA383" s="119">
        <v>1600</v>
      </c>
    </row>
    <row r="384" spans="1:27" x14ac:dyDescent="0.2">
      <c r="A384" s="53">
        <v>31</v>
      </c>
      <c r="B384" t="s">
        <v>568</v>
      </c>
      <c r="C384" t="s">
        <v>557</v>
      </c>
      <c r="E384" t="s">
        <v>299</v>
      </c>
      <c r="F384" t="s">
        <v>552</v>
      </c>
      <c r="G384">
        <v>56.893318116062545</v>
      </c>
      <c r="H384">
        <v>55.934258198640862</v>
      </c>
      <c r="M384">
        <v>48.016800000000003</v>
      </c>
      <c r="N384">
        <v>48.358800000000002</v>
      </c>
      <c r="O384">
        <v>47.173200000000001</v>
      </c>
      <c r="P384">
        <v>62.510759999999991</v>
      </c>
      <c r="Q384">
        <v>57.923856000000001</v>
      </c>
      <c r="R384">
        <v>58.50548400000001</v>
      </c>
      <c r="S384">
        <v>26.296607999999996</v>
      </c>
      <c r="T384">
        <v>46.611635999999997</v>
      </c>
      <c r="U384">
        <v>41.638728</v>
      </c>
      <c r="V384">
        <v>25.635179999999995</v>
      </c>
      <c r="W384">
        <v>20.029115999999998</v>
      </c>
      <c r="X384">
        <v>13.634399999999999</v>
      </c>
      <c r="Y384">
        <v>19.124639999999999</v>
      </c>
      <c r="Z384">
        <v>11.81724</v>
      </c>
      <c r="AA384" s="119">
        <v>20.76624</v>
      </c>
    </row>
    <row r="385" spans="1:27" x14ac:dyDescent="0.2">
      <c r="A385" s="53">
        <v>32</v>
      </c>
      <c r="B385" t="s">
        <v>568</v>
      </c>
      <c r="C385" t="s">
        <v>557</v>
      </c>
      <c r="G385" t="s">
        <v>553</v>
      </c>
      <c r="AA385" s="119"/>
    </row>
    <row r="386" spans="1:27" x14ac:dyDescent="0.2">
      <c r="A386" s="53">
        <v>33</v>
      </c>
      <c r="B386" t="s">
        <v>568</v>
      </c>
      <c r="C386" t="s">
        <v>557</v>
      </c>
      <c r="E386" t="s">
        <v>554</v>
      </c>
      <c r="F386" t="s">
        <v>555</v>
      </c>
      <c r="G386">
        <v>19</v>
      </c>
      <c r="H386">
        <v>38</v>
      </c>
      <c r="M386">
        <v>27</v>
      </c>
      <c r="N386">
        <v>35</v>
      </c>
      <c r="O386">
        <v>21</v>
      </c>
      <c r="P386">
        <v>30</v>
      </c>
      <c r="Q386">
        <v>28</v>
      </c>
      <c r="R386">
        <v>26</v>
      </c>
      <c r="S386">
        <v>15</v>
      </c>
      <c r="T386">
        <v>9.3000000000000007</v>
      </c>
      <c r="U386">
        <v>12</v>
      </c>
      <c r="V386">
        <v>12</v>
      </c>
      <c r="W386">
        <v>9.9</v>
      </c>
      <c r="X386">
        <v>13</v>
      </c>
      <c r="Y386">
        <v>10.3</v>
      </c>
      <c r="Z386">
        <v>13.1</v>
      </c>
      <c r="AA386" s="119">
        <v>19.7</v>
      </c>
    </row>
    <row r="387" spans="1:27" x14ac:dyDescent="0.2">
      <c r="A387" s="53">
        <v>1</v>
      </c>
      <c r="B387" t="s">
        <v>569</v>
      </c>
      <c r="C387" t="s">
        <v>557</v>
      </c>
      <c r="E387" t="s">
        <v>299</v>
      </c>
      <c r="F387" t="s">
        <v>300</v>
      </c>
      <c r="G387">
        <v>90.2</v>
      </c>
      <c r="H387">
        <v>21.3</v>
      </c>
      <c r="M387">
        <v>22</v>
      </c>
      <c r="N387">
        <v>17.5</v>
      </c>
      <c r="O387">
        <v>17.2</v>
      </c>
      <c r="P387">
        <v>17.5</v>
      </c>
      <c r="Q387">
        <v>16.399999999999999</v>
      </c>
      <c r="R387">
        <v>18</v>
      </c>
      <c r="S387">
        <v>26.6</v>
      </c>
      <c r="T387">
        <v>17.7</v>
      </c>
      <c r="U387">
        <v>16.899999999999999</v>
      </c>
      <c r="V387">
        <v>16.399999999999999</v>
      </c>
      <c r="W387">
        <v>18.2</v>
      </c>
      <c r="X387">
        <v>19.2</v>
      </c>
      <c r="Y387">
        <v>23.6</v>
      </c>
      <c r="Z387">
        <v>32.799999999999997</v>
      </c>
      <c r="AA387" s="119">
        <v>47.2</v>
      </c>
    </row>
    <row r="388" spans="1:27" x14ac:dyDescent="0.2">
      <c r="A388" s="53">
        <v>2</v>
      </c>
      <c r="B388" t="s">
        <v>569</v>
      </c>
      <c r="C388" t="s">
        <v>557</v>
      </c>
      <c r="D388" t="s">
        <v>301</v>
      </c>
      <c r="E388" t="s">
        <v>299</v>
      </c>
      <c r="F388" t="s">
        <v>302</v>
      </c>
      <c r="G388">
        <v>0</v>
      </c>
      <c r="H388">
        <v>0</v>
      </c>
      <c r="M388">
        <v>0</v>
      </c>
      <c r="N388">
        <v>0</v>
      </c>
      <c r="O388">
        <v>0</v>
      </c>
      <c r="P388">
        <v>0</v>
      </c>
      <c r="Q388">
        <v>0</v>
      </c>
      <c r="R388">
        <v>0</v>
      </c>
      <c r="S388">
        <v>0</v>
      </c>
      <c r="T388">
        <v>0</v>
      </c>
      <c r="U388">
        <v>0</v>
      </c>
      <c r="V388">
        <v>0</v>
      </c>
      <c r="W388">
        <v>0</v>
      </c>
      <c r="X388">
        <v>0</v>
      </c>
      <c r="Y388">
        <v>0</v>
      </c>
      <c r="Z388">
        <v>0</v>
      </c>
      <c r="AA388" s="119">
        <v>0</v>
      </c>
    </row>
    <row r="389" spans="1:27" x14ac:dyDescent="0.2">
      <c r="A389" s="53">
        <v>3</v>
      </c>
      <c r="B389" t="s">
        <v>569</v>
      </c>
      <c r="C389" t="s">
        <v>557</v>
      </c>
      <c r="E389" t="s">
        <v>299</v>
      </c>
      <c r="F389" t="s">
        <v>70</v>
      </c>
      <c r="G389">
        <v>0</v>
      </c>
      <c r="H389">
        <v>0</v>
      </c>
      <c r="M389">
        <v>0</v>
      </c>
      <c r="N389">
        <v>0</v>
      </c>
      <c r="O389">
        <v>0</v>
      </c>
      <c r="P389">
        <v>0</v>
      </c>
      <c r="Q389">
        <v>0</v>
      </c>
      <c r="R389">
        <v>0</v>
      </c>
      <c r="S389">
        <v>0</v>
      </c>
      <c r="T389">
        <v>0</v>
      </c>
      <c r="U389">
        <v>0</v>
      </c>
      <c r="V389">
        <v>0</v>
      </c>
      <c r="W389">
        <v>0.77</v>
      </c>
      <c r="X389">
        <v>1.74</v>
      </c>
      <c r="Y389">
        <v>3.66</v>
      </c>
      <c r="Z389">
        <v>11.6</v>
      </c>
      <c r="AA389" s="119">
        <v>28.9</v>
      </c>
    </row>
    <row r="390" spans="1:27" x14ac:dyDescent="0.2">
      <c r="A390" s="53">
        <v>4</v>
      </c>
      <c r="B390" t="s">
        <v>569</v>
      </c>
      <c r="C390" t="s">
        <v>557</v>
      </c>
      <c r="E390" t="s">
        <v>299</v>
      </c>
      <c r="F390" t="s">
        <v>558</v>
      </c>
      <c r="G390">
        <v>90.2</v>
      </c>
      <c r="H390">
        <v>21.3</v>
      </c>
      <c r="M390">
        <v>22</v>
      </c>
      <c r="N390">
        <v>17.5</v>
      </c>
      <c r="O390">
        <v>17.2</v>
      </c>
      <c r="P390">
        <v>17.5</v>
      </c>
      <c r="Q390">
        <v>16.399999999999999</v>
      </c>
      <c r="R390">
        <v>18</v>
      </c>
      <c r="S390">
        <v>26.6</v>
      </c>
      <c r="T390">
        <v>17.7</v>
      </c>
      <c r="U390">
        <v>16.899999999999999</v>
      </c>
      <c r="V390">
        <v>16.399999999999999</v>
      </c>
      <c r="W390">
        <v>17.5</v>
      </c>
      <c r="X390">
        <v>17.5</v>
      </c>
      <c r="Y390">
        <v>19.899999999999999</v>
      </c>
      <c r="Z390">
        <v>21.2</v>
      </c>
      <c r="AA390" s="119">
        <v>18.3</v>
      </c>
    </row>
    <row r="391" spans="1:27" x14ac:dyDescent="0.2">
      <c r="A391" s="53">
        <v>5</v>
      </c>
      <c r="B391" t="s">
        <v>569</v>
      </c>
      <c r="C391" t="s">
        <v>557</v>
      </c>
      <c r="E391" t="s">
        <v>299</v>
      </c>
      <c r="F391" t="s">
        <v>559</v>
      </c>
      <c r="G391">
        <v>0</v>
      </c>
      <c r="H391">
        <v>0</v>
      </c>
      <c r="M391">
        <v>0</v>
      </c>
      <c r="N391">
        <v>0</v>
      </c>
      <c r="O391">
        <v>0</v>
      </c>
      <c r="P391">
        <v>0</v>
      </c>
      <c r="Q391">
        <v>0</v>
      </c>
      <c r="R391">
        <v>0</v>
      </c>
      <c r="S391">
        <v>0</v>
      </c>
      <c r="T391">
        <v>0</v>
      </c>
      <c r="U391">
        <v>0</v>
      </c>
      <c r="V391">
        <v>0</v>
      </c>
      <c r="W391">
        <v>0</v>
      </c>
      <c r="X391">
        <v>0</v>
      </c>
      <c r="Y391">
        <v>0</v>
      </c>
      <c r="Z391">
        <v>0</v>
      </c>
      <c r="AA391" s="119">
        <v>0</v>
      </c>
    </row>
    <row r="392" spans="1:27" x14ac:dyDescent="0.2">
      <c r="A392" s="53">
        <v>6</v>
      </c>
      <c r="B392" t="s">
        <v>569</v>
      </c>
      <c r="C392" t="s">
        <v>557</v>
      </c>
      <c r="D392" t="s">
        <v>301</v>
      </c>
      <c r="E392" t="s">
        <v>299</v>
      </c>
      <c r="F392" t="s">
        <v>307</v>
      </c>
      <c r="G392">
        <v>90.2</v>
      </c>
      <c r="H392">
        <v>21.3</v>
      </c>
      <c r="M392">
        <v>22</v>
      </c>
      <c r="N392">
        <v>17.5</v>
      </c>
      <c r="O392">
        <v>17.2</v>
      </c>
      <c r="P392">
        <v>17.5</v>
      </c>
      <c r="Q392">
        <v>16.399999999999999</v>
      </c>
      <c r="R392">
        <v>18</v>
      </c>
      <c r="S392">
        <v>26.6</v>
      </c>
      <c r="T392">
        <v>17.7</v>
      </c>
      <c r="U392">
        <v>16.899999999999999</v>
      </c>
      <c r="V392">
        <v>16.399999999999999</v>
      </c>
      <c r="W392">
        <v>18.2</v>
      </c>
      <c r="X392">
        <v>19.2</v>
      </c>
      <c r="Y392">
        <v>23.6</v>
      </c>
      <c r="Z392">
        <v>32.799999999999997</v>
      </c>
      <c r="AA392" s="119">
        <v>47.2</v>
      </c>
    </row>
    <row r="393" spans="1:27" x14ac:dyDescent="0.2">
      <c r="A393" s="53">
        <v>7</v>
      </c>
      <c r="B393" t="s">
        <v>569</v>
      </c>
      <c r="C393" t="s">
        <v>557</v>
      </c>
      <c r="AA393" s="119"/>
    </row>
    <row r="394" spans="1:27" x14ac:dyDescent="0.2">
      <c r="A394" s="53">
        <v>8</v>
      </c>
      <c r="B394" t="s">
        <v>569</v>
      </c>
      <c r="C394" t="s">
        <v>557</v>
      </c>
      <c r="G394" t="s">
        <v>540</v>
      </c>
      <c r="AA394" s="119"/>
    </row>
    <row r="395" spans="1:27" x14ac:dyDescent="0.2">
      <c r="A395" s="53">
        <v>9</v>
      </c>
      <c r="B395" t="s">
        <v>569</v>
      </c>
      <c r="C395" t="s">
        <v>557</v>
      </c>
      <c r="G395" t="s">
        <v>54</v>
      </c>
      <c r="AA395" s="119"/>
    </row>
    <row r="396" spans="1:27" x14ac:dyDescent="0.2">
      <c r="A396" s="53">
        <v>10</v>
      </c>
      <c r="B396" t="s">
        <v>569</v>
      </c>
      <c r="C396" t="s">
        <v>557</v>
      </c>
      <c r="D396" t="s">
        <v>541</v>
      </c>
      <c r="E396" t="s">
        <v>54</v>
      </c>
      <c r="F396" t="s">
        <v>560</v>
      </c>
      <c r="G396">
        <v>62.1</v>
      </c>
      <c r="H396">
        <v>36.700000000000003</v>
      </c>
      <c r="M396">
        <v>22.4</v>
      </c>
      <c r="N396">
        <v>23.8</v>
      </c>
      <c r="O396">
        <v>23.7</v>
      </c>
      <c r="P396">
        <v>23.9</v>
      </c>
      <c r="Q396">
        <v>22.6</v>
      </c>
      <c r="R396">
        <v>25</v>
      </c>
      <c r="S396">
        <v>36.9</v>
      </c>
      <c r="T396">
        <v>24.4</v>
      </c>
      <c r="U396">
        <v>23.3</v>
      </c>
      <c r="V396">
        <v>22.7</v>
      </c>
      <c r="W396">
        <v>25.5</v>
      </c>
      <c r="X396">
        <v>27</v>
      </c>
      <c r="Y396">
        <v>36.6</v>
      </c>
      <c r="Z396">
        <v>59.3</v>
      </c>
      <c r="AA396" s="119">
        <v>91.7</v>
      </c>
    </row>
    <row r="397" spans="1:27" x14ac:dyDescent="0.2">
      <c r="A397" s="53">
        <v>11</v>
      </c>
      <c r="B397" t="s">
        <v>569</v>
      </c>
      <c r="C397" t="s">
        <v>557</v>
      </c>
      <c r="D397" t="s">
        <v>541</v>
      </c>
      <c r="E397" t="s">
        <v>54</v>
      </c>
      <c r="F397" t="s">
        <v>163</v>
      </c>
      <c r="G397">
        <v>0</v>
      </c>
      <c r="H397">
        <v>0</v>
      </c>
      <c r="M397">
        <v>0</v>
      </c>
      <c r="N397">
        <v>0</v>
      </c>
      <c r="O397">
        <v>0</v>
      </c>
      <c r="P397">
        <v>0</v>
      </c>
      <c r="Q397">
        <v>0</v>
      </c>
      <c r="R397">
        <v>0</v>
      </c>
      <c r="S397">
        <v>0</v>
      </c>
      <c r="T397">
        <v>0</v>
      </c>
      <c r="U397">
        <v>0</v>
      </c>
      <c r="V397">
        <v>0</v>
      </c>
      <c r="W397">
        <v>0</v>
      </c>
      <c r="X397">
        <v>0</v>
      </c>
      <c r="Y397">
        <v>0</v>
      </c>
      <c r="Z397">
        <v>0</v>
      </c>
      <c r="AA397" s="119">
        <v>0</v>
      </c>
    </row>
    <row r="398" spans="1:27" x14ac:dyDescent="0.2">
      <c r="A398" s="53">
        <v>12</v>
      </c>
      <c r="B398" t="s">
        <v>569</v>
      </c>
      <c r="C398" t="s">
        <v>557</v>
      </c>
      <c r="D398" t="s">
        <v>541</v>
      </c>
      <c r="E398" t="s">
        <v>54</v>
      </c>
      <c r="F398" t="s">
        <v>70</v>
      </c>
      <c r="G398">
        <v>0</v>
      </c>
      <c r="H398">
        <v>0</v>
      </c>
      <c r="M398">
        <v>0</v>
      </c>
      <c r="N398">
        <v>0</v>
      </c>
      <c r="O398">
        <v>0</v>
      </c>
      <c r="P398">
        <v>0</v>
      </c>
      <c r="Q398">
        <v>0</v>
      </c>
      <c r="R398">
        <v>0</v>
      </c>
      <c r="S398">
        <v>0</v>
      </c>
      <c r="T398">
        <v>0</v>
      </c>
      <c r="U398">
        <v>0</v>
      </c>
      <c r="V398">
        <v>0</v>
      </c>
      <c r="W398">
        <v>1.3</v>
      </c>
      <c r="X398">
        <v>3.25</v>
      </c>
      <c r="Y398">
        <v>9.86</v>
      </c>
      <c r="Z398">
        <v>30.13</v>
      </c>
      <c r="AA398" s="119">
        <v>66.069999999999993</v>
      </c>
    </row>
    <row r="399" spans="1:27" x14ac:dyDescent="0.2">
      <c r="A399" s="53">
        <v>13</v>
      </c>
      <c r="B399" t="s">
        <v>569</v>
      </c>
      <c r="C399" t="s">
        <v>557</v>
      </c>
      <c r="D399" t="s">
        <v>541</v>
      </c>
      <c r="E399" t="s">
        <v>54</v>
      </c>
      <c r="F399" t="s">
        <v>71</v>
      </c>
      <c r="G399">
        <v>62.1</v>
      </c>
      <c r="H399">
        <v>36.700000000000003</v>
      </c>
      <c r="M399">
        <v>22.4</v>
      </c>
      <c r="N399">
        <v>23.8</v>
      </c>
      <c r="O399">
        <v>23.7</v>
      </c>
      <c r="P399">
        <v>23.9</v>
      </c>
      <c r="Q399">
        <v>22.6</v>
      </c>
      <c r="R399">
        <v>25</v>
      </c>
      <c r="S399">
        <v>36.9</v>
      </c>
      <c r="T399">
        <v>24.4</v>
      </c>
      <c r="U399">
        <v>23.3</v>
      </c>
      <c r="V399">
        <v>22.7</v>
      </c>
      <c r="W399">
        <v>24.2</v>
      </c>
      <c r="X399">
        <v>23.8</v>
      </c>
      <c r="Y399">
        <v>26.8</v>
      </c>
      <c r="Z399">
        <v>29.2</v>
      </c>
      <c r="AA399" s="119">
        <v>25.6</v>
      </c>
    </row>
    <row r="400" spans="1:27" x14ac:dyDescent="0.2">
      <c r="A400" s="53">
        <v>14</v>
      </c>
      <c r="B400" t="s">
        <v>569</v>
      </c>
      <c r="C400" t="s">
        <v>557</v>
      </c>
      <c r="D400" t="s">
        <v>541</v>
      </c>
      <c r="E400" t="s">
        <v>54</v>
      </c>
      <c r="F400" t="s">
        <v>76</v>
      </c>
      <c r="AA400" s="119"/>
    </row>
    <row r="401" spans="1:27" x14ac:dyDescent="0.2">
      <c r="A401" s="53">
        <v>15</v>
      </c>
      <c r="B401" t="s">
        <v>569</v>
      </c>
      <c r="C401" t="s">
        <v>557</v>
      </c>
      <c r="D401" t="s">
        <v>541</v>
      </c>
      <c r="E401" t="s">
        <v>54</v>
      </c>
      <c r="F401" t="s">
        <v>77</v>
      </c>
      <c r="AA401" s="119"/>
    </row>
    <row r="402" spans="1:27" x14ac:dyDescent="0.2">
      <c r="A402" s="53">
        <v>16</v>
      </c>
      <c r="B402" t="s">
        <v>569</v>
      </c>
      <c r="C402" t="s">
        <v>557</v>
      </c>
      <c r="D402" t="s">
        <v>541</v>
      </c>
      <c r="E402" t="s">
        <v>54</v>
      </c>
      <c r="F402" t="s">
        <v>78</v>
      </c>
      <c r="AA402" s="119"/>
    </row>
    <row r="403" spans="1:27" x14ac:dyDescent="0.2">
      <c r="A403" s="53">
        <v>17</v>
      </c>
      <c r="B403" t="s">
        <v>569</v>
      </c>
      <c r="C403" t="s">
        <v>557</v>
      </c>
      <c r="D403" t="s">
        <v>541</v>
      </c>
      <c r="E403" t="s">
        <v>54</v>
      </c>
      <c r="F403" t="s">
        <v>72</v>
      </c>
      <c r="G403">
        <v>0</v>
      </c>
      <c r="H403">
        <v>0</v>
      </c>
      <c r="M403">
        <v>0</v>
      </c>
      <c r="N403">
        <v>0</v>
      </c>
      <c r="O403">
        <v>0</v>
      </c>
      <c r="P403">
        <v>0</v>
      </c>
      <c r="Q403">
        <v>0</v>
      </c>
      <c r="R403">
        <v>0</v>
      </c>
      <c r="S403">
        <v>0</v>
      </c>
      <c r="T403">
        <v>0</v>
      </c>
      <c r="U403">
        <v>0</v>
      </c>
      <c r="V403">
        <v>0</v>
      </c>
      <c r="W403">
        <v>0</v>
      </c>
      <c r="X403">
        <v>0</v>
      </c>
      <c r="Y403">
        <v>0</v>
      </c>
      <c r="Z403">
        <v>0</v>
      </c>
      <c r="AA403" s="119">
        <v>0</v>
      </c>
    </row>
    <row r="404" spans="1:27" x14ac:dyDescent="0.2">
      <c r="A404" s="53">
        <v>18</v>
      </c>
      <c r="B404" t="s">
        <v>569</v>
      </c>
      <c r="C404" t="s">
        <v>557</v>
      </c>
      <c r="D404" t="s">
        <v>541</v>
      </c>
      <c r="E404" t="s">
        <v>54</v>
      </c>
      <c r="F404" t="s">
        <v>73</v>
      </c>
      <c r="G404">
        <v>423</v>
      </c>
      <c r="H404">
        <v>261</v>
      </c>
      <c r="M404">
        <v>320</v>
      </c>
      <c r="N404">
        <v>335</v>
      </c>
      <c r="O404">
        <v>331</v>
      </c>
      <c r="P404">
        <v>348</v>
      </c>
      <c r="Q404">
        <v>379</v>
      </c>
      <c r="R404">
        <v>380</v>
      </c>
      <c r="S404">
        <v>388</v>
      </c>
      <c r="T404">
        <v>430</v>
      </c>
      <c r="U404">
        <v>425</v>
      </c>
      <c r="V404">
        <v>411</v>
      </c>
      <c r="W404">
        <v>422</v>
      </c>
      <c r="X404">
        <v>419</v>
      </c>
      <c r="Y404">
        <v>448</v>
      </c>
      <c r="Z404">
        <v>419</v>
      </c>
      <c r="AA404" s="119">
        <v>376</v>
      </c>
    </row>
    <row r="405" spans="1:27" x14ac:dyDescent="0.2">
      <c r="A405" s="53">
        <v>19</v>
      </c>
      <c r="B405" t="s">
        <v>569</v>
      </c>
      <c r="C405" t="s">
        <v>557</v>
      </c>
      <c r="D405" t="s">
        <v>541</v>
      </c>
      <c r="E405" t="s">
        <v>54</v>
      </c>
      <c r="F405" t="s">
        <v>561</v>
      </c>
      <c r="G405">
        <v>0</v>
      </c>
      <c r="H405">
        <v>0.38800000000000001</v>
      </c>
      <c r="M405">
        <v>0.89</v>
      </c>
      <c r="N405">
        <v>0.57899999999999996</v>
      </c>
      <c r="O405">
        <v>0.40699999999999997</v>
      </c>
      <c r="P405">
        <v>0.437</v>
      </c>
      <c r="Q405">
        <v>0.22800000000000001</v>
      </c>
      <c r="R405">
        <v>8.5000000000000006E-2</v>
      </c>
      <c r="S405">
        <v>0.40200000000000002</v>
      </c>
      <c r="T405">
        <v>0.44500000000000001</v>
      </c>
      <c r="U405">
        <v>0.27700000000000002</v>
      </c>
      <c r="V405">
        <v>0.33400000000000002</v>
      </c>
      <c r="W405">
        <v>0.65</v>
      </c>
      <c r="X405">
        <v>0.50900000000000001</v>
      </c>
      <c r="Y405">
        <v>3.3000000000000002E-2</v>
      </c>
      <c r="Z405">
        <v>0</v>
      </c>
      <c r="AA405" s="119">
        <v>0</v>
      </c>
    </row>
    <row r="406" spans="1:27" x14ac:dyDescent="0.2">
      <c r="A406" s="53">
        <v>20</v>
      </c>
      <c r="B406" t="s">
        <v>569</v>
      </c>
      <c r="C406" t="s">
        <v>557</v>
      </c>
      <c r="D406" t="s">
        <v>541</v>
      </c>
      <c r="E406" t="s">
        <v>54</v>
      </c>
      <c r="F406" t="s">
        <v>562</v>
      </c>
      <c r="G406">
        <v>0</v>
      </c>
      <c r="H406">
        <v>0</v>
      </c>
      <c r="M406">
        <v>0</v>
      </c>
      <c r="N406">
        <v>0</v>
      </c>
      <c r="O406">
        <v>0</v>
      </c>
      <c r="P406">
        <v>0</v>
      </c>
      <c r="Q406">
        <v>0</v>
      </c>
      <c r="R406">
        <v>0</v>
      </c>
      <c r="S406">
        <v>0</v>
      </c>
      <c r="T406">
        <v>0</v>
      </c>
      <c r="U406">
        <v>0</v>
      </c>
      <c r="V406">
        <v>0</v>
      </c>
      <c r="W406">
        <v>0</v>
      </c>
      <c r="X406">
        <v>0</v>
      </c>
      <c r="Y406">
        <v>0</v>
      </c>
      <c r="Z406">
        <v>0</v>
      </c>
      <c r="AA406" s="119">
        <v>0</v>
      </c>
    </row>
    <row r="407" spans="1:27" x14ac:dyDescent="0.2">
      <c r="A407" s="53">
        <v>21</v>
      </c>
      <c r="B407" t="s">
        <v>569</v>
      </c>
      <c r="C407" t="s">
        <v>557</v>
      </c>
      <c r="D407" t="s">
        <v>541</v>
      </c>
      <c r="E407" t="s">
        <v>54</v>
      </c>
      <c r="F407" t="s">
        <v>75</v>
      </c>
      <c r="G407">
        <v>485</v>
      </c>
      <c r="H407">
        <v>298</v>
      </c>
      <c r="M407">
        <v>344</v>
      </c>
      <c r="N407">
        <v>359</v>
      </c>
      <c r="O407">
        <v>355</v>
      </c>
      <c r="P407">
        <v>373</v>
      </c>
      <c r="Q407">
        <v>402</v>
      </c>
      <c r="R407">
        <v>405</v>
      </c>
      <c r="S407">
        <v>425</v>
      </c>
      <c r="T407">
        <v>455</v>
      </c>
      <c r="U407">
        <v>449</v>
      </c>
      <c r="V407">
        <v>434</v>
      </c>
      <c r="W407">
        <v>448</v>
      </c>
      <c r="X407">
        <v>447</v>
      </c>
      <c r="Y407">
        <v>485</v>
      </c>
      <c r="Z407">
        <v>478</v>
      </c>
      <c r="AA407" s="119">
        <v>467</v>
      </c>
    </row>
    <row r="408" spans="1:27" x14ac:dyDescent="0.2">
      <c r="A408" s="53">
        <v>22</v>
      </c>
      <c r="B408" t="s">
        <v>569</v>
      </c>
      <c r="C408" t="s">
        <v>557</v>
      </c>
      <c r="AA408" s="119"/>
    </row>
    <row r="409" spans="1:27" x14ac:dyDescent="0.2">
      <c r="A409" s="53">
        <v>23</v>
      </c>
      <c r="B409" t="s">
        <v>569</v>
      </c>
      <c r="C409" t="s">
        <v>557</v>
      </c>
      <c r="G409" t="s">
        <v>543</v>
      </c>
      <c r="AA409" s="119"/>
    </row>
    <row r="410" spans="1:27" x14ac:dyDescent="0.2">
      <c r="A410" s="53">
        <v>24</v>
      </c>
      <c r="B410" t="s">
        <v>569</v>
      </c>
      <c r="C410" t="s">
        <v>557</v>
      </c>
      <c r="G410" t="s">
        <v>544</v>
      </c>
      <c r="AA410" s="119"/>
    </row>
    <row r="411" spans="1:27" x14ac:dyDescent="0.2">
      <c r="A411" s="53">
        <v>25</v>
      </c>
      <c r="B411" t="s">
        <v>569</v>
      </c>
      <c r="C411" t="s">
        <v>557</v>
      </c>
      <c r="E411" t="s">
        <v>545</v>
      </c>
      <c r="F411" t="s">
        <v>546</v>
      </c>
      <c r="G411">
        <v>190</v>
      </c>
      <c r="H411">
        <v>71</v>
      </c>
      <c r="M411">
        <v>64</v>
      </c>
      <c r="N411">
        <v>49</v>
      </c>
      <c r="O411">
        <v>48</v>
      </c>
      <c r="P411">
        <v>47</v>
      </c>
      <c r="Q411">
        <v>41</v>
      </c>
      <c r="R411">
        <v>44</v>
      </c>
      <c r="S411">
        <v>62</v>
      </c>
      <c r="T411">
        <v>39</v>
      </c>
      <c r="U411">
        <v>38</v>
      </c>
      <c r="V411">
        <v>38</v>
      </c>
      <c r="W411">
        <v>41</v>
      </c>
      <c r="X411">
        <v>43</v>
      </c>
      <c r="Y411">
        <v>48</v>
      </c>
      <c r="Z411">
        <v>68</v>
      </c>
      <c r="AA411" s="119">
        <v>100</v>
      </c>
    </row>
    <row r="412" spans="1:27" x14ac:dyDescent="0.2">
      <c r="A412" s="53">
        <v>26</v>
      </c>
      <c r="B412" t="s">
        <v>569</v>
      </c>
      <c r="C412" t="s">
        <v>557</v>
      </c>
      <c r="E412" t="s">
        <v>545</v>
      </c>
      <c r="F412" t="s">
        <v>547</v>
      </c>
      <c r="G412">
        <v>5.0000000000000001E-3</v>
      </c>
      <c r="H412">
        <v>2E-3</v>
      </c>
      <c r="M412">
        <v>2E-3</v>
      </c>
      <c r="N412">
        <v>1E-3</v>
      </c>
      <c r="O412">
        <v>1E-3</v>
      </c>
      <c r="P412">
        <v>1E-3</v>
      </c>
      <c r="Q412">
        <v>1E-3</v>
      </c>
      <c r="R412">
        <v>1E-3</v>
      </c>
      <c r="S412">
        <v>2E-3</v>
      </c>
      <c r="T412">
        <v>1E-3</v>
      </c>
      <c r="U412">
        <v>1E-3</v>
      </c>
      <c r="V412">
        <v>1E-3</v>
      </c>
      <c r="W412">
        <v>2E-3</v>
      </c>
      <c r="X412">
        <v>2E-3</v>
      </c>
      <c r="Y412">
        <v>3.0000000000000001E-3</v>
      </c>
      <c r="Z412">
        <v>7.0000000000000001E-3</v>
      </c>
      <c r="AA412" s="119">
        <v>1.7000000000000001E-2</v>
      </c>
    </row>
    <row r="413" spans="1:27" x14ac:dyDescent="0.2">
      <c r="A413" s="53">
        <v>27</v>
      </c>
      <c r="B413" t="s">
        <v>569</v>
      </c>
      <c r="C413" t="s">
        <v>557</v>
      </c>
      <c r="E413" t="s">
        <v>545</v>
      </c>
      <c r="F413" t="s">
        <v>548</v>
      </c>
      <c r="G413">
        <v>2E-3</v>
      </c>
      <c r="H413">
        <v>1E-3</v>
      </c>
      <c r="M413">
        <v>1E-3</v>
      </c>
      <c r="N413">
        <v>0</v>
      </c>
      <c r="O413">
        <v>0</v>
      </c>
      <c r="P413">
        <v>0</v>
      </c>
      <c r="Q413">
        <v>0</v>
      </c>
      <c r="R413">
        <v>0</v>
      </c>
      <c r="S413">
        <v>1E-3</v>
      </c>
      <c r="T413">
        <v>0</v>
      </c>
      <c r="U413">
        <v>0</v>
      </c>
      <c r="V413">
        <v>0</v>
      </c>
      <c r="W413">
        <v>0</v>
      </c>
      <c r="X413">
        <v>0</v>
      </c>
      <c r="Y413">
        <v>1E-3</v>
      </c>
      <c r="Z413">
        <v>1E-3</v>
      </c>
      <c r="AA413" s="119">
        <v>2E-3</v>
      </c>
    </row>
    <row r="414" spans="1:27" x14ac:dyDescent="0.2">
      <c r="A414" s="53">
        <v>28</v>
      </c>
      <c r="B414" t="s">
        <v>569</v>
      </c>
      <c r="C414" t="s">
        <v>557</v>
      </c>
      <c r="E414" t="s">
        <v>545</v>
      </c>
      <c r="F414" t="s">
        <v>549</v>
      </c>
      <c r="G414">
        <v>190</v>
      </c>
      <c r="H414">
        <v>71</v>
      </c>
      <c r="M414">
        <v>64</v>
      </c>
      <c r="N414">
        <v>49</v>
      </c>
      <c r="O414">
        <v>48</v>
      </c>
      <c r="P414">
        <v>47</v>
      </c>
      <c r="Q414">
        <v>41</v>
      </c>
      <c r="R414">
        <v>44</v>
      </c>
      <c r="S414">
        <v>63</v>
      </c>
      <c r="T414">
        <v>39</v>
      </c>
      <c r="U414">
        <v>38</v>
      </c>
      <c r="V414">
        <v>38</v>
      </c>
      <c r="W414">
        <v>41</v>
      </c>
      <c r="X414">
        <v>43</v>
      </c>
      <c r="Y414">
        <v>49</v>
      </c>
      <c r="Z414">
        <v>69</v>
      </c>
      <c r="AA414" s="119">
        <v>101</v>
      </c>
    </row>
    <row r="415" spans="1:27" x14ac:dyDescent="0.2">
      <c r="A415" s="53">
        <v>29</v>
      </c>
      <c r="B415" t="s">
        <v>569</v>
      </c>
      <c r="C415" t="s">
        <v>557</v>
      </c>
      <c r="G415" t="s">
        <v>550</v>
      </c>
      <c r="AA415" s="119"/>
    </row>
    <row r="416" spans="1:27" x14ac:dyDescent="0.2">
      <c r="A416" s="53">
        <v>30</v>
      </c>
      <c r="B416" t="s">
        <v>569</v>
      </c>
      <c r="C416" t="s">
        <v>557</v>
      </c>
      <c r="E416" t="s">
        <v>54</v>
      </c>
      <c r="F416" t="s">
        <v>551</v>
      </c>
      <c r="G416">
        <v>47</v>
      </c>
      <c r="H416">
        <v>24</v>
      </c>
      <c r="M416">
        <v>45</v>
      </c>
      <c r="N416">
        <v>41</v>
      </c>
      <c r="O416">
        <v>31</v>
      </c>
      <c r="P416">
        <v>29</v>
      </c>
      <c r="Q416">
        <v>29</v>
      </c>
      <c r="R416">
        <v>33</v>
      </c>
      <c r="S416">
        <v>51</v>
      </c>
      <c r="T416">
        <v>58</v>
      </c>
      <c r="U416">
        <v>55</v>
      </c>
      <c r="V416">
        <v>17</v>
      </c>
      <c r="W416">
        <v>54</v>
      </c>
      <c r="X416">
        <v>47</v>
      </c>
      <c r="Y416">
        <v>55</v>
      </c>
      <c r="Z416">
        <v>56</v>
      </c>
      <c r="AA416" s="119">
        <v>44</v>
      </c>
    </row>
    <row r="417" spans="1:27" x14ac:dyDescent="0.2">
      <c r="A417" s="53">
        <v>31</v>
      </c>
      <c r="B417" t="s">
        <v>569</v>
      </c>
      <c r="C417" t="s">
        <v>557</v>
      </c>
      <c r="E417" t="s">
        <v>299</v>
      </c>
      <c r="F417" t="s">
        <v>552</v>
      </c>
      <c r="G417">
        <v>0</v>
      </c>
      <c r="H417">
        <v>0</v>
      </c>
      <c r="M417">
        <v>0</v>
      </c>
      <c r="N417">
        <v>0</v>
      </c>
      <c r="O417">
        <v>0</v>
      </c>
      <c r="P417">
        <v>0</v>
      </c>
      <c r="Q417">
        <v>0</v>
      </c>
      <c r="R417">
        <v>0</v>
      </c>
      <c r="S417">
        <v>0</v>
      </c>
      <c r="T417">
        <v>0</v>
      </c>
      <c r="U417">
        <v>0</v>
      </c>
      <c r="V417">
        <v>0</v>
      </c>
      <c r="W417">
        <v>0</v>
      </c>
      <c r="X417">
        <v>0.114</v>
      </c>
      <c r="Y417">
        <v>0.50160000000000005</v>
      </c>
      <c r="Z417">
        <v>0.68400000000000005</v>
      </c>
      <c r="AA417" s="119">
        <v>0.68400000000000005</v>
      </c>
    </row>
    <row r="418" spans="1:27" x14ac:dyDescent="0.2">
      <c r="A418" s="53">
        <v>32</v>
      </c>
      <c r="B418" t="s">
        <v>569</v>
      </c>
      <c r="C418" t="s">
        <v>557</v>
      </c>
      <c r="G418" t="s">
        <v>553</v>
      </c>
      <c r="AA418" s="119"/>
    </row>
    <row r="419" spans="1:27" x14ac:dyDescent="0.2">
      <c r="A419" s="53">
        <v>33</v>
      </c>
      <c r="B419" t="s">
        <v>569</v>
      </c>
      <c r="C419" t="s">
        <v>557</v>
      </c>
      <c r="E419" t="s">
        <v>554</v>
      </c>
      <c r="F419" t="s">
        <v>555</v>
      </c>
      <c r="G419">
        <v>210</v>
      </c>
      <c r="H419">
        <v>78</v>
      </c>
      <c r="M419">
        <v>74</v>
      </c>
      <c r="N419">
        <v>55</v>
      </c>
      <c r="O419">
        <v>53</v>
      </c>
      <c r="P419">
        <v>51</v>
      </c>
      <c r="Q419">
        <v>44</v>
      </c>
      <c r="R419">
        <v>48</v>
      </c>
      <c r="S419">
        <v>71</v>
      </c>
      <c r="T419">
        <v>45</v>
      </c>
      <c r="U419">
        <v>43</v>
      </c>
      <c r="V419">
        <v>39</v>
      </c>
      <c r="W419">
        <v>46</v>
      </c>
      <c r="X419">
        <v>48</v>
      </c>
      <c r="Y419">
        <v>56</v>
      </c>
      <c r="Z419">
        <v>79</v>
      </c>
      <c r="AA419" s="119">
        <v>113</v>
      </c>
    </row>
    <row r="420" spans="1:27" x14ac:dyDescent="0.2">
      <c r="A420" s="53">
        <v>1</v>
      </c>
      <c r="B420" t="s">
        <v>570</v>
      </c>
      <c r="C420" t="s">
        <v>557</v>
      </c>
      <c r="E420" t="s">
        <v>299</v>
      </c>
      <c r="F420" t="s">
        <v>300</v>
      </c>
      <c r="G420">
        <v>156</v>
      </c>
      <c r="H420">
        <v>105</v>
      </c>
      <c r="M420">
        <v>91</v>
      </c>
      <c r="N420">
        <v>78</v>
      </c>
      <c r="O420">
        <v>86</v>
      </c>
      <c r="P420">
        <v>71</v>
      </c>
      <c r="Q420">
        <v>67</v>
      </c>
      <c r="R420">
        <v>65</v>
      </c>
      <c r="S420">
        <v>63</v>
      </c>
      <c r="T420">
        <v>63</v>
      </c>
      <c r="U420">
        <v>64</v>
      </c>
      <c r="V420">
        <v>83</v>
      </c>
      <c r="W420">
        <v>118</v>
      </c>
      <c r="X420">
        <v>68</v>
      </c>
      <c r="Y420">
        <v>62</v>
      </c>
      <c r="Z420">
        <v>67</v>
      </c>
      <c r="AA420" s="119">
        <v>73</v>
      </c>
    </row>
    <row r="421" spans="1:27" x14ac:dyDescent="0.2">
      <c r="A421" s="53">
        <v>2</v>
      </c>
      <c r="B421" t="s">
        <v>570</v>
      </c>
      <c r="C421" t="s">
        <v>557</v>
      </c>
      <c r="D421" t="s">
        <v>301</v>
      </c>
      <c r="E421" t="s">
        <v>299</v>
      </c>
      <c r="F421" t="s">
        <v>302</v>
      </c>
      <c r="G421">
        <v>0</v>
      </c>
      <c r="H421">
        <v>0</v>
      </c>
      <c r="M421">
        <v>0</v>
      </c>
      <c r="N421">
        <v>0</v>
      </c>
      <c r="O421">
        <v>0</v>
      </c>
      <c r="P421">
        <v>0</v>
      </c>
      <c r="Q421">
        <v>0</v>
      </c>
      <c r="R421">
        <v>0</v>
      </c>
      <c r="S421">
        <v>0</v>
      </c>
      <c r="T421">
        <v>0</v>
      </c>
      <c r="U421">
        <v>0</v>
      </c>
      <c r="V421">
        <v>0</v>
      </c>
      <c r="W421">
        <v>0</v>
      </c>
      <c r="X421">
        <v>0</v>
      </c>
      <c r="Y421">
        <v>0</v>
      </c>
      <c r="Z421">
        <v>0</v>
      </c>
      <c r="AA421" s="119">
        <v>0</v>
      </c>
    </row>
    <row r="422" spans="1:27" x14ac:dyDescent="0.2">
      <c r="A422" s="53">
        <v>3</v>
      </c>
      <c r="B422" t="s">
        <v>570</v>
      </c>
      <c r="C422" t="s">
        <v>557</v>
      </c>
      <c r="E422" t="s">
        <v>299</v>
      </c>
      <c r="F422" t="s">
        <v>70</v>
      </c>
      <c r="G422" t="s">
        <v>304</v>
      </c>
      <c r="H422" t="s">
        <v>304</v>
      </c>
      <c r="M422" t="s">
        <v>304</v>
      </c>
      <c r="N422" t="s">
        <v>304</v>
      </c>
      <c r="O422" t="s">
        <v>304</v>
      </c>
      <c r="P422" t="s">
        <v>304</v>
      </c>
      <c r="Q422" t="s">
        <v>304</v>
      </c>
      <c r="R422" t="s">
        <v>304</v>
      </c>
      <c r="S422" t="s">
        <v>304</v>
      </c>
      <c r="T422" t="s">
        <v>304</v>
      </c>
      <c r="U422" t="s">
        <v>304</v>
      </c>
      <c r="V422">
        <v>4.82</v>
      </c>
      <c r="W422">
        <v>6.17</v>
      </c>
      <c r="X422">
        <v>7.71</v>
      </c>
      <c r="Y422">
        <v>7.71</v>
      </c>
      <c r="Z422">
        <v>3.86</v>
      </c>
      <c r="AA422" s="119">
        <v>3.47</v>
      </c>
    </row>
    <row r="423" spans="1:27" x14ac:dyDescent="0.2">
      <c r="A423" s="53">
        <v>4</v>
      </c>
      <c r="B423" t="s">
        <v>570</v>
      </c>
      <c r="C423" t="s">
        <v>557</v>
      </c>
      <c r="E423" t="s">
        <v>299</v>
      </c>
      <c r="F423" t="s">
        <v>558</v>
      </c>
      <c r="G423" t="s">
        <v>304</v>
      </c>
      <c r="H423" t="s">
        <v>304</v>
      </c>
      <c r="M423" t="s">
        <v>304</v>
      </c>
      <c r="N423" t="s">
        <v>304</v>
      </c>
      <c r="O423" t="s">
        <v>304</v>
      </c>
      <c r="P423" t="s">
        <v>304</v>
      </c>
      <c r="Q423" t="s">
        <v>304</v>
      </c>
      <c r="R423" t="s">
        <v>304</v>
      </c>
      <c r="S423" t="s">
        <v>304</v>
      </c>
      <c r="T423" t="s">
        <v>304</v>
      </c>
      <c r="U423" t="s">
        <v>304</v>
      </c>
      <c r="V423">
        <v>78</v>
      </c>
      <c r="W423">
        <v>112</v>
      </c>
      <c r="X423">
        <v>61</v>
      </c>
      <c r="Y423">
        <v>54</v>
      </c>
      <c r="Z423">
        <v>63</v>
      </c>
      <c r="AA423" s="119">
        <v>70</v>
      </c>
    </row>
    <row r="424" spans="1:27" x14ac:dyDescent="0.2">
      <c r="A424" s="53">
        <v>5</v>
      </c>
      <c r="B424" t="s">
        <v>570</v>
      </c>
      <c r="C424" t="s">
        <v>557</v>
      </c>
      <c r="E424" t="s">
        <v>299</v>
      </c>
      <c r="F424" t="s">
        <v>559</v>
      </c>
      <c r="G424">
        <v>0</v>
      </c>
      <c r="H424">
        <v>1.5</v>
      </c>
      <c r="M424">
        <v>4.5999999999999996</v>
      </c>
      <c r="N424">
        <v>4.5999999999999996</v>
      </c>
      <c r="O424">
        <v>6.3</v>
      </c>
      <c r="P424">
        <v>7.6</v>
      </c>
      <c r="Q424">
        <v>0</v>
      </c>
      <c r="R424">
        <v>0</v>
      </c>
      <c r="S424">
        <v>0</v>
      </c>
      <c r="T424">
        <v>0</v>
      </c>
      <c r="U424">
        <v>0</v>
      </c>
      <c r="V424">
        <v>0</v>
      </c>
      <c r="W424">
        <v>0</v>
      </c>
      <c r="X424">
        <v>0</v>
      </c>
      <c r="Y424">
        <v>0</v>
      </c>
      <c r="Z424">
        <v>0</v>
      </c>
      <c r="AA424" s="119">
        <v>0</v>
      </c>
    </row>
    <row r="425" spans="1:27" x14ac:dyDescent="0.2">
      <c r="A425" s="53">
        <v>6</v>
      </c>
      <c r="B425" t="s">
        <v>570</v>
      </c>
      <c r="C425" t="s">
        <v>557</v>
      </c>
      <c r="D425" t="s">
        <v>301</v>
      </c>
      <c r="E425" t="s">
        <v>299</v>
      </c>
      <c r="F425" t="s">
        <v>307</v>
      </c>
      <c r="G425">
        <v>156</v>
      </c>
      <c r="H425">
        <v>106</v>
      </c>
      <c r="M425">
        <v>96</v>
      </c>
      <c r="N425">
        <v>82</v>
      </c>
      <c r="O425">
        <v>92</v>
      </c>
      <c r="P425">
        <v>79</v>
      </c>
      <c r="Q425">
        <v>67</v>
      </c>
      <c r="R425">
        <v>65</v>
      </c>
      <c r="S425">
        <v>63</v>
      </c>
      <c r="T425">
        <v>63</v>
      </c>
      <c r="U425">
        <v>64</v>
      </c>
      <c r="V425">
        <v>83</v>
      </c>
      <c r="W425">
        <v>118</v>
      </c>
      <c r="X425">
        <v>68</v>
      </c>
      <c r="Y425">
        <v>62</v>
      </c>
      <c r="Z425">
        <v>67</v>
      </c>
      <c r="AA425" s="119">
        <v>73</v>
      </c>
    </row>
    <row r="426" spans="1:27" x14ac:dyDescent="0.2">
      <c r="A426" s="53">
        <v>7</v>
      </c>
      <c r="B426" t="s">
        <v>570</v>
      </c>
      <c r="C426" t="s">
        <v>557</v>
      </c>
      <c r="AA426" s="119"/>
    </row>
    <row r="427" spans="1:27" x14ac:dyDescent="0.2">
      <c r="A427" s="53">
        <v>8</v>
      </c>
      <c r="B427" t="s">
        <v>570</v>
      </c>
      <c r="C427" t="s">
        <v>557</v>
      </c>
      <c r="G427" t="s">
        <v>540</v>
      </c>
      <c r="AA427" s="119"/>
    </row>
    <row r="428" spans="1:27" x14ac:dyDescent="0.2">
      <c r="A428" s="53">
        <v>9</v>
      </c>
      <c r="B428" t="s">
        <v>570</v>
      </c>
      <c r="C428" t="s">
        <v>557</v>
      </c>
      <c r="G428" t="s">
        <v>54</v>
      </c>
      <c r="AA428" s="119"/>
    </row>
    <row r="429" spans="1:27" x14ac:dyDescent="0.2">
      <c r="A429" s="53">
        <v>10</v>
      </c>
      <c r="B429" t="s">
        <v>570</v>
      </c>
      <c r="C429" t="s">
        <v>557</v>
      </c>
      <c r="D429" t="s">
        <v>541</v>
      </c>
      <c r="E429" t="s">
        <v>54</v>
      </c>
      <c r="F429" t="s">
        <v>560</v>
      </c>
      <c r="G429">
        <v>227</v>
      </c>
      <c r="H429">
        <v>195</v>
      </c>
      <c r="M429">
        <v>78</v>
      </c>
      <c r="N429">
        <v>74</v>
      </c>
      <c r="O429">
        <v>83</v>
      </c>
      <c r="P429">
        <v>87</v>
      </c>
      <c r="Q429">
        <v>89</v>
      </c>
      <c r="R429">
        <v>85</v>
      </c>
      <c r="S429">
        <v>83</v>
      </c>
      <c r="T429">
        <v>83</v>
      </c>
      <c r="U429">
        <v>84</v>
      </c>
      <c r="V429">
        <v>109</v>
      </c>
      <c r="W429">
        <v>161</v>
      </c>
      <c r="X429">
        <v>147</v>
      </c>
      <c r="Y429">
        <v>142</v>
      </c>
      <c r="Z429">
        <v>107</v>
      </c>
      <c r="AA429" s="119">
        <v>98</v>
      </c>
    </row>
    <row r="430" spans="1:27" x14ac:dyDescent="0.2">
      <c r="A430" s="53">
        <v>11</v>
      </c>
      <c r="B430" t="s">
        <v>570</v>
      </c>
      <c r="C430" t="s">
        <v>557</v>
      </c>
      <c r="D430" t="s">
        <v>541</v>
      </c>
      <c r="E430" t="s">
        <v>54</v>
      </c>
      <c r="F430" t="s">
        <v>163</v>
      </c>
      <c r="G430">
        <v>0</v>
      </c>
      <c r="H430">
        <v>0</v>
      </c>
      <c r="M430">
        <v>0</v>
      </c>
      <c r="N430">
        <v>0</v>
      </c>
      <c r="O430">
        <v>0</v>
      </c>
      <c r="P430">
        <v>0</v>
      </c>
      <c r="Q430">
        <v>0</v>
      </c>
      <c r="R430">
        <v>0</v>
      </c>
      <c r="S430">
        <v>0</v>
      </c>
      <c r="T430">
        <v>0</v>
      </c>
      <c r="U430">
        <v>0</v>
      </c>
      <c r="V430">
        <v>0</v>
      </c>
      <c r="W430">
        <v>0</v>
      </c>
      <c r="X430">
        <v>0</v>
      </c>
      <c r="Y430">
        <v>0</v>
      </c>
      <c r="Z430">
        <v>0</v>
      </c>
      <c r="AA430" s="119">
        <v>0</v>
      </c>
    </row>
    <row r="431" spans="1:27" x14ac:dyDescent="0.2">
      <c r="A431" s="53">
        <v>12</v>
      </c>
      <c r="B431" t="s">
        <v>570</v>
      </c>
      <c r="C431" t="s">
        <v>557</v>
      </c>
      <c r="D431" t="s">
        <v>541</v>
      </c>
      <c r="E431" t="s">
        <v>54</v>
      </c>
      <c r="F431" t="s">
        <v>70</v>
      </c>
      <c r="G431">
        <v>0</v>
      </c>
      <c r="H431">
        <v>15.8</v>
      </c>
      <c r="M431">
        <v>23.3</v>
      </c>
      <c r="N431">
        <v>37.700000000000003</v>
      </c>
      <c r="O431">
        <v>42.7</v>
      </c>
      <c r="P431">
        <v>29.3</v>
      </c>
      <c r="Q431">
        <v>27.5</v>
      </c>
      <c r="R431">
        <v>27.5</v>
      </c>
      <c r="S431">
        <v>23.7</v>
      </c>
      <c r="T431">
        <v>5.63</v>
      </c>
      <c r="U431">
        <v>5.77</v>
      </c>
      <c r="V431">
        <v>7.53</v>
      </c>
      <c r="W431">
        <v>10.7</v>
      </c>
      <c r="X431">
        <v>15.64</v>
      </c>
      <c r="Y431">
        <v>15.61</v>
      </c>
      <c r="Z431">
        <v>6.61</v>
      </c>
      <c r="AA431" s="119">
        <v>8.19</v>
      </c>
    </row>
    <row r="432" spans="1:27" x14ac:dyDescent="0.2">
      <c r="A432" s="53">
        <v>13</v>
      </c>
      <c r="B432" t="s">
        <v>570</v>
      </c>
      <c r="C432" t="s">
        <v>557</v>
      </c>
      <c r="D432" t="s">
        <v>541</v>
      </c>
      <c r="E432" t="s">
        <v>54</v>
      </c>
      <c r="F432" t="s">
        <v>71</v>
      </c>
      <c r="G432">
        <v>227</v>
      </c>
      <c r="H432">
        <v>179</v>
      </c>
      <c r="M432">
        <v>54</v>
      </c>
      <c r="N432">
        <v>37</v>
      </c>
      <c r="O432">
        <v>40</v>
      </c>
      <c r="P432">
        <v>58</v>
      </c>
      <c r="Q432">
        <v>61</v>
      </c>
      <c r="R432">
        <v>58</v>
      </c>
      <c r="S432">
        <v>59</v>
      </c>
      <c r="T432">
        <v>77</v>
      </c>
      <c r="U432">
        <v>79</v>
      </c>
      <c r="V432">
        <v>102</v>
      </c>
      <c r="W432">
        <v>150</v>
      </c>
      <c r="X432">
        <v>131</v>
      </c>
      <c r="Y432">
        <v>127</v>
      </c>
      <c r="Z432">
        <v>100</v>
      </c>
      <c r="AA432" s="119">
        <v>90</v>
      </c>
    </row>
    <row r="433" spans="1:27" x14ac:dyDescent="0.2">
      <c r="A433" s="53">
        <v>14</v>
      </c>
      <c r="B433" t="s">
        <v>570</v>
      </c>
      <c r="C433" t="s">
        <v>557</v>
      </c>
      <c r="D433" t="s">
        <v>541</v>
      </c>
      <c r="E433" t="s">
        <v>54</v>
      </c>
      <c r="F433" t="s">
        <v>76</v>
      </c>
      <c r="AA433" s="119"/>
    </row>
    <row r="434" spans="1:27" x14ac:dyDescent="0.2">
      <c r="A434" s="53">
        <v>15</v>
      </c>
      <c r="B434" t="s">
        <v>570</v>
      </c>
      <c r="C434" t="s">
        <v>557</v>
      </c>
      <c r="D434" t="s">
        <v>541</v>
      </c>
      <c r="E434" t="s">
        <v>54</v>
      </c>
      <c r="F434" t="s">
        <v>77</v>
      </c>
      <c r="AA434" s="119"/>
    </row>
    <row r="435" spans="1:27" x14ac:dyDescent="0.2">
      <c r="A435" s="53">
        <v>16</v>
      </c>
      <c r="B435" t="s">
        <v>570</v>
      </c>
      <c r="C435" t="s">
        <v>557</v>
      </c>
      <c r="D435" t="s">
        <v>541</v>
      </c>
      <c r="E435" t="s">
        <v>54</v>
      </c>
      <c r="F435" t="s">
        <v>78</v>
      </c>
      <c r="AA435" s="119"/>
    </row>
    <row r="436" spans="1:27" x14ac:dyDescent="0.2">
      <c r="A436" s="53">
        <v>17</v>
      </c>
      <c r="B436" t="s">
        <v>570</v>
      </c>
      <c r="C436" t="s">
        <v>557</v>
      </c>
      <c r="D436" t="s">
        <v>541</v>
      </c>
      <c r="E436" t="s">
        <v>54</v>
      </c>
      <c r="F436" t="s">
        <v>72</v>
      </c>
      <c r="G436">
        <v>0</v>
      </c>
      <c r="H436">
        <v>0</v>
      </c>
      <c r="M436">
        <v>0</v>
      </c>
      <c r="N436">
        <v>0</v>
      </c>
      <c r="O436">
        <v>0</v>
      </c>
      <c r="P436">
        <v>0</v>
      </c>
      <c r="Q436">
        <v>0</v>
      </c>
      <c r="R436">
        <v>0</v>
      </c>
      <c r="S436">
        <v>0</v>
      </c>
      <c r="T436">
        <v>0</v>
      </c>
      <c r="U436">
        <v>0</v>
      </c>
      <c r="V436">
        <v>0</v>
      </c>
      <c r="W436">
        <v>0</v>
      </c>
      <c r="X436">
        <v>0</v>
      </c>
      <c r="Y436">
        <v>0</v>
      </c>
      <c r="Z436">
        <v>0</v>
      </c>
      <c r="AA436" s="119">
        <v>0</v>
      </c>
    </row>
    <row r="437" spans="1:27" x14ac:dyDescent="0.2">
      <c r="A437" s="53">
        <v>18</v>
      </c>
      <c r="B437" t="s">
        <v>570</v>
      </c>
      <c r="C437" t="s">
        <v>557</v>
      </c>
      <c r="D437" t="s">
        <v>541</v>
      </c>
      <c r="E437" t="s">
        <v>54</v>
      </c>
      <c r="F437" t="s">
        <v>73</v>
      </c>
      <c r="G437">
        <v>226</v>
      </c>
      <c r="H437">
        <v>247</v>
      </c>
      <c r="M437">
        <v>259</v>
      </c>
      <c r="N437">
        <v>252</v>
      </c>
      <c r="O437">
        <v>250</v>
      </c>
      <c r="P437">
        <v>247</v>
      </c>
      <c r="Q437">
        <v>254</v>
      </c>
      <c r="R437">
        <v>254</v>
      </c>
      <c r="S437">
        <v>260</v>
      </c>
      <c r="T437">
        <v>253</v>
      </c>
      <c r="U437">
        <v>263</v>
      </c>
      <c r="V437">
        <v>234</v>
      </c>
      <c r="W437">
        <v>164</v>
      </c>
      <c r="X437">
        <v>243</v>
      </c>
      <c r="Y437">
        <v>249</v>
      </c>
      <c r="Z437">
        <v>253</v>
      </c>
      <c r="AA437" s="119">
        <v>267</v>
      </c>
    </row>
    <row r="438" spans="1:27" x14ac:dyDescent="0.2">
      <c r="A438" s="53">
        <v>19</v>
      </c>
      <c r="B438" t="s">
        <v>570</v>
      </c>
      <c r="C438" t="s">
        <v>557</v>
      </c>
      <c r="D438" t="s">
        <v>541</v>
      </c>
      <c r="E438" t="s">
        <v>54</v>
      </c>
      <c r="F438" t="s">
        <v>561</v>
      </c>
      <c r="G438">
        <v>0</v>
      </c>
      <c r="H438">
        <v>0</v>
      </c>
      <c r="M438">
        <v>0</v>
      </c>
      <c r="N438">
        <v>0</v>
      </c>
      <c r="O438">
        <v>0</v>
      </c>
      <c r="P438">
        <v>0</v>
      </c>
      <c r="Q438">
        <v>0</v>
      </c>
      <c r="R438">
        <v>0</v>
      </c>
      <c r="S438">
        <v>0</v>
      </c>
      <c r="T438">
        <v>0</v>
      </c>
      <c r="U438">
        <v>0</v>
      </c>
      <c r="V438">
        <v>0</v>
      </c>
      <c r="W438">
        <v>0</v>
      </c>
      <c r="X438">
        <v>0</v>
      </c>
      <c r="Y438">
        <v>0</v>
      </c>
      <c r="Z438">
        <v>0</v>
      </c>
      <c r="AA438" s="119">
        <v>0</v>
      </c>
    </row>
    <row r="439" spans="1:27" x14ac:dyDescent="0.2">
      <c r="A439" s="53">
        <v>20</v>
      </c>
      <c r="B439" t="s">
        <v>570</v>
      </c>
      <c r="C439" t="s">
        <v>557</v>
      </c>
      <c r="D439" t="s">
        <v>541</v>
      </c>
      <c r="E439" t="s">
        <v>54</v>
      </c>
      <c r="F439" t="s">
        <v>562</v>
      </c>
      <c r="G439">
        <v>0</v>
      </c>
      <c r="H439">
        <v>0</v>
      </c>
      <c r="M439">
        <v>0</v>
      </c>
      <c r="N439">
        <v>0</v>
      </c>
      <c r="O439">
        <v>0</v>
      </c>
      <c r="P439">
        <v>0</v>
      </c>
      <c r="Q439">
        <v>0</v>
      </c>
      <c r="R439">
        <v>0</v>
      </c>
      <c r="S439">
        <v>0</v>
      </c>
      <c r="T439">
        <v>0</v>
      </c>
      <c r="U439">
        <v>0</v>
      </c>
      <c r="V439">
        <v>0</v>
      </c>
      <c r="W439">
        <v>0</v>
      </c>
      <c r="X439">
        <v>0</v>
      </c>
      <c r="Y439">
        <v>0</v>
      </c>
      <c r="Z439">
        <v>0</v>
      </c>
      <c r="AA439" s="119">
        <v>0</v>
      </c>
    </row>
    <row r="440" spans="1:27" x14ac:dyDescent="0.2">
      <c r="A440" s="53">
        <v>21</v>
      </c>
      <c r="B440" t="s">
        <v>570</v>
      </c>
      <c r="C440" t="s">
        <v>557</v>
      </c>
      <c r="D440" t="s">
        <v>541</v>
      </c>
      <c r="E440" t="s">
        <v>54</v>
      </c>
      <c r="F440" t="s">
        <v>75</v>
      </c>
      <c r="G440">
        <v>453</v>
      </c>
      <c r="H440">
        <v>442</v>
      </c>
      <c r="M440">
        <v>337</v>
      </c>
      <c r="N440">
        <v>326</v>
      </c>
      <c r="O440">
        <v>333</v>
      </c>
      <c r="P440">
        <v>333</v>
      </c>
      <c r="Q440">
        <v>343</v>
      </c>
      <c r="R440">
        <v>339</v>
      </c>
      <c r="S440">
        <v>343</v>
      </c>
      <c r="T440">
        <v>336</v>
      </c>
      <c r="U440">
        <v>347</v>
      </c>
      <c r="V440">
        <v>343</v>
      </c>
      <c r="W440">
        <v>325</v>
      </c>
      <c r="X440">
        <v>391</v>
      </c>
      <c r="Y440">
        <v>392</v>
      </c>
      <c r="Z440">
        <v>360</v>
      </c>
      <c r="AA440" s="119">
        <v>365</v>
      </c>
    </row>
    <row r="441" spans="1:27" x14ac:dyDescent="0.2">
      <c r="A441" s="53">
        <v>22</v>
      </c>
      <c r="B441" t="s">
        <v>570</v>
      </c>
      <c r="C441" t="s">
        <v>557</v>
      </c>
      <c r="AA441" s="119"/>
    </row>
    <row r="442" spans="1:27" x14ac:dyDescent="0.2">
      <c r="A442" s="53">
        <v>23</v>
      </c>
      <c r="B442" t="s">
        <v>570</v>
      </c>
      <c r="C442" t="s">
        <v>557</v>
      </c>
      <c r="G442" t="s">
        <v>543</v>
      </c>
      <c r="AA442" s="119"/>
    </row>
    <row r="443" spans="1:27" x14ac:dyDescent="0.2">
      <c r="A443" s="53">
        <v>24</v>
      </c>
      <c r="B443" t="s">
        <v>570</v>
      </c>
      <c r="C443" t="s">
        <v>557</v>
      </c>
      <c r="G443" t="s">
        <v>544</v>
      </c>
      <c r="AA443" s="119"/>
    </row>
    <row r="444" spans="1:27" x14ac:dyDescent="0.2">
      <c r="A444" s="53">
        <v>25</v>
      </c>
      <c r="B444" t="s">
        <v>570</v>
      </c>
      <c r="C444" t="s">
        <v>557</v>
      </c>
      <c r="E444" t="s">
        <v>545</v>
      </c>
      <c r="F444" t="s">
        <v>546</v>
      </c>
      <c r="G444">
        <v>340</v>
      </c>
      <c r="H444">
        <v>240</v>
      </c>
      <c r="M444">
        <v>280</v>
      </c>
      <c r="N444">
        <v>250</v>
      </c>
      <c r="O444">
        <v>280</v>
      </c>
      <c r="P444">
        <v>240</v>
      </c>
      <c r="Q444">
        <v>190</v>
      </c>
      <c r="R444">
        <v>190</v>
      </c>
      <c r="S444">
        <v>180</v>
      </c>
      <c r="T444">
        <v>190</v>
      </c>
      <c r="U444">
        <v>180</v>
      </c>
      <c r="V444">
        <v>240</v>
      </c>
      <c r="W444">
        <v>360</v>
      </c>
      <c r="X444">
        <v>170</v>
      </c>
      <c r="Y444">
        <v>150</v>
      </c>
      <c r="Z444">
        <v>160</v>
      </c>
      <c r="AA444" s="119">
        <v>200</v>
      </c>
    </row>
    <row r="445" spans="1:27" x14ac:dyDescent="0.2">
      <c r="A445" s="53">
        <v>26</v>
      </c>
      <c r="B445" t="s">
        <v>570</v>
      </c>
      <c r="C445" t="s">
        <v>557</v>
      </c>
      <c r="E445" t="s">
        <v>545</v>
      </c>
      <c r="F445" t="s">
        <v>547</v>
      </c>
      <c r="G445">
        <v>0.01</v>
      </c>
      <c r="H445">
        <v>0.01</v>
      </c>
      <c r="M445">
        <v>0.02</v>
      </c>
      <c r="N445">
        <v>0.03</v>
      </c>
      <c r="O445">
        <v>0.03</v>
      </c>
      <c r="P445">
        <v>0.02</v>
      </c>
      <c r="Q445">
        <v>0.02</v>
      </c>
      <c r="R445">
        <v>0.02</v>
      </c>
      <c r="S445">
        <v>0.01</v>
      </c>
      <c r="T445">
        <v>0.01</v>
      </c>
      <c r="U445">
        <v>0.01</v>
      </c>
      <c r="V445">
        <v>0.01</v>
      </c>
      <c r="W445">
        <v>0.01</v>
      </c>
      <c r="X445">
        <v>0.01</v>
      </c>
      <c r="Y445">
        <v>0.01</v>
      </c>
      <c r="Z445">
        <v>0.01</v>
      </c>
      <c r="AA445" s="119">
        <v>0.01</v>
      </c>
    </row>
    <row r="446" spans="1:27" x14ac:dyDescent="0.2">
      <c r="A446" s="53">
        <v>27</v>
      </c>
      <c r="B446" t="s">
        <v>570</v>
      </c>
      <c r="C446" t="s">
        <v>557</v>
      </c>
      <c r="E446" t="s">
        <v>545</v>
      </c>
      <c r="F446" t="s">
        <v>548</v>
      </c>
      <c r="G446">
        <v>0</v>
      </c>
      <c r="H446">
        <v>0</v>
      </c>
      <c r="M446">
        <v>0</v>
      </c>
      <c r="N446">
        <v>0</v>
      </c>
      <c r="O446">
        <v>0</v>
      </c>
      <c r="P446">
        <v>0</v>
      </c>
      <c r="Q446">
        <v>0</v>
      </c>
      <c r="R446">
        <v>0</v>
      </c>
      <c r="S446">
        <v>0</v>
      </c>
      <c r="T446">
        <v>0</v>
      </c>
      <c r="U446">
        <v>0</v>
      </c>
      <c r="V446">
        <v>0</v>
      </c>
      <c r="W446">
        <v>0</v>
      </c>
      <c r="X446">
        <v>0</v>
      </c>
      <c r="Y446">
        <v>0</v>
      </c>
      <c r="Z446">
        <v>0</v>
      </c>
      <c r="AA446" s="119">
        <v>0</v>
      </c>
    </row>
    <row r="447" spans="1:27" x14ac:dyDescent="0.2">
      <c r="A447" s="53">
        <v>28</v>
      </c>
      <c r="B447" t="s">
        <v>570</v>
      </c>
      <c r="C447" t="s">
        <v>557</v>
      </c>
      <c r="E447" t="s">
        <v>545</v>
      </c>
      <c r="F447" t="s">
        <v>549</v>
      </c>
      <c r="G447">
        <v>350</v>
      </c>
      <c r="H447">
        <v>240</v>
      </c>
      <c r="M447">
        <v>280</v>
      </c>
      <c r="N447">
        <v>250</v>
      </c>
      <c r="O447">
        <v>280</v>
      </c>
      <c r="P447">
        <v>240</v>
      </c>
      <c r="Q447">
        <v>200</v>
      </c>
      <c r="R447">
        <v>190</v>
      </c>
      <c r="S447">
        <v>180</v>
      </c>
      <c r="T447">
        <v>190</v>
      </c>
      <c r="U447">
        <v>180</v>
      </c>
      <c r="V447">
        <v>240</v>
      </c>
      <c r="W447">
        <v>360</v>
      </c>
      <c r="X447">
        <v>170</v>
      </c>
      <c r="Y447">
        <v>150</v>
      </c>
      <c r="Z447">
        <v>160</v>
      </c>
      <c r="AA447" s="119">
        <v>200</v>
      </c>
    </row>
    <row r="448" spans="1:27" x14ac:dyDescent="0.2">
      <c r="A448" s="53">
        <v>29</v>
      </c>
      <c r="B448" t="s">
        <v>570</v>
      </c>
      <c r="C448" t="s">
        <v>557</v>
      </c>
      <c r="G448" t="s">
        <v>550</v>
      </c>
      <c r="AA448" s="119"/>
    </row>
    <row r="449" spans="1:27" x14ac:dyDescent="0.2">
      <c r="A449" s="53">
        <v>30</v>
      </c>
      <c r="B449" t="s">
        <v>570</v>
      </c>
      <c r="C449" t="s">
        <v>557</v>
      </c>
      <c r="E449" t="s">
        <v>54</v>
      </c>
      <c r="F449" t="s">
        <v>551</v>
      </c>
      <c r="G449">
        <v>21</v>
      </c>
      <c r="H449">
        <v>21</v>
      </c>
      <c r="M449">
        <v>19</v>
      </c>
      <c r="N449">
        <v>14</v>
      </c>
      <c r="O449">
        <v>21</v>
      </c>
      <c r="P449">
        <v>15</v>
      </c>
      <c r="Q449">
        <v>12</v>
      </c>
      <c r="R449">
        <v>21</v>
      </c>
      <c r="S449">
        <v>23</v>
      </c>
      <c r="T449">
        <v>10</v>
      </c>
      <c r="U449">
        <v>17</v>
      </c>
      <c r="V449">
        <v>58</v>
      </c>
      <c r="W449">
        <v>9</v>
      </c>
      <c r="X449">
        <v>36</v>
      </c>
      <c r="Y449">
        <v>23</v>
      </c>
      <c r="Z449">
        <v>7</v>
      </c>
      <c r="AA449" s="119">
        <v>7</v>
      </c>
    </row>
    <row r="450" spans="1:27" x14ac:dyDescent="0.2">
      <c r="A450" s="53">
        <v>31</v>
      </c>
      <c r="B450" t="s">
        <v>570</v>
      </c>
      <c r="C450" t="s">
        <v>557</v>
      </c>
      <c r="E450" t="s">
        <v>299</v>
      </c>
      <c r="F450" t="s">
        <v>552</v>
      </c>
      <c r="G450">
        <v>0</v>
      </c>
      <c r="H450">
        <v>0</v>
      </c>
      <c r="M450">
        <v>0</v>
      </c>
      <c r="N450">
        <v>0</v>
      </c>
      <c r="O450">
        <v>0</v>
      </c>
      <c r="P450">
        <v>0</v>
      </c>
      <c r="Q450">
        <v>0</v>
      </c>
      <c r="R450">
        <v>0</v>
      </c>
      <c r="S450">
        <v>0</v>
      </c>
      <c r="T450">
        <v>0</v>
      </c>
      <c r="U450">
        <v>0</v>
      </c>
      <c r="V450">
        <v>0</v>
      </c>
      <c r="W450">
        <v>0</v>
      </c>
      <c r="X450">
        <v>0</v>
      </c>
      <c r="Y450">
        <v>0</v>
      </c>
      <c r="Z450">
        <v>0</v>
      </c>
      <c r="AA450" s="119">
        <v>0</v>
      </c>
    </row>
    <row r="451" spans="1:27" x14ac:dyDescent="0.2">
      <c r="A451" s="53">
        <v>32</v>
      </c>
      <c r="B451" t="s">
        <v>570</v>
      </c>
      <c r="C451" t="s">
        <v>557</v>
      </c>
      <c r="G451" t="s">
        <v>553</v>
      </c>
      <c r="AA451" s="119"/>
    </row>
    <row r="452" spans="1:27" x14ac:dyDescent="0.2">
      <c r="A452" s="53">
        <v>33</v>
      </c>
      <c r="B452" t="s">
        <v>570</v>
      </c>
      <c r="C452" t="s">
        <v>557</v>
      </c>
      <c r="E452" t="s">
        <v>554</v>
      </c>
      <c r="F452" t="s">
        <v>555</v>
      </c>
      <c r="G452">
        <v>360</v>
      </c>
      <c r="H452">
        <v>250</v>
      </c>
      <c r="M452">
        <v>300</v>
      </c>
      <c r="N452">
        <v>260</v>
      </c>
      <c r="O452">
        <v>300</v>
      </c>
      <c r="P452">
        <v>250</v>
      </c>
      <c r="Q452">
        <v>200</v>
      </c>
      <c r="R452">
        <v>200</v>
      </c>
      <c r="S452">
        <v>200</v>
      </c>
      <c r="T452">
        <v>190</v>
      </c>
      <c r="U452">
        <v>190</v>
      </c>
      <c r="V452">
        <v>290</v>
      </c>
      <c r="W452">
        <v>370</v>
      </c>
      <c r="X452">
        <v>180</v>
      </c>
      <c r="Y452">
        <v>160</v>
      </c>
      <c r="Z452">
        <v>160</v>
      </c>
      <c r="AA452" s="119">
        <v>200</v>
      </c>
    </row>
    <row r="453" spans="1:27" x14ac:dyDescent="0.2">
      <c r="A453" s="53">
        <v>1</v>
      </c>
      <c r="B453" t="s">
        <v>571</v>
      </c>
      <c r="C453" t="s">
        <v>557</v>
      </c>
      <c r="E453" t="s">
        <v>299</v>
      </c>
      <c r="F453" t="s">
        <v>300</v>
      </c>
      <c r="G453" t="s">
        <v>564</v>
      </c>
      <c r="H453" t="s">
        <v>564</v>
      </c>
      <c r="M453" t="s">
        <v>304</v>
      </c>
      <c r="N453" t="s">
        <v>304</v>
      </c>
      <c r="O453" t="s">
        <v>304</v>
      </c>
      <c r="P453" t="s">
        <v>304</v>
      </c>
      <c r="Q453" t="s">
        <v>304</v>
      </c>
      <c r="R453" t="s">
        <v>304</v>
      </c>
      <c r="S453" t="s">
        <v>304</v>
      </c>
      <c r="T453" t="s">
        <v>304</v>
      </c>
      <c r="U453" t="s">
        <v>304</v>
      </c>
      <c r="V453">
        <v>118</v>
      </c>
      <c r="W453">
        <v>113</v>
      </c>
      <c r="X453">
        <v>135</v>
      </c>
      <c r="Y453">
        <v>137</v>
      </c>
      <c r="Z453">
        <v>164</v>
      </c>
      <c r="AA453" s="119">
        <v>162</v>
      </c>
    </row>
    <row r="454" spans="1:27" x14ac:dyDescent="0.2">
      <c r="A454" s="53">
        <v>2</v>
      </c>
      <c r="B454" t="s">
        <v>571</v>
      </c>
      <c r="C454" t="s">
        <v>557</v>
      </c>
      <c r="D454" t="s">
        <v>301</v>
      </c>
      <c r="E454" t="s">
        <v>299</v>
      </c>
      <c r="F454" t="s">
        <v>302</v>
      </c>
      <c r="G454" t="s">
        <v>564</v>
      </c>
      <c r="H454" t="s">
        <v>564</v>
      </c>
      <c r="M454">
        <v>0</v>
      </c>
      <c r="N454">
        <v>0</v>
      </c>
      <c r="O454">
        <v>0</v>
      </c>
      <c r="P454">
        <v>0</v>
      </c>
      <c r="Q454">
        <v>0</v>
      </c>
      <c r="R454">
        <v>0</v>
      </c>
      <c r="S454">
        <v>0</v>
      </c>
      <c r="T454">
        <v>0</v>
      </c>
      <c r="U454">
        <v>0</v>
      </c>
      <c r="V454">
        <v>0</v>
      </c>
      <c r="W454">
        <v>0</v>
      </c>
      <c r="X454">
        <v>0</v>
      </c>
      <c r="Y454">
        <v>0</v>
      </c>
      <c r="Z454">
        <v>0</v>
      </c>
      <c r="AA454" s="119">
        <v>0</v>
      </c>
    </row>
    <row r="455" spans="1:27" x14ac:dyDescent="0.2">
      <c r="A455" s="53">
        <v>3</v>
      </c>
      <c r="B455" t="s">
        <v>571</v>
      </c>
      <c r="C455" t="s">
        <v>557</v>
      </c>
      <c r="E455" t="s">
        <v>299</v>
      </c>
      <c r="F455" t="s">
        <v>70</v>
      </c>
      <c r="G455" t="s">
        <v>564</v>
      </c>
      <c r="H455" t="s">
        <v>564</v>
      </c>
      <c r="M455" t="s">
        <v>304</v>
      </c>
      <c r="N455" t="s">
        <v>304</v>
      </c>
      <c r="O455" t="s">
        <v>304</v>
      </c>
      <c r="P455" t="s">
        <v>304</v>
      </c>
      <c r="Q455" t="s">
        <v>304</v>
      </c>
      <c r="R455" t="s">
        <v>304</v>
      </c>
      <c r="S455" t="s">
        <v>304</v>
      </c>
      <c r="T455" t="s">
        <v>304</v>
      </c>
      <c r="U455" t="s">
        <v>304</v>
      </c>
      <c r="V455">
        <v>0</v>
      </c>
      <c r="W455">
        <v>0</v>
      </c>
      <c r="X455">
        <v>0</v>
      </c>
      <c r="Y455">
        <v>0</v>
      </c>
      <c r="Z455">
        <v>0</v>
      </c>
      <c r="AA455" s="119">
        <v>0</v>
      </c>
    </row>
    <row r="456" spans="1:27" x14ac:dyDescent="0.2">
      <c r="A456" s="53">
        <v>4</v>
      </c>
      <c r="B456" t="s">
        <v>571</v>
      </c>
      <c r="C456" t="s">
        <v>557</v>
      </c>
      <c r="E456" t="s">
        <v>299</v>
      </c>
      <c r="F456" t="s">
        <v>558</v>
      </c>
      <c r="G456" t="s">
        <v>564</v>
      </c>
      <c r="H456" t="s">
        <v>564</v>
      </c>
      <c r="M456" t="s">
        <v>304</v>
      </c>
      <c r="N456" t="s">
        <v>304</v>
      </c>
      <c r="O456" t="s">
        <v>304</v>
      </c>
      <c r="P456" t="s">
        <v>304</v>
      </c>
      <c r="Q456" t="s">
        <v>304</v>
      </c>
      <c r="R456" t="s">
        <v>304</v>
      </c>
      <c r="S456" t="s">
        <v>304</v>
      </c>
      <c r="T456" t="s">
        <v>304</v>
      </c>
      <c r="U456" t="s">
        <v>304</v>
      </c>
      <c r="V456">
        <v>118</v>
      </c>
      <c r="W456">
        <v>113</v>
      </c>
      <c r="X456">
        <v>135</v>
      </c>
      <c r="Y456">
        <v>137</v>
      </c>
      <c r="Z456">
        <v>164</v>
      </c>
      <c r="AA456" s="119">
        <v>162</v>
      </c>
    </row>
    <row r="457" spans="1:27" x14ac:dyDescent="0.2">
      <c r="A457" s="53">
        <v>5</v>
      </c>
      <c r="B457" t="s">
        <v>571</v>
      </c>
      <c r="C457" t="s">
        <v>557</v>
      </c>
      <c r="E457" t="s">
        <v>299</v>
      </c>
      <c r="F457" t="s">
        <v>559</v>
      </c>
      <c r="G457" t="s">
        <v>564</v>
      </c>
      <c r="H457" t="s">
        <v>564</v>
      </c>
      <c r="M457">
        <v>0</v>
      </c>
      <c r="N457">
        <v>0</v>
      </c>
      <c r="O457">
        <v>0</v>
      </c>
      <c r="P457">
        <v>0</v>
      </c>
      <c r="Q457">
        <v>0</v>
      </c>
      <c r="R457">
        <v>0</v>
      </c>
      <c r="S457">
        <v>0</v>
      </c>
      <c r="T457">
        <v>0</v>
      </c>
      <c r="U457">
        <v>0</v>
      </c>
      <c r="V457">
        <v>0</v>
      </c>
      <c r="W457">
        <v>0</v>
      </c>
      <c r="X457">
        <v>0</v>
      </c>
      <c r="Y457">
        <v>0</v>
      </c>
      <c r="Z457">
        <v>0</v>
      </c>
      <c r="AA457" s="119">
        <v>0</v>
      </c>
    </row>
    <row r="458" spans="1:27" x14ac:dyDescent="0.2">
      <c r="A458" s="53">
        <v>6</v>
      </c>
      <c r="B458" t="s">
        <v>571</v>
      </c>
      <c r="C458" t="s">
        <v>557</v>
      </c>
      <c r="D458" t="s">
        <v>301</v>
      </c>
      <c r="E458" t="s">
        <v>299</v>
      </c>
      <c r="F458" t="s">
        <v>307</v>
      </c>
      <c r="G458" t="s">
        <v>564</v>
      </c>
      <c r="H458" t="s">
        <v>564</v>
      </c>
      <c r="M458" t="s">
        <v>304</v>
      </c>
      <c r="N458" t="s">
        <v>304</v>
      </c>
      <c r="O458" t="s">
        <v>304</v>
      </c>
      <c r="P458" t="s">
        <v>304</v>
      </c>
      <c r="Q458" t="s">
        <v>304</v>
      </c>
      <c r="R458" t="s">
        <v>304</v>
      </c>
      <c r="S458">
        <v>56.169999999994161</v>
      </c>
      <c r="T458">
        <v>86.500000000002956</v>
      </c>
      <c r="U458">
        <v>85.200000000005844</v>
      </c>
      <c r="V458">
        <v>118</v>
      </c>
      <c r="W458">
        <v>113</v>
      </c>
      <c r="X458">
        <v>135</v>
      </c>
      <c r="Y458">
        <v>137</v>
      </c>
      <c r="Z458">
        <v>164</v>
      </c>
      <c r="AA458" s="119">
        <v>162</v>
      </c>
    </row>
    <row r="459" spans="1:27" x14ac:dyDescent="0.2">
      <c r="A459" s="53">
        <v>7</v>
      </c>
      <c r="B459" t="s">
        <v>571</v>
      </c>
      <c r="C459" t="s">
        <v>557</v>
      </c>
      <c r="AA459" s="119"/>
    </row>
    <row r="460" spans="1:27" x14ac:dyDescent="0.2">
      <c r="A460" s="53">
        <v>8</v>
      </c>
      <c r="B460" t="s">
        <v>571</v>
      </c>
      <c r="C460" t="s">
        <v>557</v>
      </c>
      <c r="G460" t="s">
        <v>540</v>
      </c>
      <c r="AA460" s="119"/>
    </row>
    <row r="461" spans="1:27" x14ac:dyDescent="0.2">
      <c r="A461" s="53">
        <v>9</v>
      </c>
      <c r="B461" t="s">
        <v>571</v>
      </c>
      <c r="C461" t="s">
        <v>557</v>
      </c>
      <c r="G461" t="s">
        <v>54</v>
      </c>
      <c r="AA461" s="119"/>
    </row>
    <row r="462" spans="1:27" x14ac:dyDescent="0.2">
      <c r="A462" s="53">
        <v>10</v>
      </c>
      <c r="B462" t="s">
        <v>571</v>
      </c>
      <c r="C462" t="s">
        <v>557</v>
      </c>
      <c r="D462" t="s">
        <v>541</v>
      </c>
      <c r="E462" t="s">
        <v>54</v>
      </c>
      <c r="F462" t="s">
        <v>560</v>
      </c>
      <c r="G462" t="s">
        <v>564</v>
      </c>
      <c r="H462" t="s">
        <v>564</v>
      </c>
      <c r="M462">
        <v>142</v>
      </c>
      <c r="N462">
        <v>145</v>
      </c>
      <c r="O462">
        <v>149</v>
      </c>
      <c r="P462">
        <v>182</v>
      </c>
      <c r="Q462">
        <v>162</v>
      </c>
      <c r="R462">
        <v>162</v>
      </c>
      <c r="S462">
        <v>98</v>
      </c>
      <c r="T462">
        <v>98</v>
      </c>
      <c r="U462">
        <v>98</v>
      </c>
      <c r="V462">
        <v>158</v>
      </c>
      <c r="W462">
        <v>157</v>
      </c>
      <c r="X462">
        <v>189</v>
      </c>
      <c r="Y462">
        <v>190</v>
      </c>
      <c r="Z462">
        <v>194</v>
      </c>
      <c r="AA462" s="119">
        <v>191</v>
      </c>
    </row>
    <row r="463" spans="1:27" x14ac:dyDescent="0.2">
      <c r="A463" s="53">
        <v>11</v>
      </c>
      <c r="B463" t="s">
        <v>571</v>
      </c>
      <c r="C463" t="s">
        <v>557</v>
      </c>
      <c r="D463" t="s">
        <v>541</v>
      </c>
      <c r="E463" t="s">
        <v>54</v>
      </c>
      <c r="F463" t="s">
        <v>163</v>
      </c>
      <c r="G463" t="s">
        <v>564</v>
      </c>
      <c r="H463" t="s">
        <v>564</v>
      </c>
      <c r="M463">
        <v>0</v>
      </c>
      <c r="N463">
        <v>0</v>
      </c>
      <c r="O463">
        <v>0</v>
      </c>
      <c r="P463">
        <v>0</v>
      </c>
      <c r="Q463">
        <v>0</v>
      </c>
      <c r="R463">
        <v>0</v>
      </c>
      <c r="S463">
        <v>0</v>
      </c>
      <c r="T463">
        <v>0</v>
      </c>
      <c r="U463">
        <v>0</v>
      </c>
      <c r="V463">
        <v>0</v>
      </c>
      <c r="W463">
        <v>0</v>
      </c>
      <c r="X463">
        <v>0</v>
      </c>
      <c r="Y463">
        <v>0</v>
      </c>
      <c r="Z463">
        <v>0</v>
      </c>
      <c r="AA463" s="119">
        <v>0</v>
      </c>
    </row>
    <row r="464" spans="1:27" x14ac:dyDescent="0.2">
      <c r="A464" s="53">
        <v>12</v>
      </c>
      <c r="B464" t="s">
        <v>571</v>
      </c>
      <c r="C464" t="s">
        <v>557</v>
      </c>
      <c r="D464" t="s">
        <v>541</v>
      </c>
      <c r="E464" t="s">
        <v>54</v>
      </c>
      <c r="F464" t="s">
        <v>70</v>
      </c>
      <c r="G464" t="s">
        <v>564</v>
      </c>
      <c r="H464" t="s">
        <v>564</v>
      </c>
      <c r="M464">
        <v>0</v>
      </c>
      <c r="N464">
        <v>0</v>
      </c>
      <c r="O464">
        <v>0</v>
      </c>
      <c r="P464">
        <v>0</v>
      </c>
      <c r="Q464">
        <v>0</v>
      </c>
      <c r="R464">
        <v>0</v>
      </c>
      <c r="S464">
        <v>0</v>
      </c>
      <c r="T464">
        <v>0</v>
      </c>
      <c r="U464">
        <v>0</v>
      </c>
      <c r="V464">
        <v>0</v>
      </c>
      <c r="W464">
        <v>0</v>
      </c>
      <c r="X464">
        <v>0</v>
      </c>
      <c r="Y464">
        <v>0</v>
      </c>
      <c r="Z464">
        <v>0</v>
      </c>
      <c r="AA464" s="119">
        <v>0</v>
      </c>
    </row>
    <row r="465" spans="1:27" x14ac:dyDescent="0.2">
      <c r="A465" s="53">
        <v>13</v>
      </c>
      <c r="B465" t="s">
        <v>571</v>
      </c>
      <c r="C465" t="s">
        <v>557</v>
      </c>
      <c r="D465" t="s">
        <v>541</v>
      </c>
      <c r="E465" t="s">
        <v>54</v>
      </c>
      <c r="F465" t="s">
        <v>71</v>
      </c>
      <c r="G465" t="s">
        <v>564</v>
      </c>
      <c r="H465" t="s">
        <v>564</v>
      </c>
      <c r="M465">
        <v>142</v>
      </c>
      <c r="N465">
        <v>145</v>
      </c>
      <c r="O465">
        <v>149</v>
      </c>
      <c r="P465">
        <v>182</v>
      </c>
      <c r="Q465">
        <v>162</v>
      </c>
      <c r="R465">
        <v>162</v>
      </c>
      <c r="S465">
        <v>98</v>
      </c>
      <c r="T465">
        <v>98</v>
      </c>
      <c r="U465">
        <v>98</v>
      </c>
      <c r="V465">
        <v>158</v>
      </c>
      <c r="W465">
        <v>157</v>
      </c>
      <c r="X465">
        <v>189</v>
      </c>
      <c r="Y465">
        <v>190</v>
      </c>
      <c r="Z465">
        <v>194</v>
      </c>
      <c r="AA465" s="119">
        <v>191</v>
      </c>
    </row>
    <row r="466" spans="1:27" x14ac:dyDescent="0.2">
      <c r="A466" s="53">
        <v>14</v>
      </c>
      <c r="B466" t="s">
        <v>571</v>
      </c>
      <c r="C466" t="s">
        <v>557</v>
      </c>
      <c r="D466" t="s">
        <v>541</v>
      </c>
      <c r="E466" t="s">
        <v>54</v>
      </c>
      <c r="F466" t="s">
        <v>76</v>
      </c>
      <c r="AA466" s="119"/>
    </row>
    <row r="467" spans="1:27" x14ac:dyDescent="0.2">
      <c r="A467" s="53">
        <v>15</v>
      </c>
      <c r="B467" t="s">
        <v>571</v>
      </c>
      <c r="C467" t="s">
        <v>557</v>
      </c>
      <c r="D467" t="s">
        <v>541</v>
      </c>
      <c r="E467" t="s">
        <v>54</v>
      </c>
      <c r="F467" t="s">
        <v>77</v>
      </c>
      <c r="AA467" s="119"/>
    </row>
    <row r="468" spans="1:27" x14ac:dyDescent="0.2">
      <c r="A468" s="53">
        <v>16</v>
      </c>
      <c r="B468" t="s">
        <v>571</v>
      </c>
      <c r="C468" t="s">
        <v>557</v>
      </c>
      <c r="D468" t="s">
        <v>541</v>
      </c>
      <c r="E468" t="s">
        <v>54</v>
      </c>
      <c r="F468" t="s">
        <v>78</v>
      </c>
      <c r="AA468" s="119"/>
    </row>
    <row r="469" spans="1:27" x14ac:dyDescent="0.2">
      <c r="A469" s="53">
        <v>17</v>
      </c>
      <c r="B469" t="s">
        <v>571</v>
      </c>
      <c r="C469" t="s">
        <v>557</v>
      </c>
      <c r="D469" t="s">
        <v>541</v>
      </c>
      <c r="E469" t="s">
        <v>54</v>
      </c>
      <c r="F469" t="s">
        <v>72</v>
      </c>
      <c r="G469" t="s">
        <v>564</v>
      </c>
      <c r="H469" t="s">
        <v>564</v>
      </c>
      <c r="M469">
        <v>0</v>
      </c>
      <c r="N469">
        <v>0</v>
      </c>
      <c r="O469">
        <v>0</v>
      </c>
      <c r="P469">
        <v>0</v>
      </c>
      <c r="Q469">
        <v>0</v>
      </c>
      <c r="R469">
        <v>0</v>
      </c>
      <c r="S469">
        <v>0</v>
      </c>
      <c r="T469">
        <v>0</v>
      </c>
      <c r="U469">
        <v>0</v>
      </c>
      <c r="V469">
        <v>0</v>
      </c>
      <c r="W469">
        <v>0</v>
      </c>
      <c r="X469">
        <v>0</v>
      </c>
      <c r="Y469">
        <v>0</v>
      </c>
      <c r="Z469">
        <v>0</v>
      </c>
      <c r="AA469" s="119">
        <v>0</v>
      </c>
    </row>
    <row r="470" spans="1:27" x14ac:dyDescent="0.2">
      <c r="A470" s="53">
        <v>18</v>
      </c>
      <c r="B470" t="s">
        <v>571</v>
      </c>
      <c r="C470" t="s">
        <v>557</v>
      </c>
      <c r="D470" t="s">
        <v>541</v>
      </c>
      <c r="E470" t="s">
        <v>54</v>
      </c>
      <c r="F470" t="s">
        <v>73</v>
      </c>
      <c r="G470" t="s">
        <v>564</v>
      </c>
      <c r="H470" t="s">
        <v>564</v>
      </c>
      <c r="M470">
        <v>0</v>
      </c>
      <c r="N470">
        <v>0</v>
      </c>
      <c r="O470">
        <v>0</v>
      </c>
      <c r="P470">
        <v>0</v>
      </c>
      <c r="Q470">
        <v>0</v>
      </c>
      <c r="R470">
        <v>0</v>
      </c>
      <c r="S470">
        <v>0</v>
      </c>
      <c r="T470">
        <v>0</v>
      </c>
      <c r="U470">
        <v>0</v>
      </c>
      <c r="V470">
        <v>0</v>
      </c>
      <c r="W470">
        <v>0</v>
      </c>
      <c r="X470">
        <v>0</v>
      </c>
      <c r="Y470">
        <v>0</v>
      </c>
      <c r="Z470">
        <v>0</v>
      </c>
      <c r="AA470" s="119">
        <v>0</v>
      </c>
    </row>
    <row r="471" spans="1:27" x14ac:dyDescent="0.2">
      <c r="A471" s="53">
        <v>19</v>
      </c>
      <c r="B471" t="s">
        <v>571</v>
      </c>
      <c r="C471" t="s">
        <v>557</v>
      </c>
      <c r="D471" t="s">
        <v>541</v>
      </c>
      <c r="E471" t="s">
        <v>54</v>
      </c>
      <c r="F471" t="s">
        <v>561</v>
      </c>
      <c r="G471" t="s">
        <v>564</v>
      </c>
      <c r="H471" t="s">
        <v>564</v>
      </c>
      <c r="M471">
        <v>0</v>
      </c>
      <c r="N471">
        <v>0</v>
      </c>
      <c r="O471">
        <v>0</v>
      </c>
      <c r="P471">
        <v>0</v>
      </c>
      <c r="Q471">
        <v>0</v>
      </c>
      <c r="R471">
        <v>0</v>
      </c>
      <c r="S471">
        <v>0</v>
      </c>
      <c r="T471">
        <v>0</v>
      </c>
      <c r="U471">
        <v>0</v>
      </c>
      <c r="V471">
        <v>0</v>
      </c>
      <c r="W471">
        <v>0</v>
      </c>
      <c r="X471">
        <v>0</v>
      </c>
      <c r="Y471">
        <v>0</v>
      </c>
      <c r="Z471">
        <v>0</v>
      </c>
      <c r="AA471" s="119">
        <v>0</v>
      </c>
    </row>
    <row r="472" spans="1:27" x14ac:dyDescent="0.2">
      <c r="A472" s="53">
        <v>20</v>
      </c>
      <c r="B472" t="s">
        <v>571</v>
      </c>
      <c r="C472" t="s">
        <v>557</v>
      </c>
      <c r="D472" t="s">
        <v>541</v>
      </c>
      <c r="E472" t="s">
        <v>54</v>
      </c>
      <c r="F472" t="s">
        <v>562</v>
      </c>
      <c r="G472" t="s">
        <v>564</v>
      </c>
      <c r="H472" t="s">
        <v>564</v>
      </c>
      <c r="M472">
        <v>0</v>
      </c>
      <c r="N472">
        <v>0</v>
      </c>
      <c r="O472">
        <v>0</v>
      </c>
      <c r="P472">
        <v>0</v>
      </c>
      <c r="Q472">
        <v>0</v>
      </c>
      <c r="R472">
        <v>0</v>
      </c>
      <c r="S472">
        <v>0</v>
      </c>
      <c r="T472">
        <v>0</v>
      </c>
      <c r="U472">
        <v>0</v>
      </c>
      <c r="V472">
        <v>0</v>
      </c>
      <c r="W472">
        <v>0</v>
      </c>
      <c r="X472">
        <v>0</v>
      </c>
      <c r="Y472">
        <v>0</v>
      </c>
      <c r="Z472">
        <v>0</v>
      </c>
      <c r="AA472" s="119">
        <v>0</v>
      </c>
    </row>
    <row r="473" spans="1:27" x14ac:dyDescent="0.2">
      <c r="A473" s="53">
        <v>21</v>
      </c>
      <c r="B473" t="s">
        <v>571</v>
      </c>
      <c r="C473" t="s">
        <v>557</v>
      </c>
      <c r="D473" t="s">
        <v>541</v>
      </c>
      <c r="E473" t="s">
        <v>54</v>
      </c>
      <c r="F473" t="s">
        <v>75</v>
      </c>
      <c r="G473" t="s">
        <v>564</v>
      </c>
      <c r="H473" t="s">
        <v>564</v>
      </c>
      <c r="M473">
        <v>142</v>
      </c>
      <c r="N473">
        <v>145</v>
      </c>
      <c r="O473">
        <v>149</v>
      </c>
      <c r="P473">
        <v>182</v>
      </c>
      <c r="Q473">
        <v>162</v>
      </c>
      <c r="R473">
        <v>162</v>
      </c>
      <c r="S473">
        <v>98</v>
      </c>
      <c r="T473">
        <v>98</v>
      </c>
      <c r="U473">
        <v>98</v>
      </c>
      <c r="V473">
        <v>158</v>
      </c>
      <c r="W473">
        <v>157</v>
      </c>
      <c r="X473">
        <v>189</v>
      </c>
      <c r="Y473">
        <v>190</v>
      </c>
      <c r="Z473">
        <v>194</v>
      </c>
      <c r="AA473" s="119">
        <v>191</v>
      </c>
    </row>
    <row r="474" spans="1:27" x14ac:dyDescent="0.2">
      <c r="A474" s="53">
        <v>22</v>
      </c>
      <c r="B474" t="s">
        <v>571</v>
      </c>
      <c r="C474" t="s">
        <v>557</v>
      </c>
      <c r="AA474" s="119"/>
    </row>
    <row r="475" spans="1:27" x14ac:dyDescent="0.2">
      <c r="A475" s="53">
        <v>23</v>
      </c>
      <c r="B475" t="s">
        <v>571</v>
      </c>
      <c r="C475" t="s">
        <v>557</v>
      </c>
      <c r="G475" t="s">
        <v>543</v>
      </c>
      <c r="AA475" s="119"/>
    </row>
    <row r="476" spans="1:27" x14ac:dyDescent="0.2">
      <c r="A476" s="53">
        <v>24</v>
      </c>
      <c r="B476" t="s">
        <v>571</v>
      </c>
      <c r="C476" t="s">
        <v>557</v>
      </c>
      <c r="G476" t="s">
        <v>544</v>
      </c>
      <c r="AA476" s="119"/>
    </row>
    <row r="477" spans="1:27" x14ac:dyDescent="0.2">
      <c r="A477" s="53">
        <v>25</v>
      </c>
      <c r="B477" t="s">
        <v>571</v>
      </c>
      <c r="C477" t="s">
        <v>557</v>
      </c>
      <c r="E477" t="s">
        <v>545</v>
      </c>
      <c r="F477" t="s">
        <v>546</v>
      </c>
      <c r="G477" t="s">
        <v>564</v>
      </c>
      <c r="H477" t="s">
        <v>564</v>
      </c>
      <c r="M477" t="s">
        <v>304</v>
      </c>
      <c r="N477" t="s">
        <v>304</v>
      </c>
      <c r="O477" t="s">
        <v>304</v>
      </c>
      <c r="P477" t="s">
        <v>304</v>
      </c>
      <c r="Q477" t="s">
        <v>304</v>
      </c>
      <c r="R477" t="s">
        <v>304</v>
      </c>
      <c r="S477" t="s">
        <v>304</v>
      </c>
      <c r="T477" t="s">
        <v>304</v>
      </c>
      <c r="U477">
        <v>700</v>
      </c>
      <c r="V477">
        <v>740</v>
      </c>
      <c r="W477">
        <v>720</v>
      </c>
      <c r="X477">
        <v>710</v>
      </c>
      <c r="Y477">
        <v>720</v>
      </c>
      <c r="Z477">
        <v>840</v>
      </c>
      <c r="AA477" s="119">
        <v>840</v>
      </c>
    </row>
    <row r="478" spans="1:27" x14ac:dyDescent="0.2">
      <c r="A478" s="53">
        <v>26</v>
      </c>
      <c r="B478" t="s">
        <v>571</v>
      </c>
      <c r="C478" t="s">
        <v>557</v>
      </c>
      <c r="E478" t="s">
        <v>545</v>
      </c>
      <c r="F478" t="s">
        <v>547</v>
      </c>
      <c r="G478" t="s">
        <v>564</v>
      </c>
      <c r="H478" t="s">
        <v>564</v>
      </c>
      <c r="M478" t="s">
        <v>304</v>
      </c>
      <c r="N478" t="s">
        <v>304</v>
      </c>
      <c r="O478" t="s">
        <v>304</v>
      </c>
      <c r="P478" t="s">
        <v>304</v>
      </c>
      <c r="Q478" t="s">
        <v>304</v>
      </c>
      <c r="R478" t="s">
        <v>304</v>
      </c>
      <c r="S478" t="s">
        <v>304</v>
      </c>
      <c r="T478" t="s">
        <v>304</v>
      </c>
      <c r="U478">
        <v>0</v>
      </c>
      <c r="V478">
        <v>0</v>
      </c>
      <c r="W478">
        <v>0</v>
      </c>
      <c r="X478">
        <v>0</v>
      </c>
      <c r="Y478">
        <v>0</v>
      </c>
      <c r="Z478">
        <v>0</v>
      </c>
      <c r="AA478" s="119">
        <v>0</v>
      </c>
    </row>
    <row r="479" spans="1:27" x14ac:dyDescent="0.2">
      <c r="A479" s="53">
        <v>27</v>
      </c>
      <c r="B479" t="s">
        <v>571</v>
      </c>
      <c r="C479" t="s">
        <v>557</v>
      </c>
      <c r="E479" t="s">
        <v>545</v>
      </c>
      <c r="F479" t="s">
        <v>548</v>
      </c>
      <c r="G479" t="s">
        <v>564</v>
      </c>
      <c r="H479" t="s">
        <v>564</v>
      </c>
      <c r="M479" t="s">
        <v>304</v>
      </c>
      <c r="N479" t="s">
        <v>304</v>
      </c>
      <c r="O479" t="s">
        <v>304</v>
      </c>
      <c r="P479" t="s">
        <v>304</v>
      </c>
      <c r="Q479" t="s">
        <v>304</v>
      </c>
      <c r="R479" t="s">
        <v>304</v>
      </c>
      <c r="S479" t="s">
        <v>304</v>
      </c>
      <c r="T479" t="s">
        <v>304</v>
      </c>
      <c r="U479">
        <v>0</v>
      </c>
      <c r="V479">
        <v>0</v>
      </c>
      <c r="W479">
        <v>0</v>
      </c>
      <c r="X479">
        <v>0</v>
      </c>
      <c r="Y479">
        <v>0</v>
      </c>
      <c r="Z479">
        <v>0</v>
      </c>
      <c r="AA479" s="119">
        <v>0</v>
      </c>
    </row>
    <row r="480" spans="1:27" x14ac:dyDescent="0.2">
      <c r="A480" s="53">
        <v>28</v>
      </c>
      <c r="B480" t="s">
        <v>571</v>
      </c>
      <c r="C480" t="s">
        <v>557</v>
      </c>
      <c r="E480" t="s">
        <v>545</v>
      </c>
      <c r="F480" t="s">
        <v>549</v>
      </c>
      <c r="G480" t="s">
        <v>564</v>
      </c>
      <c r="H480" t="s">
        <v>564</v>
      </c>
      <c r="M480" t="s">
        <v>304</v>
      </c>
      <c r="N480" t="s">
        <v>304</v>
      </c>
      <c r="O480" t="s">
        <v>304</v>
      </c>
      <c r="P480" t="s">
        <v>304</v>
      </c>
      <c r="Q480" t="s">
        <v>304</v>
      </c>
      <c r="R480" t="s">
        <v>304</v>
      </c>
      <c r="S480" t="s">
        <v>304</v>
      </c>
      <c r="T480" t="s">
        <v>304</v>
      </c>
      <c r="U480">
        <v>700</v>
      </c>
      <c r="V480">
        <v>750</v>
      </c>
      <c r="W480">
        <v>720</v>
      </c>
      <c r="X480">
        <v>710</v>
      </c>
      <c r="Y480">
        <v>720</v>
      </c>
      <c r="Z480">
        <v>840</v>
      </c>
      <c r="AA480" s="119">
        <v>850</v>
      </c>
    </row>
    <row r="481" spans="1:27" x14ac:dyDescent="0.2">
      <c r="A481" s="53">
        <v>29</v>
      </c>
      <c r="B481" t="s">
        <v>571</v>
      </c>
      <c r="C481" t="s">
        <v>557</v>
      </c>
      <c r="G481" t="s">
        <v>550</v>
      </c>
      <c r="AA481" s="119"/>
    </row>
    <row r="482" spans="1:27" x14ac:dyDescent="0.2">
      <c r="A482" s="53">
        <v>30</v>
      </c>
      <c r="B482" t="s">
        <v>571</v>
      </c>
      <c r="C482" t="s">
        <v>557</v>
      </c>
      <c r="E482" t="s">
        <v>54</v>
      </c>
      <c r="F482" t="s">
        <v>551</v>
      </c>
      <c r="G482" t="s">
        <v>564</v>
      </c>
      <c r="H482" t="s">
        <v>564</v>
      </c>
      <c r="M482">
        <v>7</v>
      </c>
      <c r="N482">
        <v>8</v>
      </c>
      <c r="O482">
        <v>2</v>
      </c>
      <c r="P482">
        <v>3</v>
      </c>
      <c r="Q482">
        <v>3</v>
      </c>
      <c r="R482">
        <v>3</v>
      </c>
      <c r="S482">
        <v>2</v>
      </c>
      <c r="T482">
        <v>2</v>
      </c>
      <c r="U482">
        <v>2</v>
      </c>
      <c r="V482">
        <v>6</v>
      </c>
      <c r="W482">
        <v>6</v>
      </c>
      <c r="X482">
        <v>6</v>
      </c>
      <c r="Y482">
        <v>9</v>
      </c>
      <c r="Z482">
        <v>10</v>
      </c>
      <c r="AA482" s="119">
        <v>9</v>
      </c>
    </row>
    <row r="483" spans="1:27" x14ac:dyDescent="0.2">
      <c r="A483" s="53">
        <v>31</v>
      </c>
      <c r="B483" t="s">
        <v>571</v>
      </c>
      <c r="C483" t="s">
        <v>557</v>
      </c>
      <c r="E483" t="s">
        <v>299</v>
      </c>
      <c r="F483" t="s">
        <v>552</v>
      </c>
      <c r="G483" t="s">
        <v>564</v>
      </c>
      <c r="H483" t="s">
        <v>564</v>
      </c>
      <c r="M483">
        <v>0</v>
      </c>
      <c r="N483">
        <v>0</v>
      </c>
      <c r="O483">
        <v>0</v>
      </c>
      <c r="P483">
        <v>0</v>
      </c>
      <c r="Q483">
        <v>0</v>
      </c>
      <c r="R483">
        <v>0</v>
      </c>
      <c r="S483">
        <v>0</v>
      </c>
      <c r="T483">
        <v>0</v>
      </c>
      <c r="U483">
        <v>0</v>
      </c>
      <c r="V483">
        <v>0</v>
      </c>
      <c r="W483">
        <v>0</v>
      </c>
      <c r="X483">
        <v>0</v>
      </c>
      <c r="Y483">
        <v>0</v>
      </c>
      <c r="Z483">
        <v>0</v>
      </c>
      <c r="AA483" s="119">
        <v>0</v>
      </c>
    </row>
    <row r="484" spans="1:27" x14ac:dyDescent="0.2">
      <c r="A484" s="53">
        <v>32</v>
      </c>
      <c r="B484" t="s">
        <v>571</v>
      </c>
      <c r="C484" t="s">
        <v>557</v>
      </c>
      <c r="G484" t="s">
        <v>553</v>
      </c>
      <c r="AA484" s="119"/>
    </row>
    <row r="485" spans="1:27" ht="16" thickBot="1" x14ac:dyDescent="0.25">
      <c r="A485" s="117">
        <v>33</v>
      </c>
      <c r="B485" s="120" t="s">
        <v>571</v>
      </c>
      <c r="C485" s="120" t="s">
        <v>557</v>
      </c>
      <c r="D485" s="120"/>
      <c r="E485" s="120" t="s">
        <v>554</v>
      </c>
      <c r="F485" s="120" t="s">
        <v>555</v>
      </c>
      <c r="G485" s="120" t="s">
        <v>564</v>
      </c>
      <c r="H485" s="120" t="s">
        <v>564</v>
      </c>
      <c r="I485" s="120"/>
      <c r="J485" s="120"/>
      <c r="K485" s="120"/>
      <c r="L485" s="120"/>
      <c r="M485" s="120">
        <v>880</v>
      </c>
      <c r="N485" s="120">
        <v>720</v>
      </c>
      <c r="O485" s="120">
        <v>690</v>
      </c>
      <c r="P485" s="120">
        <v>700</v>
      </c>
      <c r="Q485" s="120">
        <v>760</v>
      </c>
      <c r="R485" s="120">
        <v>760</v>
      </c>
      <c r="S485" s="120">
        <v>760</v>
      </c>
      <c r="T485" s="120">
        <v>760</v>
      </c>
      <c r="U485" s="120">
        <v>710</v>
      </c>
      <c r="V485" s="120">
        <v>770</v>
      </c>
      <c r="W485" s="120">
        <v>750</v>
      </c>
      <c r="X485" s="120">
        <v>740</v>
      </c>
      <c r="Y485" s="120">
        <v>760</v>
      </c>
      <c r="Z485" s="120">
        <v>890</v>
      </c>
      <c r="AA485" s="139">
        <v>890</v>
      </c>
    </row>
  </sheetData>
  <autoFilter ref="A23:AA485" xr:uid="{97F01962-ECD6-4548-AB56-78B05E2DE001}"/>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3AAB9-A141-46A4-99F9-D69DCB03427E}">
  <sheetPr>
    <tabColor theme="7"/>
  </sheetPr>
  <dimension ref="C3:J22"/>
  <sheetViews>
    <sheetView workbookViewId="0">
      <selection activeCell="G29" sqref="G29"/>
    </sheetView>
  </sheetViews>
  <sheetFormatPr baseColWidth="10" defaultColWidth="8.83203125" defaultRowHeight="15" x14ac:dyDescent="0.2"/>
  <cols>
    <col min="4" max="4" width="14.33203125" bestFit="1" customWidth="1"/>
    <col min="5" max="5" width="11.5" bestFit="1" customWidth="1"/>
    <col min="6" max="6" width="16.6640625" customWidth="1"/>
    <col min="7" max="7" width="13.5" customWidth="1"/>
    <col min="8" max="8" width="14.33203125" bestFit="1" customWidth="1"/>
    <col min="9" max="9" width="15.5" customWidth="1"/>
    <col min="10" max="10" width="16.5" customWidth="1"/>
  </cols>
  <sheetData>
    <row r="3" spans="3:10" ht="19" x14ac:dyDescent="0.25">
      <c r="C3" s="26" t="s">
        <v>192</v>
      </c>
      <c r="D3" s="26" t="s">
        <v>572</v>
      </c>
      <c r="E3" s="26"/>
      <c r="F3" s="26"/>
      <c r="G3" s="26"/>
      <c r="H3" s="26"/>
    </row>
    <row r="4" spans="3:10" x14ac:dyDescent="0.2">
      <c r="D4" s="14" t="s">
        <v>573</v>
      </c>
      <c r="E4" s="14" t="s">
        <v>265</v>
      </c>
    </row>
    <row r="5" spans="3:10" x14ac:dyDescent="0.2">
      <c r="D5" t="s">
        <v>574</v>
      </c>
    </row>
    <row r="6" spans="3:10" x14ac:dyDescent="0.2">
      <c r="D6" t="s">
        <v>575</v>
      </c>
      <c r="E6" t="s">
        <v>69</v>
      </c>
    </row>
    <row r="7" spans="3:10" x14ac:dyDescent="0.2">
      <c r="C7" t="s">
        <v>199</v>
      </c>
      <c r="D7" t="s">
        <v>380</v>
      </c>
      <c r="E7" t="s">
        <v>451</v>
      </c>
      <c r="F7" t="s">
        <v>298</v>
      </c>
      <c r="G7" t="s">
        <v>390</v>
      </c>
      <c r="H7" t="s">
        <v>530</v>
      </c>
      <c r="I7" t="s">
        <v>385</v>
      </c>
      <c r="J7" t="s">
        <v>576</v>
      </c>
    </row>
    <row r="8" spans="3:10" x14ac:dyDescent="0.2">
      <c r="C8">
        <v>2005</v>
      </c>
      <c r="D8" s="176">
        <v>42182228</v>
      </c>
      <c r="E8" s="176">
        <v>421103</v>
      </c>
      <c r="F8" s="176">
        <v>2921391</v>
      </c>
      <c r="G8" s="176">
        <v>6768183</v>
      </c>
      <c r="H8" s="176">
        <v>29428375</v>
      </c>
      <c r="I8" s="176">
        <v>12170798</v>
      </c>
      <c r="J8" s="176">
        <v>93892078</v>
      </c>
    </row>
    <row r="9" spans="3:10" x14ac:dyDescent="0.2">
      <c r="C9">
        <v>2006</v>
      </c>
      <c r="D9" s="176">
        <v>40893746</v>
      </c>
      <c r="E9" s="176">
        <v>322994</v>
      </c>
      <c r="F9" s="176">
        <v>2928433</v>
      </c>
      <c r="G9" s="176">
        <v>6557785</v>
      </c>
      <c r="H9" s="176">
        <v>24503725</v>
      </c>
      <c r="I9" s="176">
        <v>11782144</v>
      </c>
      <c r="J9" s="176">
        <v>86988827</v>
      </c>
    </row>
    <row r="10" spans="3:10" x14ac:dyDescent="0.2">
      <c r="C10">
        <v>2007</v>
      </c>
      <c r="D10" s="176">
        <v>43727213</v>
      </c>
      <c r="E10" s="176">
        <v>388226</v>
      </c>
      <c r="F10" s="176">
        <v>2914347</v>
      </c>
      <c r="G10" s="176">
        <v>7208093</v>
      </c>
      <c r="H10" s="176">
        <v>27947698</v>
      </c>
      <c r="I10" s="176">
        <v>12340306</v>
      </c>
      <c r="J10" s="176">
        <v>94525883</v>
      </c>
    </row>
    <row r="11" spans="3:10" x14ac:dyDescent="0.2">
      <c r="C11">
        <v>2008</v>
      </c>
      <c r="D11" s="176">
        <v>41697625</v>
      </c>
      <c r="E11" s="176">
        <v>387420</v>
      </c>
      <c r="F11" s="176">
        <v>2880725</v>
      </c>
      <c r="G11" s="176">
        <v>7793216</v>
      </c>
      <c r="H11" s="176">
        <v>22744995</v>
      </c>
      <c r="I11" s="176">
        <v>12230800</v>
      </c>
      <c r="J11" s="176">
        <v>87734781</v>
      </c>
    </row>
    <row r="12" spans="3:10" x14ac:dyDescent="0.2">
      <c r="C12">
        <v>2009</v>
      </c>
      <c r="D12" s="176">
        <v>41034329</v>
      </c>
      <c r="E12" s="176">
        <v>140384</v>
      </c>
      <c r="F12" s="176">
        <v>2770052</v>
      </c>
      <c r="G12" s="176">
        <v>6961375</v>
      </c>
      <c r="H12" s="176">
        <v>9569704</v>
      </c>
      <c r="I12" s="176">
        <v>13094592</v>
      </c>
      <c r="J12" s="176">
        <v>73570436</v>
      </c>
    </row>
    <row r="13" spans="3:10" x14ac:dyDescent="0.2">
      <c r="C13">
        <v>2010</v>
      </c>
      <c r="D13" s="176">
        <v>41013100</v>
      </c>
      <c r="E13" s="176">
        <v>44388</v>
      </c>
      <c r="F13" s="176">
        <v>2081047</v>
      </c>
      <c r="G13" s="176">
        <v>6791809</v>
      </c>
      <c r="H13" s="176">
        <v>12285443</v>
      </c>
      <c r="I13" s="176">
        <v>12084243</v>
      </c>
      <c r="J13" s="176">
        <v>74300030</v>
      </c>
    </row>
    <row r="14" spans="3:10" x14ac:dyDescent="0.2">
      <c r="C14">
        <v>2011</v>
      </c>
      <c r="D14" s="176">
        <v>46284803</v>
      </c>
      <c r="E14" s="176">
        <v>49709</v>
      </c>
      <c r="F14" s="176">
        <v>2342813</v>
      </c>
      <c r="G14" s="176">
        <v>6015628</v>
      </c>
      <c r="H14" s="176">
        <v>3883358</v>
      </c>
      <c r="I14" s="176">
        <v>11628724</v>
      </c>
      <c r="J14" s="176">
        <v>70205035</v>
      </c>
    </row>
    <row r="15" spans="3:10" x14ac:dyDescent="0.2">
      <c r="C15">
        <v>2012</v>
      </c>
      <c r="D15" s="176">
        <v>37270748</v>
      </c>
      <c r="E15" s="176">
        <v>51521</v>
      </c>
      <c r="F15" s="176">
        <v>1895725</v>
      </c>
      <c r="G15" s="176">
        <v>5392696</v>
      </c>
      <c r="H15" s="176">
        <v>4097743</v>
      </c>
      <c r="I15" s="176">
        <v>11442745</v>
      </c>
      <c r="J15" s="176">
        <v>60151178</v>
      </c>
    </row>
    <row r="16" spans="3:10" x14ac:dyDescent="0.2">
      <c r="C16">
        <v>2013</v>
      </c>
      <c r="D16" s="176">
        <v>38460417</v>
      </c>
      <c r="E16" s="176">
        <v>65397</v>
      </c>
      <c r="F16" s="176">
        <v>2247489</v>
      </c>
      <c r="G16" s="176">
        <v>5503192</v>
      </c>
      <c r="H16" s="176">
        <v>2853010</v>
      </c>
      <c r="I16" s="176">
        <v>11762149</v>
      </c>
      <c r="J16" s="176">
        <v>60891654</v>
      </c>
    </row>
    <row r="17" spans="3:10" x14ac:dyDescent="0.2">
      <c r="C17">
        <v>2014</v>
      </c>
      <c r="D17" s="176">
        <v>43408711</v>
      </c>
      <c r="E17" s="176">
        <v>68918</v>
      </c>
      <c r="F17" s="176">
        <v>2557874</v>
      </c>
      <c r="G17" s="176">
        <v>5254999</v>
      </c>
      <c r="H17" s="176">
        <v>79244</v>
      </c>
      <c r="I17" s="176">
        <v>10219026</v>
      </c>
      <c r="J17" s="176">
        <v>61588772</v>
      </c>
    </row>
    <row r="18" spans="3:10" x14ac:dyDescent="0.2">
      <c r="C18">
        <v>2015</v>
      </c>
      <c r="D18" s="176">
        <v>39096776</v>
      </c>
      <c r="E18" s="176">
        <v>63356</v>
      </c>
      <c r="F18" s="176">
        <v>1653251</v>
      </c>
      <c r="G18" s="176">
        <v>4869000</v>
      </c>
      <c r="H18" s="176">
        <v>0</v>
      </c>
      <c r="I18" s="176">
        <v>12088419</v>
      </c>
      <c r="J18" s="176">
        <v>57770802</v>
      </c>
    </row>
    <row r="19" spans="3:10" x14ac:dyDescent="0.2">
      <c r="C19">
        <v>2016</v>
      </c>
      <c r="D19" s="176">
        <v>38851635</v>
      </c>
      <c r="E19" s="176">
        <v>28487</v>
      </c>
      <c r="F19" s="176">
        <v>2157045</v>
      </c>
      <c r="G19" s="176">
        <v>4826569</v>
      </c>
      <c r="H19" s="176">
        <v>0</v>
      </c>
      <c r="I19" s="176">
        <v>12039606</v>
      </c>
      <c r="J19" s="176">
        <v>57903342</v>
      </c>
    </row>
    <row r="20" spans="3:10" x14ac:dyDescent="0.2">
      <c r="C20">
        <v>2017</v>
      </c>
      <c r="D20" s="176">
        <v>36971439</v>
      </c>
      <c r="E20" s="176">
        <v>29462</v>
      </c>
      <c r="F20" s="176">
        <v>2093911</v>
      </c>
      <c r="G20" s="176">
        <v>4843661</v>
      </c>
      <c r="H20" s="176">
        <v>0</v>
      </c>
      <c r="I20" s="176">
        <v>11979319</v>
      </c>
      <c r="J20" s="176">
        <v>55917792</v>
      </c>
    </row>
    <row r="21" spans="3:10" x14ac:dyDescent="0.2">
      <c r="C21">
        <v>2018</v>
      </c>
      <c r="D21" s="176">
        <v>29384771</v>
      </c>
      <c r="E21" s="176">
        <v>5261</v>
      </c>
      <c r="F21" s="176">
        <v>2328669</v>
      </c>
      <c r="G21" s="176">
        <v>4975179</v>
      </c>
      <c r="H21" s="176">
        <v>0</v>
      </c>
      <c r="I21" s="176">
        <v>10346228</v>
      </c>
      <c r="J21" s="176">
        <v>47040108</v>
      </c>
    </row>
    <row r="22" spans="3:10" x14ac:dyDescent="0.2">
      <c r="C22">
        <v>2019</v>
      </c>
      <c r="D22" s="176">
        <v>27688260</v>
      </c>
      <c r="E22" s="176">
        <v>0</v>
      </c>
      <c r="F22" s="176">
        <v>1823413</v>
      </c>
      <c r="G22" s="176">
        <v>4987593</v>
      </c>
      <c r="H22" s="176">
        <v>0</v>
      </c>
      <c r="I22" s="176">
        <v>10035400</v>
      </c>
      <c r="J22" s="176">
        <v>44534666</v>
      </c>
    </row>
  </sheetData>
  <pageMargins left="0.7" right="0.7" top="0.75" bottom="0.75" header="0.3" footer="0.3"/>
  <pageSetup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558D1-AC6B-4B95-929E-0362B9130DEB}">
  <dimension ref="B2:N51"/>
  <sheetViews>
    <sheetView zoomScale="115" zoomScaleNormal="115" workbookViewId="0">
      <selection activeCell="C4" sqref="C4"/>
    </sheetView>
  </sheetViews>
  <sheetFormatPr baseColWidth="10" defaultColWidth="8.83203125" defaultRowHeight="15" x14ac:dyDescent="0.2"/>
  <cols>
    <col min="2" max="2" width="14.5" customWidth="1"/>
    <col min="3" max="3" width="13.33203125" customWidth="1"/>
    <col min="4" max="4" width="11.83203125" bestFit="1" customWidth="1"/>
  </cols>
  <sheetData>
    <row r="2" spans="2:14" ht="31" x14ac:dyDescent="0.35">
      <c r="B2" s="159" t="s">
        <v>0</v>
      </c>
      <c r="C2" s="100"/>
      <c r="D2" s="100"/>
      <c r="E2" s="100"/>
      <c r="F2" s="100"/>
      <c r="G2" s="100"/>
      <c r="H2" s="100"/>
      <c r="I2" s="100"/>
      <c r="J2" s="100"/>
      <c r="K2" s="100"/>
      <c r="L2" s="100"/>
      <c r="M2" s="100"/>
      <c r="N2" s="100"/>
    </row>
    <row r="3" spans="2:14" x14ac:dyDescent="0.2">
      <c r="B3" t="s">
        <v>1</v>
      </c>
      <c r="C3" t="s">
        <v>2</v>
      </c>
    </row>
    <row r="4" spans="2:14" x14ac:dyDescent="0.2">
      <c r="B4" t="s">
        <v>3</v>
      </c>
      <c r="C4" t="s">
        <v>580</v>
      </c>
    </row>
    <row r="7" spans="2:14" x14ac:dyDescent="0.2">
      <c r="B7" s="94" t="s">
        <v>4</v>
      </c>
      <c r="C7" s="94"/>
      <c r="D7" s="94"/>
      <c r="E7" s="94"/>
    </row>
    <row r="8" spans="2:14" x14ac:dyDescent="0.2">
      <c r="B8" s="164" t="s">
        <v>5</v>
      </c>
    </row>
    <row r="9" spans="2:14" x14ac:dyDescent="0.2">
      <c r="B9" s="165" t="s">
        <v>6</v>
      </c>
      <c r="C9" t="s">
        <v>7</v>
      </c>
    </row>
    <row r="10" spans="2:14" x14ac:dyDescent="0.2">
      <c r="B10" s="165" t="s">
        <v>8</v>
      </c>
      <c r="C10" t="s">
        <v>9</v>
      </c>
    </row>
    <row r="12" spans="2:14" x14ac:dyDescent="0.2">
      <c r="B12" s="14" t="s">
        <v>10</v>
      </c>
    </row>
    <row r="13" spans="2:14" x14ac:dyDescent="0.2">
      <c r="B13" s="166" t="s">
        <v>11</v>
      </c>
      <c r="C13" t="s">
        <v>12</v>
      </c>
    </row>
    <row r="15" spans="2:14" x14ac:dyDescent="0.2">
      <c r="B15" s="102" t="s">
        <v>13</v>
      </c>
      <c r="C15" s="102" t="s">
        <v>14</v>
      </c>
      <c r="D15" s="102" t="s">
        <v>15</v>
      </c>
      <c r="E15" s="102" t="s">
        <v>16</v>
      </c>
      <c r="F15" s="118"/>
      <c r="G15" s="118"/>
    </row>
    <row r="16" spans="2:14" x14ac:dyDescent="0.2">
      <c r="B16" s="6" t="s">
        <v>17</v>
      </c>
      <c r="C16" s="167">
        <v>44407</v>
      </c>
      <c r="D16" t="s">
        <v>18</v>
      </c>
      <c r="E16" t="s">
        <v>19</v>
      </c>
    </row>
    <row r="17" spans="2:5" x14ac:dyDescent="0.2">
      <c r="B17" s="6" t="s">
        <v>20</v>
      </c>
      <c r="C17" s="167">
        <v>44438</v>
      </c>
      <c r="D17" t="s">
        <v>18</v>
      </c>
      <c r="E17" t="s">
        <v>21</v>
      </c>
    </row>
    <row r="18" spans="2:5" x14ac:dyDescent="0.2">
      <c r="B18" s="6" t="s">
        <v>22</v>
      </c>
      <c r="C18" s="167">
        <v>44475</v>
      </c>
      <c r="D18" t="s">
        <v>18</v>
      </c>
      <c r="E18" t="s">
        <v>23</v>
      </c>
    </row>
    <row r="19" spans="2:5" x14ac:dyDescent="0.2">
      <c r="B19" s="6" t="s">
        <v>24</v>
      </c>
      <c r="C19" s="167">
        <v>44481</v>
      </c>
      <c r="D19" t="s">
        <v>25</v>
      </c>
      <c r="E19" t="s">
        <v>26</v>
      </c>
    </row>
    <row r="20" spans="2:5" x14ac:dyDescent="0.2">
      <c r="B20" s="6"/>
      <c r="C20" s="167"/>
    </row>
    <row r="21" spans="2:5" x14ac:dyDescent="0.2">
      <c r="B21" s="6"/>
      <c r="C21" s="167"/>
    </row>
    <row r="22" spans="2:5" x14ac:dyDescent="0.2">
      <c r="B22" s="6"/>
      <c r="C22" s="167"/>
    </row>
    <row r="23" spans="2:5" x14ac:dyDescent="0.2">
      <c r="B23" s="6"/>
      <c r="C23" s="167"/>
    </row>
    <row r="24" spans="2:5" x14ac:dyDescent="0.2">
      <c r="B24" s="6"/>
      <c r="C24" s="167"/>
    </row>
    <row r="25" spans="2:5" x14ac:dyDescent="0.2">
      <c r="B25" s="6"/>
      <c r="C25" s="167"/>
    </row>
    <row r="26" spans="2:5" x14ac:dyDescent="0.2">
      <c r="C26" s="167"/>
    </row>
    <row r="28" spans="2:5" x14ac:dyDescent="0.2">
      <c r="B28" s="94" t="s">
        <v>27</v>
      </c>
      <c r="C28" s="94"/>
      <c r="D28" s="94"/>
    </row>
    <row r="29" spans="2:5" x14ac:dyDescent="0.2">
      <c r="B29" t="s">
        <v>28</v>
      </c>
    </row>
    <row r="30" spans="2:5" x14ac:dyDescent="0.2">
      <c r="B30" t="s">
        <v>29</v>
      </c>
    </row>
    <row r="39" spans="2:7" x14ac:dyDescent="0.2">
      <c r="E39" s="6"/>
      <c r="F39" s="6"/>
      <c r="G39" s="6"/>
    </row>
    <row r="43" spans="2:7" x14ac:dyDescent="0.2">
      <c r="B43" s="94" t="s">
        <v>30</v>
      </c>
      <c r="C43" s="94"/>
      <c r="D43" s="94"/>
    </row>
    <row r="46" spans="2:7" x14ac:dyDescent="0.2">
      <c r="B46" s="711" t="s">
        <v>31</v>
      </c>
      <c r="C46" s="711"/>
      <c r="D46" t="s">
        <v>32</v>
      </c>
    </row>
    <row r="47" spans="2:7" x14ac:dyDescent="0.2">
      <c r="B47" s="712" t="s">
        <v>33</v>
      </c>
      <c r="C47" s="712"/>
      <c r="D47" t="s">
        <v>34</v>
      </c>
    </row>
    <row r="48" spans="2:7" x14ac:dyDescent="0.2">
      <c r="B48" s="713" t="s">
        <v>35</v>
      </c>
      <c r="C48" s="713"/>
      <c r="D48" t="s">
        <v>36</v>
      </c>
    </row>
    <row r="49" spans="2:4" x14ac:dyDescent="0.2">
      <c r="B49" s="714" t="s">
        <v>37</v>
      </c>
      <c r="C49" s="714"/>
      <c r="D49" t="s">
        <v>38</v>
      </c>
    </row>
    <row r="50" spans="2:4" x14ac:dyDescent="0.2">
      <c r="B50" s="715" t="s">
        <v>39</v>
      </c>
      <c r="C50" s="715"/>
      <c r="D50" t="s">
        <v>40</v>
      </c>
    </row>
    <row r="51" spans="2:4" x14ac:dyDescent="0.2">
      <c r="B51" s="710" t="s">
        <v>41</v>
      </c>
      <c r="C51" s="710"/>
    </row>
  </sheetData>
  <mergeCells count="6">
    <mergeCell ref="B51:C51"/>
    <mergeCell ref="B46:C46"/>
    <mergeCell ref="B47:C47"/>
    <mergeCell ref="B48:C48"/>
    <mergeCell ref="B49:C49"/>
    <mergeCell ref="B50:C50"/>
  </mergeCells>
  <hyperlinks>
    <hyperlink ref="B9" location="Summary!A1" display="Summary" xr:uid="{8D1C892E-F22D-4865-8FB2-BE1F9AD4BCD1}"/>
    <hyperlink ref="B10" location="'Figures '!A1" display="Figures" xr:uid="{1ABECFBD-6C38-4268-BABA-995DBBF79A5B}"/>
    <hyperlink ref="B13" location="Schedule!A1" display="Scheudle" xr:uid="{10A72863-45BB-4A2D-B152-E0148861A5EA}"/>
  </hyperlink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22A7-1B2E-44D5-8A2B-22F446C3758F}">
  <sheetPr>
    <tabColor rgb="FF00B0F0"/>
  </sheetPr>
  <dimension ref="A1:AJ102"/>
  <sheetViews>
    <sheetView zoomScale="70" zoomScaleNormal="70" workbookViewId="0">
      <pane xSplit="4" ySplit="1" topLeftCell="U4" activePane="bottomRight" state="frozen"/>
      <selection pane="topRight" activeCell="E1" sqref="E1"/>
      <selection pane="bottomLeft" activeCell="A4" sqref="A4"/>
      <selection pane="bottomRight" activeCell="D97" sqref="D97"/>
    </sheetView>
  </sheetViews>
  <sheetFormatPr baseColWidth="10" defaultColWidth="8.83203125" defaultRowHeight="15" x14ac:dyDescent="0.2"/>
  <cols>
    <col min="1" max="1" width="20" customWidth="1"/>
    <col min="2" max="2" width="13.5" customWidth="1"/>
    <col min="3" max="3" width="24.5" customWidth="1"/>
    <col min="4" max="4" width="15.1640625" customWidth="1"/>
    <col min="5" max="5" width="12.5" customWidth="1"/>
    <col min="6" max="6" width="10.5" bestFit="1" customWidth="1"/>
    <col min="7" max="9" width="11" bestFit="1" customWidth="1"/>
    <col min="10" max="10" width="11.5" bestFit="1" customWidth="1"/>
    <col min="11" max="35" width="10.5" style="60" bestFit="1" customWidth="1"/>
    <col min="36" max="36" width="11.1640625" style="60" customWidth="1"/>
  </cols>
  <sheetData>
    <row r="1" spans="1:36" s="451" customFormat="1" ht="22" thickBot="1" x14ac:dyDescent="0.3">
      <c r="A1" s="447"/>
      <c r="B1" s="448" t="s">
        <v>42</v>
      </c>
      <c r="C1" s="449" t="s">
        <v>43</v>
      </c>
      <c r="D1" s="450" t="s">
        <v>44</v>
      </c>
      <c r="E1" s="447">
        <v>2014</v>
      </c>
      <c r="F1" s="447">
        <v>2015</v>
      </c>
      <c r="G1" s="447">
        <v>2016</v>
      </c>
      <c r="H1" s="447">
        <v>2017</v>
      </c>
      <c r="I1" s="447">
        <v>2018</v>
      </c>
      <c r="J1" s="447">
        <v>2019</v>
      </c>
      <c r="K1" s="477">
        <v>2020</v>
      </c>
      <c r="L1" s="477">
        <v>2021</v>
      </c>
      <c r="M1" s="477">
        <v>2022</v>
      </c>
      <c r="N1" s="477">
        <v>2023</v>
      </c>
      <c r="O1" s="477">
        <v>2024</v>
      </c>
      <c r="P1" s="477">
        <v>2025</v>
      </c>
      <c r="Q1" s="477">
        <v>2026</v>
      </c>
      <c r="R1" s="477">
        <v>2027</v>
      </c>
      <c r="S1" s="477">
        <v>2028</v>
      </c>
      <c r="T1" s="477">
        <v>2029</v>
      </c>
      <c r="U1" s="477">
        <v>2030</v>
      </c>
      <c r="V1" s="477">
        <v>2031</v>
      </c>
      <c r="W1" s="477">
        <v>2032</v>
      </c>
      <c r="X1" s="477">
        <v>2033</v>
      </c>
      <c r="Y1" s="477">
        <v>2034</v>
      </c>
      <c r="Z1" s="477">
        <v>2035</v>
      </c>
      <c r="AA1" s="477">
        <v>2036</v>
      </c>
      <c r="AB1" s="477">
        <v>2037</v>
      </c>
      <c r="AC1" s="477">
        <v>2038</v>
      </c>
      <c r="AD1" s="477">
        <v>2039</v>
      </c>
      <c r="AE1" s="477">
        <v>2040</v>
      </c>
      <c r="AF1" s="477">
        <v>2041</v>
      </c>
      <c r="AG1" s="477">
        <v>2042</v>
      </c>
      <c r="AH1" s="477">
        <v>2043</v>
      </c>
      <c r="AI1" s="477">
        <v>2044</v>
      </c>
      <c r="AJ1" s="477">
        <v>2045</v>
      </c>
    </row>
    <row r="2" spans="1:36" x14ac:dyDescent="0.2">
      <c r="A2" s="728" t="s">
        <v>45</v>
      </c>
      <c r="B2" s="402" t="s">
        <v>46</v>
      </c>
      <c r="C2" s="237" t="str">
        <f>Schedule!$C$3</f>
        <v xml:space="preserve">2012 Federal Regulations </v>
      </c>
      <c r="D2" s="454" t="s">
        <v>47</v>
      </c>
      <c r="E2" s="577">
        <f>'AB Data'!F171</f>
        <v>44.103415963235996</v>
      </c>
      <c r="F2" s="478">
        <f>'AB Data'!G171</f>
        <v>44.103415963235996</v>
      </c>
      <c r="G2" s="478">
        <f>'AB Data'!H171</f>
        <v>44.103415963235996</v>
      </c>
      <c r="H2" s="478">
        <f>'AB Data'!I171</f>
        <v>44.103415963235996</v>
      </c>
      <c r="I2" s="478">
        <f>'AB Data'!J171</f>
        <v>44.103415963235996</v>
      </c>
      <c r="J2" s="478">
        <f>'AB Data'!K171</f>
        <v>44.103415963235996</v>
      </c>
      <c r="K2" s="478">
        <f>'AB Data'!L171</f>
        <v>38.967790518653231</v>
      </c>
      <c r="L2" s="478">
        <f>'AB Data'!M171</f>
        <v>38.967790518653231</v>
      </c>
      <c r="M2" s="478">
        <f>'AB Data'!N171</f>
        <v>38.967790518653231</v>
      </c>
      <c r="N2" s="478">
        <f>'AB Data'!O171</f>
        <v>38.967790518653231</v>
      </c>
      <c r="O2" s="478">
        <f>'AB Data'!P171</f>
        <v>38.967790518653231</v>
      </c>
      <c r="P2" s="478">
        <f>'AB Data'!Q171</f>
        <v>38.967790518653231</v>
      </c>
      <c r="Q2" s="478">
        <f>'AB Data'!R171</f>
        <v>37.649767512269854</v>
      </c>
      <c r="R2" s="478">
        <f>'AB Data'!S171</f>
        <v>35.341843689346781</v>
      </c>
      <c r="S2" s="478">
        <f>'AB Data'!T171</f>
        <v>32.666435574663318</v>
      </c>
      <c r="T2" s="478">
        <f>'AB Data'!U171</f>
        <v>29.743868500597795</v>
      </c>
      <c r="U2" s="478">
        <f>'AB Data'!V171</f>
        <v>17.117941748760998</v>
      </c>
      <c r="V2" s="478">
        <f>'AB Data'!W171</f>
        <v>17.117941748760998</v>
      </c>
      <c r="W2" s="478">
        <f>'AB Data'!X171</f>
        <v>17.117941748760998</v>
      </c>
      <c r="X2" s="478">
        <f>'AB Data'!Y171</f>
        <v>17.117941748760998</v>
      </c>
      <c r="Y2" s="478">
        <f>'AB Data'!Z171</f>
        <v>17.117941748760998</v>
      </c>
      <c r="Z2" s="478">
        <f>'AB Data'!AA171</f>
        <v>17.117941748760998</v>
      </c>
      <c r="AA2" s="478">
        <f>'AB Data'!AB171</f>
        <v>17.117941748760998</v>
      </c>
      <c r="AB2" s="478">
        <f>'AB Data'!AC171</f>
        <v>14.567799436104419</v>
      </c>
      <c r="AC2" s="478">
        <f>'AB Data'!AD171</f>
        <v>14.567799436104419</v>
      </c>
      <c r="AD2" s="478">
        <f>'AB Data'!AE171</f>
        <v>14.567799436104419</v>
      </c>
      <c r="AE2" s="478">
        <f>'AB Data'!AF171</f>
        <v>11.409373051337919</v>
      </c>
      <c r="AF2" s="478">
        <f>'AB Data'!AG171</f>
        <v>8.7395259647665</v>
      </c>
      <c r="AG2" s="478">
        <f>'AB Data'!AH171</f>
        <v>8.7395259647665</v>
      </c>
      <c r="AH2" s="478">
        <f>'AB Data'!AI171</f>
        <v>8.7395259647665</v>
      </c>
      <c r="AI2" s="478">
        <f>'AB Data'!AJ171</f>
        <v>8.7395259647665</v>
      </c>
      <c r="AJ2" s="479">
        <f>'AB Data'!AK171</f>
        <v>5.5810995800000001</v>
      </c>
    </row>
    <row r="3" spans="1:36" x14ac:dyDescent="0.2">
      <c r="A3" s="729"/>
      <c r="B3" s="262" t="s">
        <v>48</v>
      </c>
      <c r="C3" s="178" t="str">
        <f>Schedule!$C$3</f>
        <v xml:space="preserve">2012 Federal Regulations </v>
      </c>
      <c r="D3" s="455" t="s">
        <v>47</v>
      </c>
      <c r="E3" s="578">
        <f>'NS Data'!E85</f>
        <v>6.2013040169239995</v>
      </c>
      <c r="F3" s="202">
        <f>'NS Data'!F85</f>
        <v>6.2013040169239995</v>
      </c>
      <c r="G3" s="202">
        <f>'NS Data'!G85</f>
        <v>6.2013040169239995</v>
      </c>
      <c r="H3" s="202">
        <f>'NS Data'!H85</f>
        <v>6.2013040169239995</v>
      </c>
      <c r="I3" s="202">
        <f>'NS Data'!I85</f>
        <v>6.2013040169239995</v>
      </c>
      <c r="J3" s="202">
        <f>'NS Data'!J85</f>
        <v>6.2013040169239995</v>
      </c>
      <c r="K3" s="202">
        <f>'NS Data'!K85</f>
        <v>5.9131713060128286</v>
      </c>
      <c r="L3" s="202">
        <f>'NS Data'!L85</f>
        <v>5.9131713060128286</v>
      </c>
      <c r="M3" s="202">
        <f>'NS Data'!M85</f>
        <v>5.9131713060128286</v>
      </c>
      <c r="N3" s="202">
        <f>'NS Data'!N85</f>
        <v>5.9131713060128286</v>
      </c>
      <c r="O3" s="202">
        <f>'NS Data'!O85</f>
        <v>5.1605858670657412</v>
      </c>
      <c r="P3" s="202">
        <f>'NS Data'!P85</f>
        <v>4.6230248392463933</v>
      </c>
      <c r="Q3" s="202">
        <f>'NS Data'!Q85</f>
        <v>4.6230248392463933</v>
      </c>
      <c r="R3" s="202">
        <f>'NS Data'!R85</f>
        <v>4.6230248392463933</v>
      </c>
      <c r="S3" s="202">
        <f>'NS Data'!S85</f>
        <v>4.6230248392463933</v>
      </c>
      <c r="T3" s="202">
        <f>'NS Data'!T85</f>
        <v>3.8704394002993063</v>
      </c>
      <c r="U3" s="202">
        <f>'NS Data'!U85</f>
        <v>3.8704394002993063</v>
      </c>
      <c r="V3" s="202">
        <f>'NS Data'!V85</f>
        <v>3.8704394002993063</v>
      </c>
      <c r="W3" s="202">
        <f>'NS Data'!W85</f>
        <v>3.8704394002993063</v>
      </c>
      <c r="X3" s="202">
        <f>'NS Data'!X85</f>
        <v>3.8704394002993063</v>
      </c>
      <c r="Y3" s="202">
        <f>'NS Data'!Y85</f>
        <v>3.8704394002993063</v>
      </c>
      <c r="Z3" s="202">
        <f>'NS Data'!Z85</f>
        <v>3.8704394002993063</v>
      </c>
      <c r="AA3" s="202">
        <f>'NS Data'!AA85</f>
        <v>3.8704394002993063</v>
      </c>
      <c r="AB3" s="202">
        <f>'NS Data'!AB85</f>
        <v>3.8704394002993063</v>
      </c>
      <c r="AC3" s="202">
        <f>'NS Data'!AC85</f>
        <v>3.8704394002993063</v>
      </c>
      <c r="AD3" s="202">
        <f>'NS Data'!AD85</f>
        <v>3.8704394002993063</v>
      </c>
      <c r="AE3" s="202">
        <f>'NS Data'!AE85</f>
        <v>3.8704394002993063</v>
      </c>
      <c r="AF3" s="202">
        <v>0</v>
      </c>
      <c r="AG3" s="202">
        <v>0</v>
      </c>
      <c r="AH3" s="202">
        <v>0</v>
      </c>
      <c r="AI3" s="202">
        <v>0</v>
      </c>
      <c r="AJ3" s="224">
        <v>0</v>
      </c>
    </row>
    <row r="4" spans="1:36" x14ac:dyDescent="0.2">
      <c r="A4" s="729"/>
      <c r="B4" s="262" t="s">
        <v>49</v>
      </c>
      <c r="C4" s="178" t="str">
        <f>Schedule!$C$3</f>
        <v xml:space="preserve">2012 Federal Regulations </v>
      </c>
      <c r="D4" s="455" t="s">
        <v>47</v>
      </c>
      <c r="E4" s="578">
        <f>'SK Data'!E85</f>
        <v>11.209999999999999</v>
      </c>
      <c r="F4" s="202">
        <f>'SK Data'!F85</f>
        <v>11.411999999999997</v>
      </c>
      <c r="G4" s="202">
        <f>'SK Data'!G85</f>
        <v>11.411999999999997</v>
      </c>
      <c r="H4" s="202">
        <f>'SK Data'!H85</f>
        <v>11.411999999999997</v>
      </c>
      <c r="I4" s="202">
        <f>'SK Data'!I85</f>
        <v>11.411999999999997</v>
      </c>
      <c r="J4" s="202">
        <f>'SK Data'!J85</f>
        <v>11.411999999999997</v>
      </c>
      <c r="K4" s="202">
        <f>'SK Data'!K85</f>
        <v>9.3119999999999994</v>
      </c>
      <c r="L4" s="202">
        <f>'SK Data'!L85</f>
        <v>9.3119999999999994</v>
      </c>
      <c r="M4" s="202">
        <f>'SK Data'!M85</f>
        <v>9.3119999999999994</v>
      </c>
      <c r="N4" s="202">
        <f>'SK Data'!N85</f>
        <v>9.3119999999999994</v>
      </c>
      <c r="O4" s="202">
        <f>'SK Data'!O85</f>
        <v>9.3119999999999994</v>
      </c>
      <c r="P4" s="202">
        <f>'SK Data'!P85</f>
        <v>9.3119999999999994</v>
      </c>
      <c r="Q4" s="202">
        <f>'SK Data'!Q85</f>
        <v>9.3119999999999994</v>
      </c>
      <c r="R4" s="202">
        <f>'SK Data'!R85</f>
        <v>9.3119999999999994</v>
      </c>
      <c r="S4" s="202">
        <f>'SK Data'!S85</f>
        <v>9.3119999999999994</v>
      </c>
      <c r="T4" s="202">
        <f>'SK Data'!T85</f>
        <v>7.3019999999999996</v>
      </c>
      <c r="U4" s="202">
        <f>'SK Data'!U85</f>
        <v>2.6619999999999999</v>
      </c>
      <c r="V4" s="202">
        <f>'SK Data'!V85</f>
        <v>2.6619999999999999</v>
      </c>
      <c r="W4" s="202">
        <f>'SK Data'!W85</f>
        <v>2.6619999999999999</v>
      </c>
      <c r="X4" s="202">
        <f>'SK Data'!X85</f>
        <v>2.6619999999999999</v>
      </c>
      <c r="Y4" s="202">
        <f>'SK Data'!Y85</f>
        <v>2.6619999999999999</v>
      </c>
      <c r="Z4" s="202">
        <f>'SK Data'!Z85</f>
        <v>2.6619999999999999</v>
      </c>
      <c r="AA4" s="202">
        <f>'SK Data'!AA85</f>
        <v>2.6619999999999999</v>
      </c>
      <c r="AB4" s="202">
        <f>'SK Data'!AB85</f>
        <v>2.6619999999999999</v>
      </c>
      <c r="AC4" s="202">
        <f>'SK Data'!AC85</f>
        <v>2.6619999999999999</v>
      </c>
      <c r="AD4" s="202">
        <f>'SK Data'!AD85</f>
        <v>2.6619999999999999</v>
      </c>
      <c r="AE4" s="202">
        <f>'SK Data'!AE85</f>
        <v>2.6619999999999999</v>
      </c>
      <c r="AF4" s="202">
        <f>'SK Data'!AF85</f>
        <v>2.6619999999999999</v>
      </c>
      <c r="AG4" s="202">
        <f>'SK Data'!AG85</f>
        <v>2.6619999999999999</v>
      </c>
      <c r="AH4" s="202">
        <f>'SK Data'!AH85</f>
        <v>0.63200000000000001</v>
      </c>
      <c r="AI4" s="202">
        <f>'SK Data'!AI85</f>
        <v>0.63200000000000001</v>
      </c>
      <c r="AJ4" s="224">
        <f>'SK Data'!AJ85</f>
        <v>0.63200000000000001</v>
      </c>
    </row>
    <row r="5" spans="1:36" x14ac:dyDescent="0.2">
      <c r="A5" s="729"/>
      <c r="B5" s="262" t="s">
        <v>50</v>
      </c>
      <c r="C5" s="178" t="str">
        <f>Schedule!$C$3</f>
        <v xml:space="preserve">2012 Federal Regulations </v>
      </c>
      <c r="D5" s="455" t="s">
        <v>47</v>
      </c>
      <c r="E5" s="578">
        <f>'NB Data'!E11</f>
        <v>2.8470715000249998</v>
      </c>
      <c r="F5" s="202">
        <f>'NB Data'!F11</f>
        <v>2.8470715000249998</v>
      </c>
      <c r="G5" s="202">
        <f>'NB Data'!G11</f>
        <v>2.8470715000249998</v>
      </c>
      <c r="H5" s="202">
        <f>'NB Data'!H11</f>
        <v>2.8470715000249998</v>
      </c>
      <c r="I5" s="202">
        <f>'NB Data'!I11</f>
        <v>2.8470715000249998</v>
      </c>
      <c r="J5" s="202">
        <f>'NB Data'!J11</f>
        <v>2.8470715000249998</v>
      </c>
      <c r="K5" s="202">
        <f>'NB Data'!K11</f>
        <v>2.8470715000249998</v>
      </c>
      <c r="L5" s="202">
        <f>'NB Data'!L11</f>
        <v>2.8470715000249998</v>
      </c>
      <c r="M5" s="202">
        <f>'NB Data'!M11</f>
        <v>2.8470715000249998</v>
      </c>
      <c r="N5" s="202">
        <f>'NB Data'!N11</f>
        <v>2.8470715000249998</v>
      </c>
      <c r="O5" s="202">
        <f>'NB Data'!O11</f>
        <v>2.8470715000249998</v>
      </c>
      <c r="P5" s="202">
        <f>'NB Data'!P11</f>
        <v>2.8470715000249998</v>
      </c>
      <c r="Q5" s="202">
        <f>'NB Data'!Q11</f>
        <v>2.8470715000249998</v>
      </c>
      <c r="R5" s="202">
        <f>'NB Data'!R11</f>
        <v>2.8470715000249998</v>
      </c>
      <c r="S5" s="202">
        <f>'NB Data'!S11</f>
        <v>2.8470715000249998</v>
      </c>
      <c r="T5" s="202">
        <f>'NB Data'!T11</f>
        <v>2.8470715000249998</v>
      </c>
      <c r="U5" s="202">
        <f>'NB Data'!U11</f>
        <v>2.8470715000249998</v>
      </c>
      <c r="V5" s="202">
        <f>'NB Data'!V11</f>
        <v>2.8470715000249998</v>
      </c>
      <c r="W5" s="202">
        <f>'NB Data'!W11</f>
        <v>2.8470715000249998</v>
      </c>
      <c r="X5" s="202">
        <f>'NB Data'!X11</f>
        <v>2.8470715000249998</v>
      </c>
      <c r="Y5" s="202">
        <f>'NB Data'!Y11</f>
        <v>2.8470715000249998</v>
      </c>
      <c r="Z5" s="202">
        <f>'NB Data'!Z11</f>
        <v>2.8470715000249998</v>
      </c>
      <c r="AA5" s="202">
        <f>'NB Data'!AA11</f>
        <v>2.8470715000249998</v>
      </c>
      <c r="AB5" s="202">
        <f>'NB Data'!AB11</f>
        <v>2.8470715000249998</v>
      </c>
      <c r="AC5" s="202">
        <f>'NB Data'!AC11</f>
        <v>2.8470715000249998</v>
      </c>
      <c r="AD5" s="202">
        <f>'NB Data'!AD11</f>
        <v>2.8470715000249998</v>
      </c>
      <c r="AE5" s="202">
        <f>'NB Data'!AE11</f>
        <v>2.8470715000249998</v>
      </c>
      <c r="AF5" s="202">
        <f>'NB Data'!AF11</f>
        <v>2.8470715000249998</v>
      </c>
      <c r="AG5" s="202">
        <f>'NB Data'!AG11</f>
        <v>2.8470715000249998</v>
      </c>
      <c r="AH5" s="202">
        <f>'NB Data'!AH11</f>
        <v>2.8470715000249998</v>
      </c>
      <c r="AI5" s="202">
        <f>'NB Data'!AI11</f>
        <v>0</v>
      </c>
      <c r="AJ5" s="224">
        <f>'NB Data'!AR11</f>
        <v>0</v>
      </c>
    </row>
    <row r="6" spans="1:36" x14ac:dyDescent="0.2">
      <c r="A6" s="729"/>
      <c r="B6" s="183" t="s">
        <v>51</v>
      </c>
      <c r="C6" s="182" t="str">
        <f>Schedule!$C$3</f>
        <v xml:space="preserve">2012 Federal Regulations </v>
      </c>
      <c r="D6" s="187" t="s">
        <v>47</v>
      </c>
      <c r="E6" s="216">
        <f>SUM(E2:E5)</f>
        <v>64.361791480184991</v>
      </c>
      <c r="F6" s="199">
        <f>SUM(F2:F5)</f>
        <v>64.563791480184989</v>
      </c>
      <c r="G6" s="199">
        <f t="shared" ref="G6:AJ6" si="0">SUM(G2:G5)</f>
        <v>64.563791480184989</v>
      </c>
      <c r="H6" s="199">
        <f t="shared" si="0"/>
        <v>64.563791480184989</v>
      </c>
      <c r="I6" s="199">
        <f t="shared" si="0"/>
        <v>64.563791480184989</v>
      </c>
      <c r="J6" s="199">
        <f t="shared" si="0"/>
        <v>64.563791480184989</v>
      </c>
      <c r="K6" s="199">
        <f t="shared" si="0"/>
        <v>57.040033324691059</v>
      </c>
      <c r="L6" s="199">
        <f t="shared" si="0"/>
        <v>57.040033324691059</v>
      </c>
      <c r="M6" s="199">
        <f t="shared" si="0"/>
        <v>57.040033324691059</v>
      </c>
      <c r="N6" s="199">
        <f t="shared" si="0"/>
        <v>57.040033324691059</v>
      </c>
      <c r="O6" s="199">
        <f t="shared" si="0"/>
        <v>56.287447885743973</v>
      </c>
      <c r="P6" s="199">
        <f t="shared" si="0"/>
        <v>55.749886857924622</v>
      </c>
      <c r="Q6" s="199">
        <f t="shared" si="0"/>
        <v>54.431863851541245</v>
      </c>
      <c r="R6" s="199">
        <f t="shared" si="0"/>
        <v>52.123940028618172</v>
      </c>
      <c r="S6" s="199">
        <f t="shared" si="0"/>
        <v>49.448531913934708</v>
      </c>
      <c r="T6" s="199">
        <f t="shared" si="0"/>
        <v>43.763379400922105</v>
      </c>
      <c r="U6" s="199">
        <f t="shared" si="0"/>
        <v>26.497452649085304</v>
      </c>
      <c r="V6" s="199">
        <f t="shared" si="0"/>
        <v>26.497452649085304</v>
      </c>
      <c r="W6" s="199">
        <f t="shared" si="0"/>
        <v>26.497452649085304</v>
      </c>
      <c r="X6" s="199">
        <f t="shared" si="0"/>
        <v>26.497452649085304</v>
      </c>
      <c r="Y6" s="199">
        <f t="shared" si="0"/>
        <v>26.497452649085304</v>
      </c>
      <c r="Z6" s="199">
        <f t="shared" si="0"/>
        <v>26.497452649085304</v>
      </c>
      <c r="AA6" s="199">
        <f t="shared" si="0"/>
        <v>26.497452649085304</v>
      </c>
      <c r="AB6" s="199">
        <f t="shared" si="0"/>
        <v>23.947310336428725</v>
      </c>
      <c r="AC6" s="199">
        <f t="shared" si="0"/>
        <v>23.947310336428725</v>
      </c>
      <c r="AD6" s="199">
        <f t="shared" si="0"/>
        <v>23.947310336428725</v>
      </c>
      <c r="AE6" s="199">
        <f t="shared" si="0"/>
        <v>20.788883951662225</v>
      </c>
      <c r="AF6" s="199">
        <f t="shared" si="0"/>
        <v>14.248597464791498</v>
      </c>
      <c r="AG6" s="199">
        <f t="shared" si="0"/>
        <v>14.248597464791498</v>
      </c>
      <c r="AH6" s="199">
        <f t="shared" si="0"/>
        <v>12.2185974647915</v>
      </c>
      <c r="AI6" s="199">
        <f t="shared" si="0"/>
        <v>9.3715259647664997</v>
      </c>
      <c r="AJ6" s="217">
        <f t="shared" si="0"/>
        <v>6.2130995799999997</v>
      </c>
    </row>
    <row r="7" spans="1:36" x14ac:dyDescent="0.2">
      <c r="A7" s="729"/>
      <c r="B7" s="262" t="s">
        <v>46</v>
      </c>
      <c r="C7" s="178" t="str">
        <f>Schedule!$F$3</f>
        <v>Accelerated transition</v>
      </c>
      <c r="D7" s="455" t="s">
        <v>47</v>
      </c>
      <c r="E7" s="578">
        <f>'AB Data'!F231</f>
        <v>44.103415963235996</v>
      </c>
      <c r="F7" s="202">
        <f>'AB Data'!G231</f>
        <v>40.735934105915</v>
      </c>
      <c r="G7" s="202">
        <f>'AB Data'!H231</f>
        <v>39.83910851268201</v>
      </c>
      <c r="H7" s="202">
        <f>'AB Data'!I231</f>
        <v>38.577796743076</v>
      </c>
      <c r="I7" s="202">
        <f>'AB Data'!J231</f>
        <v>28.193455384261995</v>
      </c>
      <c r="J7" s="202">
        <f>'AB Data'!K231</f>
        <v>26.059783647694999</v>
      </c>
      <c r="K7" s="202">
        <f>'AB Data'!L231</f>
        <v>26.059783647694999</v>
      </c>
      <c r="L7" s="202">
        <f>'AB Data'!M231</f>
        <v>25.683918926495</v>
      </c>
      <c r="M7" s="202">
        <f>'AB Data'!N231</f>
        <v>8.8562444399999993</v>
      </c>
      <c r="N7" s="202">
        <f>'AB Data'!O231</f>
        <v>8.8562444399999993</v>
      </c>
      <c r="O7" s="202">
        <f>'AB Data'!P231</f>
        <v>0</v>
      </c>
      <c r="P7" s="202">
        <f>'AB Data'!Q231</f>
        <v>0</v>
      </c>
      <c r="Q7" s="202">
        <f>'AB Data'!R231</f>
        <v>0</v>
      </c>
      <c r="R7" s="202">
        <f>'AB Data'!S231</f>
        <v>0</v>
      </c>
      <c r="S7" s="202">
        <f>'AB Data'!T231</f>
        <v>0</v>
      </c>
      <c r="T7" s="202">
        <f>'AB Data'!U231</f>
        <v>0</v>
      </c>
      <c r="U7" s="202">
        <f>'AB Data'!V231</f>
        <v>0</v>
      </c>
      <c r="V7" s="202">
        <f>'AB Data'!W231</f>
        <v>0</v>
      </c>
      <c r="W7" s="202">
        <f>'AB Data'!X231</f>
        <v>0</v>
      </c>
      <c r="X7" s="202">
        <f>'AB Data'!Y231</f>
        <v>0</v>
      </c>
      <c r="Y7" s="202">
        <f>'AB Data'!Z231</f>
        <v>0</v>
      </c>
      <c r="Z7" s="202">
        <f>'AB Data'!AA231</f>
        <v>0</v>
      </c>
      <c r="AA7" s="202">
        <f>'AB Data'!AB231</f>
        <v>0</v>
      </c>
      <c r="AB7" s="202">
        <f>'AB Data'!AC231</f>
        <v>0</v>
      </c>
      <c r="AC7" s="202">
        <f>'AB Data'!AD231</f>
        <v>0</v>
      </c>
      <c r="AD7" s="202">
        <f>'AB Data'!AE231</f>
        <v>0</v>
      </c>
      <c r="AE7" s="202">
        <f>'AB Data'!AF231</f>
        <v>0</v>
      </c>
      <c r="AF7" s="202">
        <f>'AB Data'!AG231</f>
        <v>0</v>
      </c>
      <c r="AG7" s="202">
        <f>'AB Data'!AH231</f>
        <v>0</v>
      </c>
      <c r="AH7" s="202">
        <f>'AB Data'!AI231</f>
        <v>0</v>
      </c>
      <c r="AI7" s="202">
        <f>'AB Data'!AJ231</f>
        <v>0</v>
      </c>
      <c r="AJ7" s="224">
        <f>'AB Data'!AK231</f>
        <v>0</v>
      </c>
    </row>
    <row r="8" spans="1:36" x14ac:dyDescent="0.2">
      <c r="A8" s="729"/>
      <c r="B8" s="262" t="s">
        <v>48</v>
      </c>
      <c r="C8" s="178" t="str">
        <f>Schedule!$F$3</f>
        <v>Accelerated transition</v>
      </c>
      <c r="D8" s="455" t="s">
        <v>47</v>
      </c>
      <c r="E8" s="578">
        <f>'NS Data'!F122</f>
        <v>6.0327603948839998</v>
      </c>
      <c r="F8" s="202">
        <f>'NS Data'!G122</f>
        <v>6.208709100528</v>
      </c>
      <c r="G8" s="202">
        <f>'NS Data'!H122</f>
        <v>5.8503069131609999</v>
      </c>
      <c r="H8" s="202">
        <f>'NS Data'!I122</f>
        <v>5.9566339529000008</v>
      </c>
      <c r="I8" s="202">
        <f>'NS Data'!J122</f>
        <v>5.813656383384</v>
      </c>
      <c r="J8" s="202">
        <f>'NS Data'!K122</f>
        <v>5.813656383384</v>
      </c>
      <c r="K8" s="202">
        <f>'NS Data'!L122</f>
        <v>5.813656383384</v>
      </c>
      <c r="L8" s="202">
        <f>'NS Data'!M122</f>
        <v>5.2773903047931956</v>
      </c>
      <c r="M8" s="202">
        <f>'NS Data'!N122</f>
        <v>5.2773903047931956</v>
      </c>
      <c r="N8" s="202">
        <f>'NS Data'!O122</f>
        <v>4.691637598288465</v>
      </c>
      <c r="O8" s="202">
        <f>'NS Data'!P122</f>
        <v>4.6230248392463933</v>
      </c>
      <c r="P8" s="202">
        <f>'NS Data'!Q122</f>
        <v>4.6230248392463933</v>
      </c>
      <c r="Q8" s="202">
        <f>'NS Data'!R122</f>
        <v>4.6230248392463933</v>
      </c>
      <c r="R8" s="202">
        <f>'NS Data'!S122</f>
        <v>4.6230248392463933</v>
      </c>
      <c r="S8" s="202">
        <f>'NS Data'!T122</f>
        <v>3.8704394002993063</v>
      </c>
      <c r="T8" s="202">
        <f>'NS Data'!U122</f>
        <v>0</v>
      </c>
      <c r="U8" s="202">
        <f>'NS Data'!V122</f>
        <v>0</v>
      </c>
      <c r="V8" s="202">
        <f>'NS Data'!W122</f>
        <v>0</v>
      </c>
      <c r="W8" s="202">
        <f>'NS Data'!X122</f>
        <v>0</v>
      </c>
      <c r="X8" s="202">
        <f>'NS Data'!Y122</f>
        <v>0</v>
      </c>
      <c r="Y8" s="202">
        <f>'NS Data'!Z122</f>
        <v>0</v>
      </c>
      <c r="Z8" s="202">
        <f>'NS Data'!AA122</f>
        <v>0</v>
      </c>
      <c r="AA8" s="202">
        <f>'NS Data'!AB122</f>
        <v>0</v>
      </c>
      <c r="AB8" s="202">
        <f>'NS Data'!AC122</f>
        <v>0</v>
      </c>
      <c r="AC8" s="202">
        <f>'NS Data'!AD122</f>
        <v>0</v>
      </c>
      <c r="AD8" s="202">
        <f>'NS Data'!AE122</f>
        <v>0</v>
      </c>
      <c r="AE8" s="202">
        <f>'NS Data'!AF122</f>
        <v>0</v>
      </c>
      <c r="AF8" s="202">
        <v>0</v>
      </c>
      <c r="AG8" s="202">
        <v>0</v>
      </c>
      <c r="AH8" s="202">
        <v>0</v>
      </c>
      <c r="AI8" s="202">
        <v>0</v>
      </c>
      <c r="AJ8" s="202">
        <v>0</v>
      </c>
    </row>
    <row r="9" spans="1:36" x14ac:dyDescent="0.2">
      <c r="A9" s="729"/>
      <c r="B9" s="262" t="s">
        <v>49</v>
      </c>
      <c r="C9" s="178" t="str">
        <f>Schedule!$F$3</f>
        <v>Accelerated transition</v>
      </c>
      <c r="D9" s="455" t="s">
        <v>47</v>
      </c>
      <c r="E9" s="578">
        <f>'SK Data'!F121</f>
        <v>11.759999999999998</v>
      </c>
      <c r="F9" s="202">
        <f>'SK Data'!G121</f>
        <v>11.19</v>
      </c>
      <c r="G9" s="202">
        <f>'SK Data'!H121</f>
        <v>11.75</v>
      </c>
      <c r="H9" s="202">
        <f>'SK Data'!I121</f>
        <v>10.969999999999999</v>
      </c>
      <c r="I9" s="202">
        <f>'SK Data'!J121</f>
        <v>10.959999999999999</v>
      </c>
      <c r="J9" s="202">
        <f>'SK Data'!K121</f>
        <v>8.14</v>
      </c>
      <c r="K9" s="202">
        <f>'SK Data'!L121</f>
        <v>8.282</v>
      </c>
      <c r="L9" s="202">
        <f>'SK Data'!M121</f>
        <v>7.4619999999999997</v>
      </c>
      <c r="M9" s="202">
        <f>'SK Data'!N121</f>
        <v>7.4619999999999997</v>
      </c>
      <c r="N9" s="202">
        <f>'SK Data'!O121</f>
        <v>6.492</v>
      </c>
      <c r="O9" s="202">
        <f>'SK Data'!P121</f>
        <v>5.1019999999999994</v>
      </c>
      <c r="P9" s="202">
        <f>'SK Data'!Q121</f>
        <v>2.262</v>
      </c>
      <c r="Q9" s="202">
        <f>'SK Data'!R121</f>
        <v>0.63200000000000001</v>
      </c>
      <c r="R9" s="202">
        <f>'SK Data'!S121</f>
        <v>0.63200000000000001</v>
      </c>
      <c r="S9" s="202">
        <f>'SK Data'!T121</f>
        <v>0.63200000000000001</v>
      </c>
      <c r="T9" s="202">
        <f>'SK Data'!U121</f>
        <v>0.63200000000000001</v>
      </c>
      <c r="U9" s="202">
        <f>'SK Data'!V121</f>
        <v>0.63200000000000001</v>
      </c>
      <c r="V9" s="202">
        <f>'SK Data'!W121</f>
        <v>0.63200000000000001</v>
      </c>
      <c r="W9" s="202">
        <f>'SK Data'!X121</f>
        <v>0.63200000000000001</v>
      </c>
      <c r="X9" s="202">
        <f>'SK Data'!Y121</f>
        <v>0.63200000000000001</v>
      </c>
      <c r="Y9" s="202">
        <f>'SK Data'!Z121</f>
        <v>0.63200000000000001</v>
      </c>
      <c r="Z9" s="202">
        <f>'SK Data'!AA121</f>
        <v>0.63200000000000001</v>
      </c>
      <c r="AA9" s="202">
        <f>'SK Data'!AB121</f>
        <v>0.63200000000000001</v>
      </c>
      <c r="AB9" s="202">
        <f>'SK Data'!AC121</f>
        <v>0.63200000000000001</v>
      </c>
      <c r="AC9" s="202">
        <f>'SK Data'!AD121</f>
        <v>0.63200000000000001</v>
      </c>
      <c r="AD9" s="202">
        <f>'SK Data'!AE121</f>
        <v>0.63200000000000001</v>
      </c>
      <c r="AE9" s="202">
        <f>'SK Data'!AF121</f>
        <v>0.63200000000000001</v>
      </c>
      <c r="AF9" s="202">
        <f>'SK Data'!AG121</f>
        <v>0.63200000000000001</v>
      </c>
      <c r="AG9" s="202">
        <f>'SK Data'!AH121</f>
        <v>0.63200000000000001</v>
      </c>
      <c r="AH9" s="202">
        <f>'SK Data'!AI121</f>
        <v>0.63200000000000001</v>
      </c>
      <c r="AI9" s="202">
        <f>'SK Data'!AJ121</f>
        <v>0.63200000000000001</v>
      </c>
      <c r="AJ9" s="202">
        <f>'SK Data'!AJ121</f>
        <v>0.63200000000000001</v>
      </c>
    </row>
    <row r="10" spans="1:36" x14ac:dyDescent="0.2">
      <c r="A10" s="729"/>
      <c r="B10" s="262" t="s">
        <v>50</v>
      </c>
      <c r="C10" s="178" t="str">
        <f>Schedule!$F$3</f>
        <v>Accelerated transition</v>
      </c>
      <c r="D10" s="455" t="s">
        <v>47</v>
      </c>
      <c r="E10" s="578">
        <f>'NB Data'!E17</f>
        <v>2.8470715000249998</v>
      </c>
      <c r="F10" s="202">
        <f>'NB Data'!F17</f>
        <v>2.1238321854160001</v>
      </c>
      <c r="G10" s="202">
        <f>'NB Data'!G17</f>
        <v>2.7672271510540001</v>
      </c>
      <c r="H10" s="202">
        <f>'NB Data'!H17</f>
        <v>2.4350295200000001</v>
      </c>
      <c r="I10" s="202">
        <f>'NB Data'!I17</f>
        <v>2.9319206200000001</v>
      </c>
      <c r="J10" s="202">
        <f>'NB Data'!J17</f>
        <v>2.5508799900000003</v>
      </c>
      <c r="K10" s="202">
        <f>'NB Data'!K17</f>
        <v>1.5459878727272729</v>
      </c>
      <c r="L10" s="202">
        <f>'NB Data'!L17</f>
        <v>2.2416824154545458</v>
      </c>
      <c r="M10" s="202">
        <f>'NB Data'!M17</f>
        <v>2.2416824154545458</v>
      </c>
      <c r="N10" s="202">
        <f>'NB Data'!N17</f>
        <v>2.2416824154545458</v>
      </c>
      <c r="O10" s="202">
        <f>'NB Data'!O17</f>
        <v>2.2416824154545458</v>
      </c>
      <c r="P10" s="202">
        <f>'NB Data'!P17</f>
        <v>2.2416824154545458</v>
      </c>
      <c r="Q10" s="202">
        <f>'NB Data'!Q17</f>
        <v>2.1643830218181819</v>
      </c>
      <c r="R10" s="202">
        <f>'NB Data'!R17</f>
        <v>2.1643830218181819</v>
      </c>
      <c r="S10" s="202">
        <f>'NB Data'!S17</f>
        <v>2.1643830218181819</v>
      </c>
      <c r="T10" s="202">
        <f>'NB Data'!T17</f>
        <v>2.1643830218181819</v>
      </c>
      <c r="U10" s="202">
        <f>'NB Data'!U17</f>
        <v>0</v>
      </c>
      <c r="V10" s="202">
        <f>'NB Data'!V17</f>
        <v>0</v>
      </c>
      <c r="W10" s="202">
        <f>'NB Data'!W17</f>
        <v>0</v>
      </c>
      <c r="X10" s="202">
        <f>'NB Data'!X17</f>
        <v>0</v>
      </c>
      <c r="Y10" s="202">
        <f>'NB Data'!Y17</f>
        <v>0</v>
      </c>
      <c r="Z10" s="202">
        <f>'NB Data'!Z17</f>
        <v>0</v>
      </c>
      <c r="AA10" s="202">
        <f>'NB Data'!AA17</f>
        <v>0</v>
      </c>
      <c r="AB10" s="202">
        <f>'NB Data'!AB17</f>
        <v>0</v>
      </c>
      <c r="AC10" s="202">
        <f>'NB Data'!AC17</f>
        <v>0</v>
      </c>
      <c r="AD10" s="202">
        <f>'NB Data'!AD17</f>
        <v>0</v>
      </c>
      <c r="AE10" s="202">
        <f>'NB Data'!AE17</f>
        <v>0</v>
      </c>
      <c r="AF10" s="202">
        <f>'NB Data'!AF17</f>
        <v>0</v>
      </c>
      <c r="AG10" s="202">
        <f>'NB Data'!AG17</f>
        <v>0</v>
      </c>
      <c r="AH10" s="202">
        <f>'NB Data'!AH17</f>
        <v>0</v>
      </c>
      <c r="AI10" s="202">
        <f>'NB Data'!AI17</f>
        <v>0</v>
      </c>
      <c r="AJ10" s="224">
        <f>'NB Data'!AR17</f>
        <v>0</v>
      </c>
    </row>
    <row r="11" spans="1:36" x14ac:dyDescent="0.2">
      <c r="A11" s="729"/>
      <c r="B11" s="183" t="s">
        <v>51</v>
      </c>
      <c r="C11" s="182" t="str">
        <f>Schedule!$F$3</f>
        <v>Accelerated transition</v>
      </c>
      <c r="D11" s="187" t="s">
        <v>47</v>
      </c>
      <c r="E11" s="216">
        <f>SUM(E7:E10)</f>
        <v>64.743247858144997</v>
      </c>
      <c r="F11" s="199">
        <f>SUM(F7:F10)</f>
        <v>60.258475391858994</v>
      </c>
      <c r="G11" s="199">
        <f t="shared" ref="G11:AJ11" si="1">SUM(G7:G10)</f>
        <v>60.206642576897011</v>
      </c>
      <c r="H11" s="199">
        <f t="shared" si="1"/>
        <v>57.939460215975998</v>
      </c>
      <c r="I11" s="199">
        <f t="shared" si="1"/>
        <v>47.899032387645995</v>
      </c>
      <c r="J11" s="199">
        <f t="shared" si="1"/>
        <v>42.564320021078998</v>
      </c>
      <c r="K11" s="199">
        <f t="shared" si="1"/>
        <v>41.70142790380627</v>
      </c>
      <c r="L11" s="199">
        <f t="shared" si="1"/>
        <v>40.664991646742749</v>
      </c>
      <c r="M11" s="199">
        <f t="shared" si="1"/>
        <v>23.837317160247739</v>
      </c>
      <c r="N11" s="199">
        <f t="shared" si="1"/>
        <v>22.281564453743009</v>
      </c>
      <c r="O11" s="199">
        <f t="shared" si="1"/>
        <v>11.966707254700939</v>
      </c>
      <c r="P11" s="199">
        <f t="shared" si="1"/>
        <v>9.1267072547009391</v>
      </c>
      <c r="Q11" s="199">
        <f t="shared" si="1"/>
        <v>7.4194078610645748</v>
      </c>
      <c r="R11" s="199">
        <f t="shared" si="1"/>
        <v>7.4194078610645748</v>
      </c>
      <c r="S11" s="199">
        <f t="shared" si="1"/>
        <v>6.6668224221174883</v>
      </c>
      <c r="T11" s="199">
        <f t="shared" si="1"/>
        <v>2.796383021818182</v>
      </c>
      <c r="U11" s="199">
        <f t="shared" si="1"/>
        <v>0.63200000000000001</v>
      </c>
      <c r="V11" s="199">
        <f t="shared" si="1"/>
        <v>0.63200000000000001</v>
      </c>
      <c r="W11" s="199">
        <f t="shared" si="1"/>
        <v>0.63200000000000001</v>
      </c>
      <c r="X11" s="199">
        <f t="shared" si="1"/>
        <v>0.63200000000000001</v>
      </c>
      <c r="Y11" s="199">
        <f t="shared" si="1"/>
        <v>0.63200000000000001</v>
      </c>
      <c r="Z11" s="199">
        <f t="shared" si="1"/>
        <v>0.63200000000000001</v>
      </c>
      <c r="AA11" s="199">
        <f t="shared" si="1"/>
        <v>0.63200000000000001</v>
      </c>
      <c r="AB11" s="199">
        <f t="shared" si="1"/>
        <v>0.63200000000000001</v>
      </c>
      <c r="AC11" s="199">
        <f t="shared" si="1"/>
        <v>0.63200000000000001</v>
      </c>
      <c r="AD11" s="199">
        <f t="shared" si="1"/>
        <v>0.63200000000000001</v>
      </c>
      <c r="AE11" s="199">
        <f t="shared" si="1"/>
        <v>0.63200000000000001</v>
      </c>
      <c r="AF11" s="199">
        <f t="shared" si="1"/>
        <v>0.63200000000000001</v>
      </c>
      <c r="AG11" s="199">
        <f t="shared" si="1"/>
        <v>0.63200000000000001</v>
      </c>
      <c r="AH11" s="199">
        <f t="shared" si="1"/>
        <v>0.63200000000000001</v>
      </c>
      <c r="AI11" s="199">
        <f t="shared" si="1"/>
        <v>0.63200000000000001</v>
      </c>
      <c r="AJ11" s="217">
        <f t="shared" si="1"/>
        <v>0.63200000000000001</v>
      </c>
    </row>
    <row r="12" spans="1:36" x14ac:dyDescent="0.2">
      <c r="A12" s="729"/>
      <c r="B12" s="262" t="s">
        <v>46</v>
      </c>
      <c r="C12" s="178" t="str">
        <f>Schedule!$D$3</f>
        <v>ECCC 2030 phaseout</v>
      </c>
      <c r="D12" s="455" t="s">
        <v>47</v>
      </c>
      <c r="E12" s="578">
        <f>'AB Data'!F191</f>
        <v>44.103415963235996</v>
      </c>
      <c r="F12" s="202">
        <f>'AB Data'!G191</f>
        <v>40.735934105915</v>
      </c>
      <c r="G12" s="202">
        <f>'AB Data'!H191</f>
        <v>39.83910851268201</v>
      </c>
      <c r="H12" s="202">
        <f>'AB Data'!I191</f>
        <v>38.577796743076</v>
      </c>
      <c r="I12" s="202">
        <f>'AB Data'!J191</f>
        <v>44.103415963235996</v>
      </c>
      <c r="J12" s="202">
        <f>'AB Data'!K191</f>
        <v>44.103415963235996</v>
      </c>
      <c r="K12" s="202">
        <f>'AB Data'!L191</f>
        <v>38.967790518653231</v>
      </c>
      <c r="L12" s="202">
        <f>'AB Data'!M191</f>
        <v>38.967790518653231</v>
      </c>
      <c r="M12" s="202">
        <f>'AB Data'!N191</f>
        <v>38.967790518653231</v>
      </c>
      <c r="N12" s="202">
        <f>'AB Data'!O191</f>
        <v>38.967790518653231</v>
      </c>
      <c r="O12" s="202">
        <f>'AB Data'!P191</f>
        <v>38.967790518653231</v>
      </c>
      <c r="P12" s="202">
        <f>'AB Data'!Q191</f>
        <v>38.967790518653231</v>
      </c>
      <c r="Q12" s="202">
        <f>'AB Data'!R191</f>
        <v>37.649767512269854</v>
      </c>
      <c r="R12" s="202">
        <f>'AB Data'!S191</f>
        <v>35.341843689346781</v>
      </c>
      <c r="S12" s="202">
        <f>'AB Data'!T191</f>
        <v>32.666435574663318</v>
      </c>
      <c r="T12" s="202">
        <f>'AB Data'!U191</f>
        <v>29.743868500597795</v>
      </c>
      <c r="U12" s="202">
        <f>'AB Data'!V191</f>
        <v>0</v>
      </c>
      <c r="V12" s="202">
        <f>'AB Data'!W191</f>
        <v>0</v>
      </c>
      <c r="W12" s="202">
        <f>'AB Data'!X191</f>
        <v>0</v>
      </c>
      <c r="X12" s="202">
        <f>'AB Data'!Y191</f>
        <v>0</v>
      </c>
      <c r="Y12" s="202">
        <f>'AB Data'!Z191</f>
        <v>0</v>
      </c>
      <c r="Z12" s="202">
        <f>'AB Data'!AA191</f>
        <v>0</v>
      </c>
      <c r="AA12" s="202">
        <f>'AB Data'!AB191</f>
        <v>0</v>
      </c>
      <c r="AB12" s="202">
        <f>'AB Data'!AC191</f>
        <v>0</v>
      </c>
      <c r="AC12" s="202">
        <f>'AB Data'!AD191</f>
        <v>0</v>
      </c>
      <c r="AD12" s="202">
        <f>'AB Data'!AE191</f>
        <v>0</v>
      </c>
      <c r="AE12" s="202">
        <f>'AB Data'!AF191</f>
        <v>0</v>
      </c>
      <c r="AF12" s="202">
        <f>'AB Data'!AG191</f>
        <v>0</v>
      </c>
      <c r="AG12" s="202">
        <f>'AB Data'!AH191</f>
        <v>0</v>
      </c>
      <c r="AH12" s="202">
        <f>'AB Data'!AI191</f>
        <v>0</v>
      </c>
      <c r="AI12" s="202">
        <f>'AB Data'!AJ191</f>
        <v>0</v>
      </c>
      <c r="AJ12" s="224">
        <f>'AB Data'!AK191</f>
        <v>0</v>
      </c>
    </row>
    <row r="13" spans="1:36" x14ac:dyDescent="0.2">
      <c r="A13" s="729"/>
      <c r="B13" s="262" t="s">
        <v>48</v>
      </c>
      <c r="C13" s="178" t="str">
        <f>Schedule!$D$3</f>
        <v>ECCC 2030 phaseout</v>
      </c>
      <c r="D13" s="455" t="s">
        <v>47</v>
      </c>
      <c r="E13" s="578">
        <f>'NS Data'!E100</f>
        <v>6.2013040169239995</v>
      </c>
      <c r="F13" s="202">
        <f>'NS Data'!F100</f>
        <v>6.0327603948839998</v>
      </c>
      <c r="G13" s="202">
        <f>'NS Data'!G100</f>
        <v>6.208709100528</v>
      </c>
      <c r="H13" s="202">
        <f>'NS Data'!H100</f>
        <v>5.8503069131609999</v>
      </c>
      <c r="I13" s="202">
        <f>'NS Data'!I100</f>
        <v>5.9566339529000008</v>
      </c>
      <c r="J13" s="202">
        <f>'NS Data'!J100</f>
        <v>5.813656383384</v>
      </c>
      <c r="K13" s="202">
        <f>'NS Data'!K100</f>
        <v>5.9131713060128286</v>
      </c>
      <c r="L13" s="202">
        <f>'NS Data'!L100</f>
        <v>5.9131713060128286</v>
      </c>
      <c r="M13" s="202">
        <f>'NS Data'!M100</f>
        <v>5.9131713060128286</v>
      </c>
      <c r="N13" s="202">
        <f>'NS Data'!N100</f>
        <v>5.9131713060128286</v>
      </c>
      <c r="O13" s="202">
        <f>'NS Data'!O100</f>
        <v>5.1605858670657412</v>
      </c>
      <c r="P13" s="202">
        <f>'NS Data'!P100</f>
        <v>4.6230248392463933</v>
      </c>
      <c r="Q13" s="202">
        <f>'NS Data'!Q100</f>
        <v>4.6230248392463933</v>
      </c>
      <c r="R13" s="202">
        <f>'NS Data'!R100</f>
        <v>4.6230248392463933</v>
      </c>
      <c r="S13" s="202">
        <f>'NS Data'!S100</f>
        <v>4.6230248392463933</v>
      </c>
      <c r="T13" s="202">
        <f>'NS Data'!T100</f>
        <v>3.8704394002993063</v>
      </c>
      <c r="U13" s="202">
        <f>'NS Data'!U100</f>
        <v>1.8399999999999999</v>
      </c>
      <c r="V13" s="202">
        <f>'NS Data'!V100</f>
        <v>1.8399999999999999</v>
      </c>
      <c r="W13" s="202">
        <f>'NS Data'!W100</f>
        <v>1.8399999999999999</v>
      </c>
      <c r="X13" s="202">
        <f>'NS Data'!X100</f>
        <v>1.8399999999999999</v>
      </c>
      <c r="Y13" s="202">
        <f>'NS Data'!Y100</f>
        <v>1.8399999999999999</v>
      </c>
      <c r="Z13" s="202">
        <f>'NS Data'!Z100</f>
        <v>1.8399999999999999</v>
      </c>
      <c r="AA13" s="202">
        <f>'NS Data'!AA100</f>
        <v>1.8399999999999999</v>
      </c>
      <c r="AB13" s="202">
        <f>'NS Data'!AB100</f>
        <v>1.8399999999999999</v>
      </c>
      <c r="AC13" s="202">
        <f>'NS Data'!AC100</f>
        <v>1.8399999999999999</v>
      </c>
      <c r="AD13" s="202">
        <f>'NS Data'!AD100</f>
        <v>1.8399999999999999</v>
      </c>
      <c r="AE13" s="202">
        <f>'NS Data'!AE100</f>
        <v>0</v>
      </c>
      <c r="AF13" s="202">
        <v>0</v>
      </c>
      <c r="AG13" s="202">
        <v>0</v>
      </c>
      <c r="AH13" s="202">
        <v>0</v>
      </c>
      <c r="AI13" s="202">
        <v>0</v>
      </c>
      <c r="AJ13" s="224">
        <v>0</v>
      </c>
    </row>
    <row r="14" spans="1:36" x14ac:dyDescent="0.2">
      <c r="A14" s="729"/>
      <c r="B14" s="262" t="s">
        <v>49</v>
      </c>
      <c r="C14" s="178" t="str">
        <f>Schedule!$D$3</f>
        <v>ECCC 2030 phaseout</v>
      </c>
      <c r="D14" s="455" t="s">
        <v>47</v>
      </c>
      <c r="E14" s="578">
        <f>'SK Data'!E97</f>
        <v>11.209999999999999</v>
      </c>
      <c r="F14" s="202">
        <f>'SK Data'!F97</f>
        <v>11.591999999999999</v>
      </c>
      <c r="G14" s="202">
        <f>'SK Data'!G97</f>
        <v>11.292</v>
      </c>
      <c r="H14" s="202">
        <f>'SK Data'!H97</f>
        <v>11.651999999999999</v>
      </c>
      <c r="I14" s="202">
        <f>'SK Data'!I97</f>
        <v>11.411999999999997</v>
      </c>
      <c r="J14" s="202">
        <f>'SK Data'!J97</f>
        <v>11.411999999999997</v>
      </c>
      <c r="K14" s="202">
        <f>'SK Data'!K97</f>
        <v>10.711412089233747</v>
      </c>
      <c r="L14" s="202">
        <f>'SK Data'!L97</f>
        <v>10.711412089233747</v>
      </c>
      <c r="M14" s="202">
        <f>'SK Data'!M97</f>
        <v>10.711412089233747</v>
      </c>
      <c r="N14" s="202">
        <f>'SK Data'!N97</f>
        <v>10.711412089233747</v>
      </c>
      <c r="O14" s="202">
        <f>'SK Data'!O97</f>
        <v>10.711412089233747</v>
      </c>
      <c r="P14" s="202">
        <f>'SK Data'!P97</f>
        <v>8.9725464903321637</v>
      </c>
      <c r="Q14" s="202">
        <f>'SK Data'!Q97</f>
        <v>8.9725464903321637</v>
      </c>
      <c r="R14" s="202">
        <f>'SK Data'!R97</f>
        <v>8.9725464903321637</v>
      </c>
      <c r="S14" s="202">
        <f>'SK Data'!S97</f>
        <v>8.9725464903321637</v>
      </c>
      <c r="T14" s="202">
        <f>'SK Data'!T97</f>
        <v>8.9725464903321637</v>
      </c>
      <c r="U14" s="202">
        <f>'SK Data'!U97</f>
        <v>0.63200000000000001</v>
      </c>
      <c r="V14" s="202">
        <f>'SK Data'!V97</f>
        <v>0.63200000000000001</v>
      </c>
      <c r="W14" s="202">
        <f>'SK Data'!W97</f>
        <v>0.63200000000000001</v>
      </c>
      <c r="X14" s="202">
        <f>'SK Data'!X97</f>
        <v>0.63200000000000001</v>
      </c>
      <c r="Y14" s="202">
        <f>'SK Data'!Y97</f>
        <v>0.63200000000000001</v>
      </c>
      <c r="Z14" s="202">
        <f>'SK Data'!Z97</f>
        <v>0.63200000000000001</v>
      </c>
      <c r="AA14" s="202">
        <f>'SK Data'!AA97</f>
        <v>0.63200000000000001</v>
      </c>
      <c r="AB14" s="202">
        <f>'SK Data'!AB97</f>
        <v>0.63200000000000001</v>
      </c>
      <c r="AC14" s="202">
        <f>'SK Data'!AC97</f>
        <v>0.63200000000000001</v>
      </c>
      <c r="AD14" s="202">
        <f>'SK Data'!AD97</f>
        <v>0.63200000000000001</v>
      </c>
      <c r="AE14" s="202">
        <f>'SK Data'!AE97</f>
        <v>0.63200000000000001</v>
      </c>
      <c r="AF14" s="202">
        <f>'SK Data'!AF97</f>
        <v>0.63200000000000001</v>
      </c>
      <c r="AG14" s="202">
        <f>'SK Data'!AG97</f>
        <v>0.63200000000000001</v>
      </c>
      <c r="AH14" s="202">
        <f>'SK Data'!AH97</f>
        <v>0.63200000000000001</v>
      </c>
      <c r="AI14" s="202">
        <f>'SK Data'!AI97</f>
        <v>0.63200000000000001</v>
      </c>
      <c r="AJ14" s="224">
        <f>'SK Data'!AJ97</f>
        <v>0.63200000000000001</v>
      </c>
    </row>
    <row r="15" spans="1:36" x14ac:dyDescent="0.2">
      <c r="A15" s="729"/>
      <c r="B15" s="262" t="s">
        <v>50</v>
      </c>
      <c r="C15" s="178" t="str">
        <f>Schedule!$D$3</f>
        <v>ECCC 2030 phaseout</v>
      </c>
      <c r="D15" s="455" t="s">
        <v>47</v>
      </c>
      <c r="E15" s="578">
        <f>'NB Data'!E12</f>
        <v>2.8470715000249998</v>
      </c>
      <c r="F15" s="202">
        <f>'NB Data'!F12</f>
        <v>2.1238321854160001</v>
      </c>
      <c r="G15" s="202">
        <f>'NB Data'!G12</f>
        <v>2.7672271510540001</v>
      </c>
      <c r="H15" s="202">
        <f>'NB Data'!H12</f>
        <v>2.4350295200000001</v>
      </c>
      <c r="I15" s="202">
        <f>'NB Data'!I12</f>
        <v>2.9319206200000001</v>
      </c>
      <c r="J15" s="202">
        <f>'NB Data'!J12</f>
        <v>2.5508799900000003</v>
      </c>
      <c r="K15" s="202">
        <f>'NB Data'!K12</f>
        <v>2.8470715000249998</v>
      </c>
      <c r="L15" s="202">
        <f>'NB Data'!L12</f>
        <v>2.8470715000249998</v>
      </c>
      <c r="M15" s="202">
        <f>'NB Data'!M12</f>
        <v>2.8470715000249998</v>
      </c>
      <c r="N15" s="202">
        <f>'NB Data'!N12</f>
        <v>2.8470715000249998</v>
      </c>
      <c r="O15" s="202">
        <f>'NB Data'!O12</f>
        <v>2.8470715000249998</v>
      </c>
      <c r="P15" s="202">
        <f>'NB Data'!P12</f>
        <v>2.8470715000249998</v>
      </c>
      <c r="Q15" s="202">
        <f>'NB Data'!Q12</f>
        <v>2.8470715000249998</v>
      </c>
      <c r="R15" s="202">
        <f>'NB Data'!R12</f>
        <v>2.8470715000249998</v>
      </c>
      <c r="S15" s="202">
        <f>'NB Data'!S12</f>
        <v>2.8470715000249998</v>
      </c>
      <c r="T15" s="202">
        <f>'NB Data'!T12</f>
        <v>2.8470715000249998</v>
      </c>
      <c r="U15" s="202">
        <f>'NB Data'!U12</f>
        <v>0</v>
      </c>
      <c r="V15" s="202">
        <f>'NB Data'!V12</f>
        <v>0</v>
      </c>
      <c r="W15" s="202">
        <f>'NB Data'!W12</f>
        <v>0</v>
      </c>
      <c r="X15" s="202">
        <f>'NB Data'!X12</f>
        <v>0</v>
      </c>
      <c r="Y15" s="202">
        <f>'NB Data'!Y12</f>
        <v>0</v>
      </c>
      <c r="Z15" s="202">
        <f>'NB Data'!Z12</f>
        <v>0</v>
      </c>
      <c r="AA15" s="202">
        <f>'NB Data'!AA12</f>
        <v>0</v>
      </c>
      <c r="AB15" s="202">
        <f>'NB Data'!AB12</f>
        <v>0</v>
      </c>
      <c r="AC15" s="202">
        <f>'NB Data'!AC12</f>
        <v>0</v>
      </c>
      <c r="AD15" s="202">
        <f>'NB Data'!AD12</f>
        <v>0</v>
      </c>
      <c r="AE15" s="202">
        <f>'NB Data'!AE12</f>
        <v>0</v>
      </c>
      <c r="AF15" s="202">
        <f>'NB Data'!AF12</f>
        <v>0</v>
      </c>
      <c r="AG15" s="202">
        <f>'NB Data'!AG12</f>
        <v>0</v>
      </c>
      <c r="AH15" s="202">
        <f>'NB Data'!AH12</f>
        <v>0</v>
      </c>
      <c r="AI15" s="202">
        <f>'NB Data'!AI12</f>
        <v>0</v>
      </c>
      <c r="AJ15" s="224">
        <f>'NB Data'!AR12</f>
        <v>0</v>
      </c>
    </row>
    <row r="16" spans="1:36" x14ac:dyDescent="0.2">
      <c r="A16" s="729"/>
      <c r="B16" s="183" t="s">
        <v>51</v>
      </c>
      <c r="C16" s="182" t="str">
        <f>Schedule!$D$3</f>
        <v>ECCC 2030 phaseout</v>
      </c>
      <c r="D16" s="187" t="s">
        <v>47</v>
      </c>
      <c r="E16" s="216">
        <f>SUM(E12:E15)</f>
        <v>64.361791480184991</v>
      </c>
      <c r="F16" s="199">
        <f t="shared" ref="F16:AJ16" si="2">SUM(F12:F15)</f>
        <v>60.484526686214998</v>
      </c>
      <c r="G16" s="199">
        <f t="shared" si="2"/>
        <v>60.10704476426401</v>
      </c>
      <c r="H16" s="199">
        <f t="shared" si="2"/>
        <v>58.515133176237001</v>
      </c>
      <c r="I16" s="199">
        <f t="shared" si="2"/>
        <v>64.403970536136001</v>
      </c>
      <c r="J16" s="199">
        <f t="shared" si="2"/>
        <v>63.879952336619994</v>
      </c>
      <c r="K16" s="199">
        <f t="shared" si="2"/>
        <v>58.439445413924808</v>
      </c>
      <c r="L16" s="199">
        <f t="shared" si="2"/>
        <v>58.439445413924808</v>
      </c>
      <c r="M16" s="199">
        <f t="shared" si="2"/>
        <v>58.439445413924808</v>
      </c>
      <c r="N16" s="199">
        <f t="shared" si="2"/>
        <v>58.439445413924808</v>
      </c>
      <c r="O16" s="199">
        <f t="shared" si="2"/>
        <v>57.686859974977722</v>
      </c>
      <c r="P16" s="199">
        <f t="shared" si="2"/>
        <v>55.410433348256788</v>
      </c>
      <c r="Q16" s="199">
        <f t="shared" si="2"/>
        <v>54.092410341873411</v>
      </c>
      <c r="R16" s="199">
        <f t="shared" si="2"/>
        <v>51.784486518950338</v>
      </c>
      <c r="S16" s="199">
        <f t="shared" si="2"/>
        <v>49.109078404266874</v>
      </c>
      <c r="T16" s="199">
        <f t="shared" si="2"/>
        <v>45.433925891254269</v>
      </c>
      <c r="U16" s="199">
        <f t="shared" si="2"/>
        <v>2.472</v>
      </c>
      <c r="V16" s="199">
        <f t="shared" si="2"/>
        <v>2.472</v>
      </c>
      <c r="W16" s="199">
        <f t="shared" si="2"/>
        <v>2.472</v>
      </c>
      <c r="X16" s="199">
        <f t="shared" si="2"/>
        <v>2.472</v>
      </c>
      <c r="Y16" s="199">
        <f t="shared" si="2"/>
        <v>2.472</v>
      </c>
      <c r="Z16" s="199">
        <f t="shared" si="2"/>
        <v>2.472</v>
      </c>
      <c r="AA16" s="199">
        <f t="shared" si="2"/>
        <v>2.472</v>
      </c>
      <c r="AB16" s="199">
        <f t="shared" si="2"/>
        <v>2.472</v>
      </c>
      <c r="AC16" s="199">
        <f t="shared" si="2"/>
        <v>2.472</v>
      </c>
      <c r="AD16" s="199">
        <f t="shared" si="2"/>
        <v>2.472</v>
      </c>
      <c r="AE16" s="199">
        <f t="shared" si="2"/>
        <v>0.63200000000000001</v>
      </c>
      <c r="AF16" s="199">
        <f t="shared" si="2"/>
        <v>0.63200000000000001</v>
      </c>
      <c r="AG16" s="199">
        <f t="shared" si="2"/>
        <v>0.63200000000000001</v>
      </c>
      <c r="AH16" s="199">
        <f t="shared" si="2"/>
        <v>0.63200000000000001</v>
      </c>
      <c r="AI16" s="199">
        <f t="shared" si="2"/>
        <v>0.63200000000000001</v>
      </c>
      <c r="AJ16" s="217">
        <f t="shared" si="2"/>
        <v>0.63200000000000001</v>
      </c>
    </row>
    <row r="17" spans="1:36" x14ac:dyDescent="0.2">
      <c r="A17" s="729"/>
      <c r="B17" s="262" t="s">
        <v>46</v>
      </c>
      <c r="C17" s="178" t="str">
        <f>Schedule!$E$3</f>
        <v>Current status quo</v>
      </c>
      <c r="D17" s="455" t="s">
        <v>47</v>
      </c>
      <c r="E17" s="578">
        <f>'AB Data'!F211</f>
        <v>44.103415963235996</v>
      </c>
      <c r="F17" s="202">
        <f>'AB Data'!G211</f>
        <v>40.735934105915</v>
      </c>
      <c r="G17" s="202">
        <f>'AB Data'!H211</f>
        <v>39.83910851268201</v>
      </c>
      <c r="H17" s="202">
        <f>'AB Data'!I211</f>
        <v>38.577796743076</v>
      </c>
      <c r="I17" s="202">
        <f>'AB Data'!J211</f>
        <v>28.193455384261995</v>
      </c>
      <c r="J17" s="202">
        <f>'AB Data'!K211</f>
        <v>26.059783647694999</v>
      </c>
      <c r="K17" s="202">
        <f>'AB Data'!L211</f>
        <v>26.059783647694999</v>
      </c>
      <c r="L17" s="202">
        <f>'AB Data'!M211</f>
        <v>25.683918926495</v>
      </c>
      <c r="M17" s="202">
        <f>'AB Data'!N211</f>
        <v>8.8562444399999993</v>
      </c>
      <c r="N17" s="202">
        <f>'AB Data'!O211</f>
        <v>8.8562444399999993</v>
      </c>
      <c r="O17" s="202">
        <f>'AB Data'!P211</f>
        <v>0</v>
      </c>
      <c r="P17" s="202">
        <f>'AB Data'!Q211</f>
        <v>0</v>
      </c>
      <c r="Q17" s="202">
        <f>'AB Data'!R211</f>
        <v>0</v>
      </c>
      <c r="R17" s="202">
        <f>'AB Data'!S211</f>
        <v>0</v>
      </c>
      <c r="S17" s="202">
        <f>'AB Data'!T211</f>
        <v>0</v>
      </c>
      <c r="T17" s="202">
        <f>'AB Data'!U211</f>
        <v>0</v>
      </c>
      <c r="U17" s="202">
        <f>'AB Data'!V211</f>
        <v>0</v>
      </c>
      <c r="V17" s="202">
        <f>'AB Data'!W211</f>
        <v>0</v>
      </c>
      <c r="W17" s="202">
        <f>'AB Data'!X211</f>
        <v>0</v>
      </c>
      <c r="X17" s="202">
        <f>'AB Data'!Y211</f>
        <v>0</v>
      </c>
      <c r="Y17" s="202">
        <f>'AB Data'!Z211</f>
        <v>0</v>
      </c>
      <c r="Z17" s="202">
        <f>'AB Data'!AA211</f>
        <v>0</v>
      </c>
      <c r="AA17" s="202">
        <f>'AB Data'!AB211</f>
        <v>0</v>
      </c>
      <c r="AB17" s="202">
        <f>'AB Data'!AC211</f>
        <v>0</v>
      </c>
      <c r="AC17" s="202">
        <f>'AB Data'!AD211</f>
        <v>0</v>
      </c>
      <c r="AD17" s="202">
        <f>'AB Data'!AE211</f>
        <v>0</v>
      </c>
      <c r="AE17" s="202">
        <f>'AB Data'!AF211</f>
        <v>0</v>
      </c>
      <c r="AF17" s="202">
        <f>'AB Data'!AG211</f>
        <v>0</v>
      </c>
      <c r="AG17" s="202">
        <f>'AB Data'!AH211</f>
        <v>0</v>
      </c>
      <c r="AH17" s="202">
        <f>'AB Data'!AI211</f>
        <v>0</v>
      </c>
      <c r="AI17" s="202">
        <f>'AB Data'!AJ211</f>
        <v>0</v>
      </c>
      <c r="AJ17" s="224">
        <f>'AB Data'!AK211</f>
        <v>0</v>
      </c>
    </row>
    <row r="18" spans="1:36" x14ac:dyDescent="0.2">
      <c r="A18" s="729"/>
      <c r="B18" s="262" t="s">
        <v>48</v>
      </c>
      <c r="C18" s="178" t="str">
        <f>Schedule!$E$3</f>
        <v>Current status quo</v>
      </c>
      <c r="D18" s="455" t="s">
        <v>47</v>
      </c>
      <c r="E18" s="578">
        <f>'NS Data'!E111</f>
        <v>6.2013040169239995</v>
      </c>
      <c r="F18" s="202">
        <f>'NS Data'!F111</f>
        <v>6.0327603948839998</v>
      </c>
      <c r="G18" s="202">
        <f>'NS Data'!G111</f>
        <v>6.208709100528</v>
      </c>
      <c r="H18" s="202">
        <f>'NS Data'!H111</f>
        <v>5.8503069131609999</v>
      </c>
      <c r="I18" s="202">
        <f>'NS Data'!I111</f>
        <v>5.9566339529000008</v>
      </c>
      <c r="J18" s="202">
        <f>'NS Data'!J111</f>
        <v>5.813656383384</v>
      </c>
      <c r="K18" s="202">
        <f>'NS Data'!K111</f>
        <v>5.052107704642979</v>
      </c>
      <c r="L18" s="202">
        <f>'NS Data'!L111</f>
        <v>5.052107704642979</v>
      </c>
      <c r="M18" s="202">
        <f>'NS Data'!M111</f>
        <v>4.5860887642854706</v>
      </c>
      <c r="N18" s="202">
        <f>'NS Data'!N111</f>
        <v>4.5860887642854706</v>
      </c>
      <c r="O18" s="202">
        <f>'NS Data'!O111</f>
        <v>4.0770656011680293</v>
      </c>
      <c r="P18" s="202">
        <f>'NS Data'!P111</f>
        <v>4.0770656011680293</v>
      </c>
      <c r="Q18" s="202">
        <f>'NS Data'!Q111</f>
        <v>4.0770656011680293</v>
      </c>
      <c r="R18" s="202">
        <f>'NS Data'!R111</f>
        <v>4.0770656011680293</v>
      </c>
      <c r="S18" s="202">
        <f>'NS Data'!S111</f>
        <v>4.0770656011680293</v>
      </c>
      <c r="T18" s="202">
        <f>'NS Data'!T111</f>
        <v>3.8704394002993063</v>
      </c>
      <c r="U18" s="202">
        <f>'NS Data'!U111</f>
        <v>1.8399999999999999</v>
      </c>
      <c r="V18" s="202">
        <f>'NS Data'!V111</f>
        <v>1.8399999999999999</v>
      </c>
      <c r="W18" s="202">
        <f>'NS Data'!W111</f>
        <v>1.8399999999999999</v>
      </c>
      <c r="X18" s="202">
        <f>'NS Data'!X111</f>
        <v>1.8399999999999999</v>
      </c>
      <c r="Y18" s="202">
        <f>'NS Data'!Y111</f>
        <v>1.8399999999999999</v>
      </c>
      <c r="Z18" s="202">
        <f>'NS Data'!Z111</f>
        <v>1.8399999999999999</v>
      </c>
      <c r="AA18" s="202">
        <f>'NS Data'!AA111</f>
        <v>1.8399999999999999</v>
      </c>
      <c r="AB18" s="202">
        <f>'NS Data'!AB111</f>
        <v>1.8399999999999999</v>
      </c>
      <c r="AC18" s="202">
        <f>'NS Data'!AC111</f>
        <v>1.8399999999999999</v>
      </c>
      <c r="AD18" s="202">
        <f>'NS Data'!AD111</f>
        <v>1.8399999999999999</v>
      </c>
      <c r="AE18" s="202">
        <f>'NS Data'!AE111</f>
        <v>0</v>
      </c>
      <c r="AF18" s="202">
        <v>0</v>
      </c>
      <c r="AG18" s="202">
        <v>0</v>
      </c>
      <c r="AH18" s="202">
        <v>0</v>
      </c>
      <c r="AI18" s="202">
        <v>0</v>
      </c>
      <c r="AJ18" s="224">
        <v>0</v>
      </c>
    </row>
    <row r="19" spans="1:36" x14ac:dyDescent="0.2">
      <c r="A19" s="729"/>
      <c r="B19" s="262" t="s">
        <v>49</v>
      </c>
      <c r="C19" s="178" t="str">
        <f>Schedule!$E$3</f>
        <v>Current status quo</v>
      </c>
      <c r="D19" s="455" t="s">
        <v>47</v>
      </c>
      <c r="E19" s="578">
        <f>'SK Data'!E110</f>
        <v>11.209999999999999</v>
      </c>
      <c r="F19" s="202">
        <f>'SK Data'!F110</f>
        <v>11.759999999999998</v>
      </c>
      <c r="G19" s="202">
        <f>'SK Data'!G110</f>
        <v>11.19</v>
      </c>
      <c r="H19" s="202">
        <f>'SK Data'!H110</f>
        <v>11.75</v>
      </c>
      <c r="I19" s="202">
        <f>'SK Data'!I110</f>
        <v>10.969999999999999</v>
      </c>
      <c r="J19" s="202">
        <f>'SK Data'!J110</f>
        <v>10.959999999999999</v>
      </c>
      <c r="K19" s="202">
        <f>'SK Data'!K110</f>
        <v>8.14</v>
      </c>
      <c r="L19" s="202">
        <f>'SK Data'!L110</f>
        <v>10.711412089233747</v>
      </c>
      <c r="M19" s="202">
        <f>'SK Data'!M110</f>
        <v>9.7720000000000002</v>
      </c>
      <c r="N19" s="202">
        <f>'SK Data'!N110</f>
        <v>9.7720000000000002</v>
      </c>
      <c r="O19" s="202">
        <f>'SK Data'!O110</f>
        <v>9.7720000000000002</v>
      </c>
      <c r="P19" s="202">
        <f>'SK Data'!P110</f>
        <v>8.7319999999999993</v>
      </c>
      <c r="Q19" s="202">
        <f>'SK Data'!Q110</f>
        <v>8.7319999999999993</v>
      </c>
      <c r="R19" s="202">
        <f>'SK Data'!R110</f>
        <v>8.7319999999999993</v>
      </c>
      <c r="S19" s="202">
        <f>'SK Data'!S110</f>
        <v>6.5419999999999998</v>
      </c>
      <c r="T19" s="202">
        <f>'SK Data'!T110</f>
        <v>6.5419999999999998</v>
      </c>
      <c r="U19" s="202">
        <f>'SK Data'!U110</f>
        <v>0.63200000000000001</v>
      </c>
      <c r="V19" s="202">
        <f>'SK Data'!V110</f>
        <v>0.63200000000000001</v>
      </c>
      <c r="W19" s="202">
        <f>'SK Data'!W110</f>
        <v>0.63200000000000001</v>
      </c>
      <c r="X19" s="202">
        <f>'SK Data'!X110</f>
        <v>0.63200000000000001</v>
      </c>
      <c r="Y19" s="202">
        <f>'SK Data'!Y110</f>
        <v>0.63200000000000001</v>
      </c>
      <c r="Z19" s="202">
        <f>'SK Data'!Z110</f>
        <v>0.63200000000000001</v>
      </c>
      <c r="AA19" s="202">
        <f>'SK Data'!AA110</f>
        <v>0.63200000000000001</v>
      </c>
      <c r="AB19" s="202">
        <f>'SK Data'!AB110</f>
        <v>0.63200000000000001</v>
      </c>
      <c r="AC19" s="202">
        <f>'SK Data'!AC110</f>
        <v>0.63200000000000001</v>
      </c>
      <c r="AD19" s="202">
        <f>'SK Data'!AD110</f>
        <v>0.63200000000000001</v>
      </c>
      <c r="AE19" s="202">
        <f>'SK Data'!AE110</f>
        <v>0.63200000000000001</v>
      </c>
      <c r="AF19" s="202">
        <f>'SK Data'!AF110</f>
        <v>0.63200000000000001</v>
      </c>
      <c r="AG19" s="202">
        <f>'SK Data'!AG110</f>
        <v>0.63200000000000001</v>
      </c>
      <c r="AH19" s="202">
        <f>'SK Data'!AH110</f>
        <v>0.63200000000000001</v>
      </c>
      <c r="AI19" s="202">
        <f>'SK Data'!AI110</f>
        <v>0.63200000000000001</v>
      </c>
      <c r="AJ19" s="224">
        <f>'SK Data'!AJ110</f>
        <v>0.63200000000000001</v>
      </c>
    </row>
    <row r="20" spans="1:36" x14ac:dyDescent="0.2">
      <c r="A20" s="729"/>
      <c r="B20" s="262" t="s">
        <v>50</v>
      </c>
      <c r="C20" s="178" t="str">
        <f>Schedule!$E$3</f>
        <v>Current status quo</v>
      </c>
      <c r="D20" s="455" t="s">
        <v>47</v>
      </c>
      <c r="E20" s="578">
        <f>'NB Data'!E14</f>
        <v>2.8470715000249998</v>
      </c>
      <c r="F20" s="202">
        <f>'NB Data'!F14</f>
        <v>2.1238321854160001</v>
      </c>
      <c r="G20" s="202">
        <f>'NB Data'!G14</f>
        <v>2.7672271510540001</v>
      </c>
      <c r="H20" s="202">
        <f>'NB Data'!H14</f>
        <v>2.4350295200000001</v>
      </c>
      <c r="I20" s="202">
        <f>'NB Data'!I14</f>
        <v>2.9319206200000001</v>
      </c>
      <c r="J20" s="202">
        <f>'NB Data'!J14</f>
        <v>2.5508799900000003</v>
      </c>
      <c r="K20" s="202">
        <f>'NB Data'!K14</f>
        <v>1.5459878727272729</v>
      </c>
      <c r="L20" s="202">
        <f>'NB Data'!L14</f>
        <v>2.2416824154545458</v>
      </c>
      <c r="M20" s="202">
        <f>'NB Data'!M14</f>
        <v>2.2416824154545458</v>
      </c>
      <c r="N20" s="202">
        <f>'NB Data'!N14</f>
        <v>2.2416824154545458</v>
      </c>
      <c r="O20" s="202">
        <f>'NB Data'!O14</f>
        <v>2.2416824154545458</v>
      </c>
      <c r="P20" s="202">
        <f>'NB Data'!P14</f>
        <v>2.2416824154545458</v>
      </c>
      <c r="Q20" s="202">
        <f>'NB Data'!Q14</f>
        <v>2.1643830218181819</v>
      </c>
      <c r="R20" s="202">
        <f>'NB Data'!R14</f>
        <v>2.1643830218181819</v>
      </c>
      <c r="S20" s="202">
        <f>'NB Data'!S14</f>
        <v>2.1643830218181819</v>
      </c>
      <c r="T20" s="202">
        <f>'NB Data'!T14</f>
        <v>2.1643830218181819</v>
      </c>
      <c r="U20" s="202">
        <f>'NB Data'!U14</f>
        <v>2.1643830218181819</v>
      </c>
      <c r="V20" s="202">
        <f>'NB Data'!V14</f>
        <v>1.8551854472727274</v>
      </c>
      <c r="W20" s="202">
        <f>'NB Data'!W14</f>
        <v>1.8551854472727274</v>
      </c>
      <c r="X20" s="202">
        <f>'NB Data'!X14</f>
        <v>1.8551854472727274</v>
      </c>
      <c r="Y20" s="202">
        <f>'NB Data'!Y14</f>
        <v>1.8551854472727274</v>
      </c>
      <c r="Z20" s="202">
        <f>'NB Data'!Z14</f>
        <v>1.8551854472727274</v>
      </c>
      <c r="AA20" s="202">
        <f>'NB Data'!AA14</f>
        <v>1.7778860536363637</v>
      </c>
      <c r="AB20" s="202">
        <f>'NB Data'!AB14</f>
        <v>1.7778860536363637</v>
      </c>
      <c r="AC20" s="202">
        <f>'NB Data'!AC14</f>
        <v>1.7778860536363637</v>
      </c>
      <c r="AD20" s="202">
        <f>'NB Data'!AD14</f>
        <v>1.7778860536363637</v>
      </c>
      <c r="AE20" s="202">
        <f>'NB Data'!AE14</f>
        <v>1.7778860536363637</v>
      </c>
      <c r="AF20" s="202">
        <f>'NB Data'!AF14</f>
        <v>0</v>
      </c>
      <c r="AG20" s="202">
        <f>'NB Data'!AG14</f>
        <v>0</v>
      </c>
      <c r="AH20" s="202">
        <f>'NB Data'!AH14</f>
        <v>0</v>
      </c>
      <c r="AI20" s="202">
        <f>'NB Data'!AI14</f>
        <v>0</v>
      </c>
      <c r="AJ20" s="224">
        <f>'NB Data'!AR14</f>
        <v>0</v>
      </c>
    </row>
    <row r="21" spans="1:36" x14ac:dyDescent="0.2">
      <c r="A21" s="729"/>
      <c r="B21" s="183" t="s">
        <v>51</v>
      </c>
      <c r="C21" s="182" t="str">
        <f>Schedule!$E$3</f>
        <v>Current status quo</v>
      </c>
      <c r="D21" s="187" t="s">
        <v>47</v>
      </c>
      <c r="E21" s="216">
        <f>SUM(E17:E20)</f>
        <v>64.361791480184991</v>
      </c>
      <c r="F21" s="199">
        <f t="shared" ref="F21:AJ21" si="3">SUM(F17:F20)</f>
        <v>60.652526686214998</v>
      </c>
      <c r="G21" s="199">
        <f t="shared" si="3"/>
        <v>60.005044764264007</v>
      </c>
      <c r="H21" s="199">
        <f t="shared" si="3"/>
        <v>58.613133176237</v>
      </c>
      <c r="I21" s="199">
        <f t="shared" si="3"/>
        <v>48.052009957161992</v>
      </c>
      <c r="J21" s="199">
        <f t="shared" si="3"/>
        <v>45.384320021078999</v>
      </c>
      <c r="K21" s="199">
        <f t="shared" si="3"/>
        <v>40.797879225065252</v>
      </c>
      <c r="L21" s="199">
        <f t="shared" si="3"/>
        <v>43.689121135826269</v>
      </c>
      <c r="M21" s="199">
        <f t="shared" si="3"/>
        <v>25.456015619740015</v>
      </c>
      <c r="N21" s="199">
        <f t="shared" si="3"/>
        <v>25.456015619740015</v>
      </c>
      <c r="O21" s="199">
        <f t="shared" si="3"/>
        <v>16.090748016622573</v>
      </c>
      <c r="P21" s="199">
        <f t="shared" si="3"/>
        <v>15.050748016622576</v>
      </c>
      <c r="Q21" s="199">
        <f t="shared" si="3"/>
        <v>14.973448622986211</v>
      </c>
      <c r="R21" s="199">
        <f t="shared" si="3"/>
        <v>14.973448622986211</v>
      </c>
      <c r="S21" s="199">
        <f t="shared" si="3"/>
        <v>12.78344862298621</v>
      </c>
      <c r="T21" s="199">
        <f t="shared" si="3"/>
        <v>12.576822422117488</v>
      </c>
      <c r="U21" s="199">
        <f t="shared" si="3"/>
        <v>4.6363830218181814</v>
      </c>
      <c r="V21" s="199">
        <f t="shared" si="3"/>
        <v>4.3271854472727274</v>
      </c>
      <c r="W21" s="199">
        <f t="shared" si="3"/>
        <v>4.3271854472727274</v>
      </c>
      <c r="X21" s="199">
        <f t="shared" si="3"/>
        <v>4.3271854472727274</v>
      </c>
      <c r="Y21" s="199">
        <f t="shared" si="3"/>
        <v>4.3271854472727274</v>
      </c>
      <c r="Z21" s="199">
        <f t="shared" si="3"/>
        <v>4.3271854472727274</v>
      </c>
      <c r="AA21" s="199">
        <f t="shared" si="3"/>
        <v>4.2498860536363638</v>
      </c>
      <c r="AB21" s="199">
        <f t="shared" si="3"/>
        <v>4.2498860536363638</v>
      </c>
      <c r="AC21" s="199">
        <f t="shared" si="3"/>
        <v>4.2498860536363638</v>
      </c>
      <c r="AD21" s="199">
        <f t="shared" si="3"/>
        <v>4.2498860536363638</v>
      </c>
      <c r="AE21" s="199">
        <f t="shared" si="3"/>
        <v>2.4098860536363635</v>
      </c>
      <c r="AF21" s="199">
        <f t="shared" si="3"/>
        <v>0.63200000000000001</v>
      </c>
      <c r="AG21" s="199">
        <f t="shared" si="3"/>
        <v>0.63200000000000001</v>
      </c>
      <c r="AH21" s="199">
        <f t="shared" si="3"/>
        <v>0.63200000000000001</v>
      </c>
      <c r="AI21" s="199">
        <f t="shared" si="3"/>
        <v>0.63200000000000001</v>
      </c>
      <c r="AJ21" s="217">
        <f t="shared" si="3"/>
        <v>0.63200000000000001</v>
      </c>
    </row>
    <row r="22" spans="1:36" x14ac:dyDescent="0.2">
      <c r="A22" s="729"/>
      <c r="B22" s="183" t="s">
        <v>48</v>
      </c>
      <c r="C22" s="178" t="s">
        <v>52</v>
      </c>
      <c r="D22" s="455" t="s">
        <v>47</v>
      </c>
      <c r="E22" s="578">
        <f>'NS Data'!E134</f>
        <v>6.2013040169239995</v>
      </c>
      <c r="F22" s="202">
        <f>'NS Data'!F134</f>
        <v>6.0327603948839998</v>
      </c>
      <c r="G22" s="202">
        <f>'NS Data'!G134</f>
        <v>6.208709100528</v>
      </c>
      <c r="H22" s="202">
        <f>'NS Data'!H134</f>
        <v>5.8503069131609999</v>
      </c>
      <c r="I22" s="202">
        <f>'NS Data'!I134</f>
        <v>5.9566339529000008</v>
      </c>
      <c r="J22" s="202">
        <f>'NS Data'!J134</f>
        <v>5.813656383384</v>
      </c>
      <c r="K22" s="202">
        <f>'NS Data'!K134</f>
        <v>4.4187325126792691</v>
      </c>
      <c r="L22" s="202">
        <f>'NS Data'!L134</f>
        <v>4.4187325126792691</v>
      </c>
      <c r="M22" s="202">
        <f>'NS Data'!M134</f>
        <v>4.4187325126792691</v>
      </c>
      <c r="N22" s="202">
        <f>'NS Data'!N134</f>
        <v>4.4187325126792691</v>
      </c>
      <c r="O22" s="202">
        <f>'NS Data'!O134</f>
        <v>4.4187325126792691</v>
      </c>
      <c r="P22" s="202">
        <f>'NS Data'!P134</f>
        <v>4.4187325126792691</v>
      </c>
      <c r="Q22" s="202">
        <f>'NS Data'!Q134</f>
        <v>4.4187325126792691</v>
      </c>
      <c r="R22" s="202">
        <f>'NS Data'!R134</f>
        <v>4.4187325126792691</v>
      </c>
      <c r="S22" s="202">
        <f>'NS Data'!S134</f>
        <v>4.4187325126792691</v>
      </c>
      <c r="T22" s="202">
        <f>'NS Data'!T134</f>
        <v>4.4187325126792691</v>
      </c>
      <c r="U22" s="202">
        <f>'NS Data'!U134</f>
        <v>0</v>
      </c>
      <c r="V22" s="202">
        <f>'NS Data'!V134</f>
        <v>0</v>
      </c>
      <c r="W22" s="202">
        <f>'NS Data'!W134</f>
        <v>0</v>
      </c>
      <c r="X22" s="202">
        <f>'NS Data'!X134</f>
        <v>0</v>
      </c>
      <c r="Y22" s="202">
        <f>'NS Data'!Y134</f>
        <v>0</v>
      </c>
      <c r="Z22" s="202">
        <f>'NS Data'!Z134</f>
        <v>0</v>
      </c>
      <c r="AA22" s="202">
        <f>'NS Data'!AA134</f>
        <v>0</v>
      </c>
      <c r="AB22" s="202">
        <f>'NS Data'!AB134</f>
        <v>0</v>
      </c>
      <c r="AC22" s="202">
        <f>'NS Data'!AC134</f>
        <v>0</v>
      </c>
      <c r="AD22" s="202">
        <f>'NS Data'!AD134</f>
        <v>0</v>
      </c>
      <c r="AE22" s="202">
        <f>'NS Data'!AE134</f>
        <v>0</v>
      </c>
      <c r="AF22" s="202">
        <v>0</v>
      </c>
      <c r="AG22" s="202">
        <v>0</v>
      </c>
      <c r="AH22" s="202">
        <v>0</v>
      </c>
      <c r="AI22" s="202">
        <v>0</v>
      </c>
      <c r="AJ22" s="224">
        <v>0</v>
      </c>
    </row>
    <row r="23" spans="1:36" s="195" customFormat="1" ht="28" customHeight="1" thickBot="1" x14ac:dyDescent="0.25">
      <c r="A23" s="730"/>
      <c r="B23" s="193" t="s">
        <v>51</v>
      </c>
      <c r="C23" s="453" t="str">
        <f>CONCATENATE(C6,"-",C11)</f>
        <v>2012 Federal Regulations -Accelerated transition</v>
      </c>
      <c r="D23" s="456" t="s">
        <v>47</v>
      </c>
      <c r="E23" s="219">
        <f t="shared" ref="E23:AJ23" si="4">E6-E11</f>
        <v>-0.38145637796000642</v>
      </c>
      <c r="F23" s="220">
        <f t="shared" si="4"/>
        <v>4.3053160883259949</v>
      </c>
      <c r="G23" s="220">
        <f t="shared" si="4"/>
        <v>4.3571489032879782</v>
      </c>
      <c r="H23" s="220">
        <f t="shared" si="4"/>
        <v>6.6243312642089904</v>
      </c>
      <c r="I23" s="220">
        <f t="shared" si="4"/>
        <v>16.664759092538993</v>
      </c>
      <c r="J23" s="220">
        <f t="shared" si="4"/>
        <v>21.99947145910599</v>
      </c>
      <c r="K23" s="220">
        <f t="shared" si="4"/>
        <v>15.33860542088479</v>
      </c>
      <c r="L23" s="220">
        <f t="shared" si="4"/>
        <v>16.37504167794831</v>
      </c>
      <c r="M23" s="220">
        <f t="shared" si="4"/>
        <v>33.202716164443316</v>
      </c>
      <c r="N23" s="220">
        <f t="shared" si="4"/>
        <v>34.75846887094805</v>
      </c>
      <c r="O23" s="220">
        <f t="shared" si="4"/>
        <v>44.320740631043037</v>
      </c>
      <c r="P23" s="220">
        <f t="shared" si="4"/>
        <v>46.623179603223683</v>
      </c>
      <c r="Q23" s="220">
        <f t="shared" si="4"/>
        <v>47.012455990476667</v>
      </c>
      <c r="R23" s="220">
        <f t="shared" si="4"/>
        <v>44.704532167553594</v>
      </c>
      <c r="S23" s="220">
        <f t="shared" si="4"/>
        <v>42.781709491817217</v>
      </c>
      <c r="T23" s="220">
        <f t="shared" si="4"/>
        <v>40.966996379103925</v>
      </c>
      <c r="U23" s="220">
        <f t="shared" si="4"/>
        <v>25.865452649085302</v>
      </c>
      <c r="V23" s="220">
        <f t="shared" si="4"/>
        <v>25.865452649085302</v>
      </c>
      <c r="W23" s="220">
        <f t="shared" si="4"/>
        <v>25.865452649085302</v>
      </c>
      <c r="X23" s="220">
        <f t="shared" si="4"/>
        <v>25.865452649085302</v>
      </c>
      <c r="Y23" s="220">
        <f t="shared" si="4"/>
        <v>25.865452649085302</v>
      </c>
      <c r="Z23" s="220">
        <f t="shared" si="4"/>
        <v>25.865452649085302</v>
      </c>
      <c r="AA23" s="220">
        <f t="shared" si="4"/>
        <v>25.865452649085302</v>
      </c>
      <c r="AB23" s="220">
        <f t="shared" si="4"/>
        <v>23.315310336428723</v>
      </c>
      <c r="AC23" s="220">
        <f t="shared" si="4"/>
        <v>23.315310336428723</v>
      </c>
      <c r="AD23" s="220">
        <f t="shared" si="4"/>
        <v>23.315310336428723</v>
      </c>
      <c r="AE23" s="220">
        <f t="shared" si="4"/>
        <v>20.156883951662223</v>
      </c>
      <c r="AF23" s="220">
        <f t="shared" si="4"/>
        <v>13.616597464791498</v>
      </c>
      <c r="AG23" s="220">
        <f t="shared" si="4"/>
        <v>13.616597464791498</v>
      </c>
      <c r="AH23" s="220">
        <f t="shared" si="4"/>
        <v>11.586597464791501</v>
      </c>
      <c r="AI23" s="220">
        <f t="shared" si="4"/>
        <v>8.7395259647665</v>
      </c>
      <c r="AJ23" s="666">
        <f t="shared" si="4"/>
        <v>5.5810995800000001</v>
      </c>
    </row>
    <row r="24" spans="1:36" ht="15" customHeight="1" x14ac:dyDescent="0.2">
      <c r="A24" s="734" t="s">
        <v>53</v>
      </c>
      <c r="B24" s="262" t="s">
        <v>46</v>
      </c>
      <c r="C24" s="237" t="str">
        <f>Schedule!$C$3</f>
        <v xml:space="preserve">2012 Federal Regulations </v>
      </c>
      <c r="D24" s="454" t="s">
        <v>54</v>
      </c>
      <c r="E24" s="221">
        <f>'AB Data'!E257</f>
        <v>42550.492000000006</v>
      </c>
      <c r="F24" s="222">
        <f>'AB Data'!F257</f>
        <v>42550.492000000006</v>
      </c>
      <c r="G24" s="222">
        <f>'AB Data'!G257</f>
        <v>42550.492000000006</v>
      </c>
      <c r="H24" s="222">
        <f>'AB Data'!H257</f>
        <v>42550.492000000006</v>
      </c>
      <c r="I24" s="222">
        <f>'AB Data'!I257</f>
        <v>42550.492000000006</v>
      </c>
      <c r="J24" s="222">
        <f>'AB Data'!J257</f>
        <v>42550.492000000006</v>
      </c>
      <c r="K24" s="480">
        <f>'AB Data'!K257</f>
        <v>37349.1</v>
      </c>
      <c r="L24" s="480">
        <f>'AB Data'!L257</f>
        <v>37349.1</v>
      </c>
      <c r="M24" s="480">
        <f>'AB Data'!M257</f>
        <v>37349.1</v>
      </c>
      <c r="N24" s="480">
        <f>'AB Data'!N257</f>
        <v>37349.1</v>
      </c>
      <c r="O24" s="480">
        <f>'AB Data'!O257</f>
        <v>37349.1</v>
      </c>
      <c r="P24" s="480">
        <f>'AB Data'!P257</f>
        <v>37349.1</v>
      </c>
      <c r="Q24" s="480">
        <f>'AB Data'!Q257</f>
        <v>36443.56500000001</v>
      </c>
      <c r="R24" s="480">
        <f>'AB Data'!R257</f>
        <v>34255.540999999997</v>
      </c>
      <c r="S24" s="480">
        <f>'AB Data'!S257</f>
        <v>31768.961000000003</v>
      </c>
      <c r="T24" s="480">
        <f>'AB Data'!T257</f>
        <v>28849.822000000004</v>
      </c>
      <c r="U24" s="480">
        <f>'AB Data'!U257</f>
        <v>18210.036</v>
      </c>
      <c r="V24" s="480">
        <f>'AB Data'!V257</f>
        <v>18210.036</v>
      </c>
      <c r="W24" s="480">
        <f>'AB Data'!W257</f>
        <v>18210.036</v>
      </c>
      <c r="X24" s="480">
        <f>'AB Data'!X257</f>
        <v>18210.036</v>
      </c>
      <c r="Y24" s="480">
        <f>'AB Data'!Y257</f>
        <v>18210.036</v>
      </c>
      <c r="Z24" s="480">
        <f>'AB Data'!Z257</f>
        <v>18210.036</v>
      </c>
      <c r="AA24" s="480">
        <f>'AB Data'!AA257</f>
        <v>18210.036</v>
      </c>
      <c r="AB24" s="480">
        <f>'AB Data'!AB257</f>
        <v>15620.555999999999</v>
      </c>
      <c r="AC24" s="480">
        <f>'AB Data'!AC257</f>
        <v>15620.555999999999</v>
      </c>
      <c r="AD24" s="480">
        <f>'AB Data'!AD257</f>
        <v>15620.555999999999</v>
      </c>
      <c r="AE24" s="480">
        <f>'AB Data'!AE257</f>
        <v>12460.772999999999</v>
      </c>
      <c r="AF24" s="480">
        <f>'AB Data'!AF257</f>
        <v>9881.4429999999993</v>
      </c>
      <c r="AG24" s="480">
        <f>'AB Data'!AG257</f>
        <v>9881.4429999999993</v>
      </c>
      <c r="AH24" s="480">
        <f>'AB Data'!AH257</f>
        <v>9881.4429999999993</v>
      </c>
      <c r="AI24" s="480">
        <f>'AB Data'!AI257</f>
        <v>9881.4429999999993</v>
      </c>
      <c r="AJ24" s="481">
        <f>'AB Data'!AJ257</f>
        <v>6806.2189999999991</v>
      </c>
    </row>
    <row r="25" spans="1:36" x14ac:dyDescent="0.2">
      <c r="A25" s="735"/>
      <c r="B25" s="262" t="s">
        <v>48</v>
      </c>
      <c r="C25" s="178" t="str">
        <f>Schedule!$C$3</f>
        <v xml:space="preserve">2012 Federal Regulations </v>
      </c>
      <c r="D25" s="455" t="s">
        <v>54</v>
      </c>
      <c r="E25" s="223">
        <f>'NS Data'!E147</f>
        <v>6623.5</v>
      </c>
      <c r="F25" s="201">
        <f>'NS Data'!F147</f>
        <v>6623.5</v>
      </c>
      <c r="G25" s="201">
        <f>'NS Data'!G147</f>
        <v>6623.5</v>
      </c>
      <c r="H25" s="201">
        <f>'NS Data'!H147</f>
        <v>6623.5</v>
      </c>
      <c r="I25" s="201">
        <f>'NS Data'!I147</f>
        <v>6623.5</v>
      </c>
      <c r="J25" s="201">
        <f>'NS Data'!J147</f>
        <v>6623.5</v>
      </c>
      <c r="K25" s="482">
        <f>'NS Data'!K147</f>
        <v>6261.4437512221648</v>
      </c>
      <c r="L25" s="482">
        <f>'NS Data'!L147</f>
        <v>6261.4437512221648</v>
      </c>
      <c r="M25" s="482">
        <f>'NS Data'!M147</f>
        <v>6261.4437512221648</v>
      </c>
      <c r="N25" s="482">
        <f>'NS Data'!N147</f>
        <v>6261.4437512221648</v>
      </c>
      <c r="O25" s="482">
        <f>'NS Data'!O147</f>
        <v>6261.4437512221648</v>
      </c>
      <c r="P25" s="482">
        <f>'NS Data'!P147</f>
        <v>6261.4437512221648</v>
      </c>
      <c r="Q25" s="482">
        <f>'NS Data'!Q147</f>
        <v>6261.4437512221648</v>
      </c>
      <c r="R25" s="482">
        <f>'NS Data'!R147</f>
        <v>6261.4437512221648</v>
      </c>
      <c r="S25" s="482">
        <f>'NS Data'!S147</f>
        <v>6261.4437512221648</v>
      </c>
      <c r="T25" s="482">
        <f>'NS Data'!T147</f>
        <v>6261.4437512221648</v>
      </c>
      <c r="U25" s="482">
        <f>'NS Data'!U147</f>
        <v>6261.4437512221648</v>
      </c>
      <c r="V25" s="482">
        <f>'NS Data'!V147</f>
        <v>6261.4437512221648</v>
      </c>
      <c r="W25" s="482">
        <f>'NS Data'!W147</f>
        <v>6261.4437512221648</v>
      </c>
      <c r="X25" s="482">
        <f>'NS Data'!X147</f>
        <v>6261.4437512221648</v>
      </c>
      <c r="Y25" s="482">
        <f>'NS Data'!Y147</f>
        <v>6261.4437512221648</v>
      </c>
      <c r="Z25" s="482">
        <f>'NS Data'!Z147</f>
        <v>6261.4437512221648</v>
      </c>
      <c r="AA25" s="482">
        <f>'NS Data'!AA147</f>
        <v>6261.4437512221648</v>
      </c>
      <c r="AB25" s="482">
        <f>'NS Data'!AB147</f>
        <v>6261.4437512221648</v>
      </c>
      <c r="AC25" s="482">
        <f>'NS Data'!AC147</f>
        <v>6261.4437512221648</v>
      </c>
      <c r="AD25" s="482">
        <f>'NS Data'!AD147</f>
        <v>6261.4437512221648</v>
      </c>
      <c r="AE25" s="482">
        <f>'NS Data'!AE147</f>
        <v>6261.4437512221648</v>
      </c>
      <c r="AF25" s="482">
        <f>'NS Data'!$AE$147</f>
        <v>6261.4437512221648</v>
      </c>
      <c r="AG25" s="482">
        <f>'NS Data'!$AE$147</f>
        <v>6261.4437512221648</v>
      </c>
      <c r="AH25" s="482">
        <f>'NS Data'!$AE$147</f>
        <v>6261.4437512221648</v>
      </c>
      <c r="AI25" s="482">
        <f>'NS Data'!$AE$147</f>
        <v>6261.4437512221648</v>
      </c>
      <c r="AJ25" s="482">
        <f>'NS Data'!$AE$147</f>
        <v>6261.4437512221648</v>
      </c>
    </row>
    <row r="26" spans="1:36" x14ac:dyDescent="0.2">
      <c r="A26" s="735"/>
      <c r="B26" s="262" t="s">
        <v>49</v>
      </c>
      <c r="C26" s="178" t="str">
        <f>Schedule!$C$3</f>
        <v xml:space="preserve">2012 Federal Regulations </v>
      </c>
      <c r="D26" s="455" t="s">
        <v>54</v>
      </c>
      <c r="E26" s="223">
        <f>'SK Data'!E$133</f>
        <v>10291</v>
      </c>
      <c r="F26" s="201">
        <f>'SK Data'!F$133</f>
        <v>10575</v>
      </c>
      <c r="G26" s="201">
        <f>'SK Data'!G$133</f>
        <v>10575</v>
      </c>
      <c r="H26" s="201">
        <f>'SK Data'!H$133</f>
        <v>10575</v>
      </c>
      <c r="I26" s="201">
        <f>'SK Data'!I$133</f>
        <v>10575</v>
      </c>
      <c r="J26" s="201">
        <f>'SK Data'!J$133</f>
        <v>10575</v>
      </c>
      <c r="K26" s="482">
        <f>'SK Data'!K$133</f>
        <v>8822.4000000000015</v>
      </c>
      <c r="L26" s="482">
        <f>'SK Data'!L$133</f>
        <v>8822.4000000000015</v>
      </c>
      <c r="M26" s="482">
        <f>'SK Data'!M$133</f>
        <v>8822.4000000000015</v>
      </c>
      <c r="N26" s="482">
        <f>'SK Data'!N$133</f>
        <v>8822.4000000000015</v>
      </c>
      <c r="O26" s="482">
        <f>'SK Data'!O$133</f>
        <v>8822.4000000000015</v>
      </c>
      <c r="P26" s="482">
        <f>'SK Data'!P$133</f>
        <v>8822.4000000000015</v>
      </c>
      <c r="Q26" s="482">
        <f>'SK Data'!Q$133</f>
        <v>8822.4000000000015</v>
      </c>
      <c r="R26" s="482">
        <f>'SK Data'!R$133</f>
        <v>8822.4000000000015</v>
      </c>
      <c r="S26" s="482">
        <f>'SK Data'!S$133</f>
        <v>8822.4000000000015</v>
      </c>
      <c r="T26" s="482">
        <f>'SK Data'!T$133</f>
        <v>6993.0999999999995</v>
      </c>
      <c r="U26" s="482">
        <f>'SK Data'!U$133</f>
        <v>2815.2</v>
      </c>
      <c r="V26" s="482">
        <f>'SK Data'!V$133</f>
        <v>2815.2</v>
      </c>
      <c r="W26" s="482">
        <f>'SK Data'!W$133</f>
        <v>2815.2</v>
      </c>
      <c r="X26" s="482">
        <f>'SK Data'!X$133</f>
        <v>2815.2</v>
      </c>
      <c r="Y26" s="482">
        <f>'SK Data'!Y$133</f>
        <v>2815.2</v>
      </c>
      <c r="Z26" s="482">
        <f>'SK Data'!Z$133</f>
        <v>2815.2</v>
      </c>
      <c r="AA26" s="482">
        <f>'SK Data'!AA$133</f>
        <v>2815.2</v>
      </c>
      <c r="AB26" s="482">
        <f>'SK Data'!AB$133</f>
        <v>2815.2</v>
      </c>
      <c r="AC26" s="482">
        <f>'SK Data'!AC$133</f>
        <v>2815.2</v>
      </c>
      <c r="AD26" s="482">
        <f>'SK Data'!AD$133</f>
        <v>2815.2</v>
      </c>
      <c r="AE26" s="482">
        <f>'SK Data'!AE$133</f>
        <v>2815.2</v>
      </c>
      <c r="AF26" s="482">
        <f>'SK Data'!AF$133</f>
        <v>2815.2</v>
      </c>
      <c r="AG26" s="482">
        <f>'SK Data'!AG$133</f>
        <v>2815.2</v>
      </c>
      <c r="AH26" s="482">
        <f>'SK Data'!AH$133</f>
        <v>904.5</v>
      </c>
      <c r="AI26" s="482">
        <f>'SK Data'!AI$133</f>
        <v>904.5</v>
      </c>
      <c r="AJ26" s="483">
        <f>'SK Data'!AJ$133</f>
        <v>904.5</v>
      </c>
    </row>
    <row r="27" spans="1:36" x14ac:dyDescent="0.2">
      <c r="A27" s="735"/>
      <c r="B27" s="262" t="s">
        <v>50</v>
      </c>
      <c r="C27" s="178" t="str">
        <f>Schedule!$C$3</f>
        <v xml:space="preserve">2012 Federal Regulations </v>
      </c>
      <c r="D27" s="455" t="s">
        <v>54</v>
      </c>
      <c r="E27" s="223">
        <f>'NB Data'!D67</f>
        <v>2247.4890000000005</v>
      </c>
      <c r="F27" s="201">
        <f>'NB Data'!E67</f>
        <v>2247.4890000000005</v>
      </c>
      <c r="G27" s="202">
        <f>'NB Data'!F67</f>
        <v>2247.4890000000005</v>
      </c>
      <c r="H27" s="202">
        <f>'NB Data'!G67</f>
        <v>2247.4890000000005</v>
      </c>
      <c r="I27" s="202">
        <f>'NB Data'!H67</f>
        <v>2247.4890000000005</v>
      </c>
      <c r="J27" s="202">
        <f>'NB Data'!I67</f>
        <v>2247.4890000000005</v>
      </c>
      <c r="K27" s="202">
        <f>'NB Data'!J67</f>
        <v>2247.4890000000005</v>
      </c>
      <c r="L27" s="202">
        <f>'NB Data'!K67</f>
        <v>2247.4890000000005</v>
      </c>
      <c r="M27" s="202">
        <f>'NB Data'!L67</f>
        <v>2247.4890000000005</v>
      </c>
      <c r="N27" s="202">
        <f>'NB Data'!M67</f>
        <v>2247.4890000000005</v>
      </c>
      <c r="O27" s="202">
        <f>'NB Data'!N67</f>
        <v>2247.4890000000005</v>
      </c>
      <c r="P27" s="202">
        <f>'NB Data'!O67</f>
        <v>2247.4890000000005</v>
      </c>
      <c r="Q27" s="202">
        <f>'NB Data'!P67</f>
        <v>2247.4890000000005</v>
      </c>
      <c r="R27" s="202">
        <f>'NB Data'!Q67</f>
        <v>2247.4890000000005</v>
      </c>
      <c r="S27" s="202">
        <f>'NB Data'!R67</f>
        <v>2247.4890000000005</v>
      </c>
      <c r="T27" s="202">
        <f>'NB Data'!S67</f>
        <v>2247.4890000000005</v>
      </c>
      <c r="U27" s="202">
        <f>'NB Data'!T67</f>
        <v>2247.4890000000005</v>
      </c>
      <c r="V27" s="202">
        <f>'NB Data'!U67</f>
        <v>2247.4890000000005</v>
      </c>
      <c r="W27" s="202">
        <f>'NB Data'!V67</f>
        <v>2247.4890000000005</v>
      </c>
      <c r="X27" s="202">
        <f>'NB Data'!W67</f>
        <v>2247.4890000000005</v>
      </c>
      <c r="Y27" s="202">
        <f>'NB Data'!X67</f>
        <v>2247.4890000000005</v>
      </c>
      <c r="Z27" s="202">
        <f>'NB Data'!Y67</f>
        <v>2247.4890000000005</v>
      </c>
      <c r="AA27" s="202">
        <f>'NB Data'!Z67</f>
        <v>2247.4890000000005</v>
      </c>
      <c r="AB27" s="202">
        <f>'NB Data'!AA67</f>
        <v>2247.4890000000005</v>
      </c>
      <c r="AC27" s="202">
        <f>'NB Data'!AB67</f>
        <v>2247.4890000000005</v>
      </c>
      <c r="AD27" s="202">
        <f>'NB Data'!AC67</f>
        <v>2247.4890000000005</v>
      </c>
      <c r="AE27" s="202">
        <f>'NB Data'!AD67</f>
        <v>2247.4890000000005</v>
      </c>
      <c r="AF27" s="202">
        <f>'NB Data'!AE67</f>
        <v>2247.4890000000005</v>
      </c>
      <c r="AG27" s="202">
        <f>'NB Data'!AF67</f>
        <v>2247.4890000000005</v>
      </c>
      <c r="AH27" s="202">
        <f>'NB Data'!AG67</f>
        <v>2247.4890000000005</v>
      </c>
      <c r="AI27" s="202">
        <f>'NB Data'!AH67</f>
        <v>0</v>
      </c>
      <c r="AJ27" s="224">
        <f>'NB Data'!AI67</f>
        <v>0</v>
      </c>
    </row>
    <row r="28" spans="1:36" x14ac:dyDescent="0.2">
      <c r="A28" s="735"/>
      <c r="B28" s="183" t="s">
        <v>51</v>
      </c>
      <c r="C28" s="182" t="str">
        <f>Schedule!$C$3</f>
        <v xml:space="preserve">2012 Federal Regulations </v>
      </c>
      <c r="D28" s="187" t="s">
        <v>54</v>
      </c>
      <c r="E28" s="225">
        <f>SUM(E24:E27)</f>
        <v>61712.481000000007</v>
      </c>
      <c r="F28" s="203">
        <f>SUM(F24:F27)</f>
        <v>61996.481000000007</v>
      </c>
      <c r="G28" s="203">
        <f t="shared" ref="G28:AE28" si="5">SUM(G24:G27)</f>
        <v>61996.481000000007</v>
      </c>
      <c r="H28" s="203">
        <f t="shared" si="5"/>
        <v>61996.481000000007</v>
      </c>
      <c r="I28" s="203">
        <f t="shared" si="5"/>
        <v>61996.481000000007</v>
      </c>
      <c r="J28" s="203">
        <f t="shared" si="5"/>
        <v>61996.481000000007</v>
      </c>
      <c r="K28" s="199">
        <f t="shared" si="5"/>
        <v>54680.432751222164</v>
      </c>
      <c r="L28" s="199">
        <f t="shared" si="5"/>
        <v>54680.432751222164</v>
      </c>
      <c r="M28" s="199">
        <f t="shared" si="5"/>
        <v>54680.432751222164</v>
      </c>
      <c r="N28" s="199">
        <f t="shared" si="5"/>
        <v>54680.432751222164</v>
      </c>
      <c r="O28" s="199">
        <f t="shared" si="5"/>
        <v>54680.432751222164</v>
      </c>
      <c r="P28" s="199">
        <f t="shared" si="5"/>
        <v>54680.432751222164</v>
      </c>
      <c r="Q28" s="199">
        <f t="shared" si="5"/>
        <v>53774.897751222175</v>
      </c>
      <c r="R28" s="199">
        <f t="shared" si="5"/>
        <v>51586.873751222163</v>
      </c>
      <c r="S28" s="199">
        <f t="shared" si="5"/>
        <v>49100.293751222169</v>
      </c>
      <c r="T28" s="199">
        <f t="shared" si="5"/>
        <v>44351.85475122217</v>
      </c>
      <c r="U28" s="199">
        <f t="shared" si="5"/>
        <v>29534.168751222165</v>
      </c>
      <c r="V28" s="199">
        <f t="shared" si="5"/>
        <v>29534.168751222165</v>
      </c>
      <c r="W28" s="199">
        <f t="shared" si="5"/>
        <v>29534.168751222165</v>
      </c>
      <c r="X28" s="199">
        <f t="shared" si="5"/>
        <v>29534.168751222165</v>
      </c>
      <c r="Y28" s="199">
        <f t="shared" si="5"/>
        <v>29534.168751222165</v>
      </c>
      <c r="Z28" s="199">
        <f t="shared" si="5"/>
        <v>29534.168751222165</v>
      </c>
      <c r="AA28" s="199">
        <f t="shared" si="5"/>
        <v>29534.168751222165</v>
      </c>
      <c r="AB28" s="199">
        <f t="shared" si="5"/>
        <v>26944.688751222166</v>
      </c>
      <c r="AC28" s="199">
        <f t="shared" si="5"/>
        <v>26944.688751222166</v>
      </c>
      <c r="AD28" s="199">
        <f t="shared" si="5"/>
        <v>26944.688751222166</v>
      </c>
      <c r="AE28" s="199">
        <f t="shared" si="5"/>
        <v>23784.905751222166</v>
      </c>
      <c r="AF28" s="199">
        <f>SUM(AF24:AF27)</f>
        <v>21205.575751222164</v>
      </c>
      <c r="AG28" s="199">
        <f t="shared" ref="AG28" si="6">SUM(AG24:AG27)</f>
        <v>21205.575751222164</v>
      </c>
      <c r="AH28" s="199">
        <f t="shared" ref="AH28" si="7">SUM(AH24:AH27)</f>
        <v>19294.875751222164</v>
      </c>
      <c r="AI28" s="199">
        <f t="shared" ref="AI28" si="8">SUM(AI24:AI27)</f>
        <v>17047.386751222162</v>
      </c>
      <c r="AJ28" s="217">
        <f t="shared" ref="AJ28" si="9">SUM(AJ24:AJ27)</f>
        <v>13972.162751222164</v>
      </c>
    </row>
    <row r="29" spans="1:36" x14ac:dyDescent="0.2">
      <c r="A29" s="735"/>
      <c r="B29" s="262" t="s">
        <v>46</v>
      </c>
      <c r="C29" s="178" t="str">
        <f>Schedule!$F$3</f>
        <v>Accelerated transition</v>
      </c>
      <c r="D29" s="455" t="s">
        <v>54</v>
      </c>
      <c r="E29" s="223">
        <f>'AB Data'!E277</f>
        <v>42550.492000000006</v>
      </c>
      <c r="F29" s="201">
        <f>'AB Data'!F277</f>
        <v>39393.546999999999</v>
      </c>
      <c r="G29" s="201">
        <f>'AB Data'!G277</f>
        <v>38828.245999999999</v>
      </c>
      <c r="H29" s="201">
        <f>'AB Data'!H277</f>
        <v>37137.651000000005</v>
      </c>
      <c r="I29" s="201">
        <f>'AB Data'!I277</f>
        <v>29460.001</v>
      </c>
      <c r="J29" s="201">
        <f>'AB Data'!J277</f>
        <v>27908.380999999998</v>
      </c>
      <c r="K29" s="482">
        <f>'AB Data'!K277</f>
        <v>27738.107999999997</v>
      </c>
      <c r="L29" s="482">
        <f>'AB Data'!L277</f>
        <v>27295.537999999997</v>
      </c>
      <c r="M29" s="482">
        <f>'AB Data'!M277</f>
        <v>10138.915000000001</v>
      </c>
      <c r="N29" s="482">
        <f>'AB Data'!N277</f>
        <v>10138.915000000001</v>
      </c>
      <c r="O29" s="482">
        <f>'AB Data'!O277</f>
        <v>0</v>
      </c>
      <c r="P29" s="482">
        <f>'AB Data'!P277</f>
        <v>0</v>
      </c>
      <c r="Q29" s="482">
        <f>'AB Data'!Q277</f>
        <v>0</v>
      </c>
      <c r="R29" s="482">
        <f>'AB Data'!R277</f>
        <v>0</v>
      </c>
      <c r="S29" s="482">
        <f>'AB Data'!S277</f>
        <v>0</v>
      </c>
      <c r="T29" s="482">
        <f>'AB Data'!T277</f>
        <v>0</v>
      </c>
      <c r="U29" s="482">
        <f>'AB Data'!U277</f>
        <v>0</v>
      </c>
      <c r="V29" s="482">
        <f>'AB Data'!V277</f>
        <v>0</v>
      </c>
      <c r="W29" s="482">
        <f>'AB Data'!W277</f>
        <v>0</v>
      </c>
      <c r="X29" s="482">
        <f>'AB Data'!X277</f>
        <v>0</v>
      </c>
      <c r="Y29" s="482">
        <f>'AB Data'!Y277</f>
        <v>0</v>
      </c>
      <c r="Z29" s="482">
        <f>'AB Data'!Z277</f>
        <v>0</v>
      </c>
      <c r="AA29" s="482">
        <f>'AB Data'!AA277</f>
        <v>0</v>
      </c>
      <c r="AB29" s="482">
        <f>'AB Data'!AB277</f>
        <v>0</v>
      </c>
      <c r="AC29" s="482">
        <f>'AB Data'!AC277</f>
        <v>0</v>
      </c>
      <c r="AD29" s="482">
        <f>'AB Data'!AD277</f>
        <v>0</v>
      </c>
      <c r="AE29" s="482">
        <f>'AB Data'!AE277</f>
        <v>0</v>
      </c>
      <c r="AF29" s="482">
        <f>'AB Data'!AF277</f>
        <v>0</v>
      </c>
      <c r="AG29" s="482">
        <f>'AB Data'!AG277</f>
        <v>0</v>
      </c>
      <c r="AH29" s="482">
        <f>'AB Data'!AH277</f>
        <v>0</v>
      </c>
      <c r="AI29" s="482">
        <f>'AB Data'!AI277</f>
        <v>0</v>
      </c>
      <c r="AJ29" s="483">
        <f>'AB Data'!AJ277</f>
        <v>0</v>
      </c>
    </row>
    <row r="30" spans="1:36" x14ac:dyDescent="0.2">
      <c r="A30" s="735"/>
      <c r="B30" s="262" t="s">
        <v>48</v>
      </c>
      <c r="C30" s="178" t="str">
        <f>Schedule!$F$3</f>
        <v>Accelerated transition</v>
      </c>
      <c r="D30" s="455" t="s">
        <v>54</v>
      </c>
      <c r="E30" s="223">
        <f>'NS Data'!E157</f>
        <v>6623.5</v>
      </c>
      <c r="F30" s="201">
        <f>'NS Data'!F157</f>
        <v>6386.9000000000005</v>
      </c>
      <c r="G30" s="201">
        <f>'NS Data'!G157</f>
        <v>6110.2</v>
      </c>
      <c r="H30" s="201">
        <f>'NS Data'!H157</f>
        <v>5942.5</v>
      </c>
      <c r="I30" s="204">
        <f>'NS Data'!I157</f>
        <v>6048.7</v>
      </c>
      <c r="J30" s="201">
        <f>'NS Data'!J157</f>
        <v>5887.9</v>
      </c>
      <c r="K30" s="482">
        <f>'NS Data'!K157</f>
        <v>5887.9000000000005</v>
      </c>
      <c r="L30" s="482">
        <f>'NS Data'!L157</f>
        <v>5887.9000000000005</v>
      </c>
      <c r="M30" s="482">
        <f>'NS Data'!M157</f>
        <v>5330.9000000000005</v>
      </c>
      <c r="N30" s="482">
        <f>'NS Data'!N157</f>
        <v>5330.9000000000005</v>
      </c>
      <c r="O30" s="482">
        <f>'NS Data'!O157</f>
        <v>4742.2000000000007</v>
      </c>
      <c r="P30" s="482">
        <f>'NS Data'!P157</f>
        <v>4742.2000000000007</v>
      </c>
      <c r="Q30" s="482">
        <f>'NS Data'!Q157</f>
        <v>4742.2000000000007</v>
      </c>
      <c r="R30" s="482">
        <f>'NS Data'!R157</f>
        <v>4742.2000000000007</v>
      </c>
      <c r="S30" s="482">
        <f>'NS Data'!S157</f>
        <v>4742.2000000000007</v>
      </c>
      <c r="T30" s="482">
        <f>'NS Data'!T157</f>
        <v>4742.2000000000007</v>
      </c>
      <c r="U30" s="482">
        <f>'NS Data'!U157</f>
        <v>0</v>
      </c>
      <c r="V30" s="482">
        <f>'NS Data'!V157</f>
        <v>0</v>
      </c>
      <c r="W30" s="482">
        <f>'NS Data'!W157</f>
        <v>0</v>
      </c>
      <c r="X30" s="482">
        <f>'NS Data'!X157</f>
        <v>0</v>
      </c>
      <c r="Y30" s="482">
        <f>'NS Data'!Y157</f>
        <v>0</v>
      </c>
      <c r="Z30" s="482">
        <f>'NS Data'!Z157</f>
        <v>0</v>
      </c>
      <c r="AA30" s="482">
        <f>'NS Data'!AA157</f>
        <v>0</v>
      </c>
      <c r="AB30" s="482">
        <f>'NS Data'!AB157</f>
        <v>0</v>
      </c>
      <c r="AC30" s="482">
        <f>'NS Data'!AC157</f>
        <v>0</v>
      </c>
      <c r="AD30" s="482">
        <f>'NS Data'!AD157</f>
        <v>0</v>
      </c>
      <c r="AE30" s="482">
        <f>'NS Data'!AE157</f>
        <v>0</v>
      </c>
      <c r="AF30" s="482">
        <f>'NS Data'!$AE$157</f>
        <v>0</v>
      </c>
      <c r="AG30" s="482">
        <f>'NS Data'!$AE$157</f>
        <v>0</v>
      </c>
      <c r="AH30" s="482">
        <f>'NS Data'!$AE$157</f>
        <v>0</v>
      </c>
      <c r="AI30" s="482">
        <f>'NS Data'!$AE$157</f>
        <v>0</v>
      </c>
      <c r="AJ30" s="482">
        <f>'NS Data'!$AE$157</f>
        <v>0</v>
      </c>
    </row>
    <row r="31" spans="1:36" x14ac:dyDescent="0.2">
      <c r="A31" s="735"/>
      <c r="B31" s="262" t="s">
        <v>49</v>
      </c>
      <c r="C31" s="178" t="str">
        <f>Schedule!$F$3</f>
        <v>Accelerated transition</v>
      </c>
      <c r="D31" s="455" t="s">
        <v>54</v>
      </c>
      <c r="E31" s="223">
        <f>'SK Data'!E$142</f>
        <v>10291</v>
      </c>
      <c r="F31" s="201">
        <f>'SK Data'!F$142</f>
        <v>11286.599999999999</v>
      </c>
      <c r="G31" s="201">
        <f>'SK Data'!G$142</f>
        <v>11093.3</v>
      </c>
      <c r="H31" s="201">
        <f>'SK Data'!H$142</f>
        <v>11117.400000000001</v>
      </c>
      <c r="I31" s="201">
        <f>'SK Data'!I$142</f>
        <v>10515.4</v>
      </c>
      <c r="J31" s="201">
        <f>'SK Data'!J$142</f>
        <v>10233.299999999999</v>
      </c>
      <c r="K31" s="482">
        <f>'SK Data'!K$142</f>
        <v>8022.0999999999995</v>
      </c>
      <c r="L31" s="482">
        <f>'SK Data'!L$142</f>
        <v>8155.235510204081</v>
      </c>
      <c r="M31" s="482">
        <f>'SK Data'!M$142</f>
        <v>7456.235510204081</v>
      </c>
      <c r="N31" s="482">
        <f>'SK Data'!N$142</f>
        <v>7456.235510204081</v>
      </c>
      <c r="O31" s="482">
        <f>'SK Data'!O$142</f>
        <v>6615.0355102040812</v>
      </c>
      <c r="P31" s="482">
        <f>'SK Data'!P$142</f>
        <v>5321.8355102040814</v>
      </c>
      <c r="Q31" s="482">
        <f>'SK Data'!Q$142</f>
        <v>2584.3355102040814</v>
      </c>
      <c r="R31" s="482">
        <f>'SK Data'!R$142</f>
        <v>1090.1355102040816</v>
      </c>
      <c r="S31" s="482">
        <f>'SK Data'!S$142</f>
        <v>1090.1355102040816</v>
      </c>
      <c r="T31" s="482">
        <f>'SK Data'!T$142</f>
        <v>1090.1355102040816</v>
      </c>
      <c r="U31" s="482">
        <f>'SK Data'!U$142</f>
        <v>1090.1355102040816</v>
      </c>
      <c r="V31" s="482">
        <f>'SK Data'!V$142</f>
        <v>1090.1355102040816</v>
      </c>
      <c r="W31" s="482">
        <f>'SK Data'!W$142</f>
        <v>1090.1355102040816</v>
      </c>
      <c r="X31" s="482">
        <f>'SK Data'!X$142</f>
        <v>1090.1355102040816</v>
      </c>
      <c r="Y31" s="482">
        <f>'SK Data'!Y$142</f>
        <v>1090.1355102040816</v>
      </c>
      <c r="Z31" s="482">
        <f>'SK Data'!Z$142</f>
        <v>1090.1355102040816</v>
      </c>
      <c r="AA31" s="482">
        <f>'SK Data'!AA$142</f>
        <v>1090.1355102040816</v>
      </c>
      <c r="AB31" s="482">
        <f>'SK Data'!AB$142</f>
        <v>1090.1355102040816</v>
      </c>
      <c r="AC31" s="482">
        <f>'SK Data'!AC$142</f>
        <v>1090.1355102040816</v>
      </c>
      <c r="AD31" s="482">
        <f>'SK Data'!AD$142</f>
        <v>1090.1355102040816</v>
      </c>
      <c r="AE31" s="482">
        <f>'SK Data'!AE$142</f>
        <v>1090.1355102040816</v>
      </c>
      <c r="AF31" s="482">
        <f>'SK Data'!AF$142</f>
        <v>1090.1355102040816</v>
      </c>
      <c r="AG31" s="482">
        <f>'SK Data'!AG$142</f>
        <v>1090.1355102040816</v>
      </c>
      <c r="AH31" s="482">
        <f>'SK Data'!AH$142</f>
        <v>1090.1355102040816</v>
      </c>
      <c r="AI31" s="482">
        <f>'SK Data'!AI$142</f>
        <v>1090.1355102040816</v>
      </c>
      <c r="AJ31" s="483">
        <f>'SK Data'!AJ$142</f>
        <v>1090.1355102040816</v>
      </c>
    </row>
    <row r="32" spans="1:36" x14ac:dyDescent="0.2">
      <c r="A32" s="735"/>
      <c r="B32" s="262" t="s">
        <v>50</v>
      </c>
      <c r="C32" s="178" t="str">
        <f>Schedule!$F$3</f>
        <v>Accelerated transition</v>
      </c>
      <c r="D32" s="455" t="s">
        <v>54</v>
      </c>
      <c r="E32" s="223">
        <f>'NB Data'!D68</f>
        <v>2247.489</v>
      </c>
      <c r="F32" s="201">
        <f>'NB Data'!E68</f>
        <v>2557.8739999999998</v>
      </c>
      <c r="G32" s="205">
        <f>'NB Data'!F68</f>
        <v>1653.251</v>
      </c>
      <c r="H32" s="205">
        <f>'NB Data'!G68</f>
        <v>2157.0450000000001</v>
      </c>
      <c r="I32" s="205">
        <f>'NB Data'!H68</f>
        <v>2093.9110000000001</v>
      </c>
      <c r="J32" s="205">
        <f>'NB Data'!I68</f>
        <v>2328.6689999999999</v>
      </c>
      <c r="K32" s="202">
        <f>'NB Data'!J68</f>
        <v>1411.3145454545454</v>
      </c>
      <c r="L32" s="202">
        <f>'NB Data'!K68</f>
        <v>2046.4060909090911</v>
      </c>
      <c r="M32" s="202">
        <f>'NB Data'!L68</f>
        <v>2046.4060909090911</v>
      </c>
      <c r="N32" s="202">
        <f>'NB Data'!M68</f>
        <v>2046.4060909090911</v>
      </c>
      <c r="O32" s="202">
        <f>'NB Data'!N68</f>
        <v>2046.4060909090911</v>
      </c>
      <c r="P32" s="202">
        <f>'NB Data'!O68</f>
        <v>2046.4060909090911</v>
      </c>
      <c r="Q32" s="202">
        <f>'NB Data'!P68</f>
        <v>1975.8403636363635</v>
      </c>
      <c r="R32" s="202">
        <f>'NB Data'!Q68</f>
        <v>1975.8403636363635</v>
      </c>
      <c r="S32" s="202">
        <f>'NB Data'!R68</f>
        <v>1975.8403636363635</v>
      </c>
      <c r="T32" s="202">
        <f>'NB Data'!S68</f>
        <v>1975.8403636363635</v>
      </c>
      <c r="U32" s="202">
        <f>'NB Data'!T68</f>
        <v>0</v>
      </c>
      <c r="V32" s="202">
        <f>'NB Data'!U68</f>
        <v>0</v>
      </c>
      <c r="W32" s="202">
        <f>'NB Data'!V68</f>
        <v>0</v>
      </c>
      <c r="X32" s="202">
        <f>'NB Data'!W68</f>
        <v>0</v>
      </c>
      <c r="Y32" s="202">
        <f>'NB Data'!X68</f>
        <v>0</v>
      </c>
      <c r="Z32" s="202">
        <f>'NB Data'!Y68</f>
        <v>0</v>
      </c>
      <c r="AA32" s="202">
        <f>'NB Data'!Z68</f>
        <v>0</v>
      </c>
      <c r="AB32" s="202">
        <f>'NB Data'!AA68</f>
        <v>0</v>
      </c>
      <c r="AC32" s="202">
        <f>'NB Data'!AB68</f>
        <v>0</v>
      </c>
      <c r="AD32" s="202">
        <f>'NB Data'!AC68</f>
        <v>0</v>
      </c>
      <c r="AE32" s="202">
        <f>'NB Data'!AD68</f>
        <v>0</v>
      </c>
      <c r="AF32" s="202">
        <f>'NB Data'!AE68</f>
        <v>0</v>
      </c>
      <c r="AG32" s="202">
        <f>'NB Data'!AF68</f>
        <v>0</v>
      </c>
      <c r="AH32" s="202">
        <f>'NB Data'!AG68</f>
        <v>0</v>
      </c>
      <c r="AI32" s="202">
        <f>'NB Data'!AH68</f>
        <v>0</v>
      </c>
      <c r="AJ32" s="224">
        <f>'NB Data'!AI68</f>
        <v>0</v>
      </c>
    </row>
    <row r="33" spans="1:36" ht="16" thickBot="1" x14ac:dyDescent="0.25">
      <c r="A33" s="736"/>
      <c r="B33" s="188" t="s">
        <v>51</v>
      </c>
      <c r="C33" s="190" t="str">
        <f>Schedule!$F$3</f>
        <v>Accelerated transition</v>
      </c>
      <c r="D33" s="189" t="s">
        <v>54</v>
      </c>
      <c r="E33" s="226">
        <f>SUM(E29:E32)</f>
        <v>61712.481000000007</v>
      </c>
      <c r="F33" s="227">
        <f>SUM(F29:F32)</f>
        <v>59624.921000000002</v>
      </c>
      <c r="G33" s="227">
        <f t="shared" ref="G33:AE33" si="10">SUM(G29:G32)</f>
        <v>57684.996999999996</v>
      </c>
      <c r="H33" s="227">
        <f t="shared" si="10"/>
        <v>56354.596000000005</v>
      </c>
      <c r="I33" s="227">
        <f t="shared" si="10"/>
        <v>48118.012000000002</v>
      </c>
      <c r="J33" s="227">
        <f t="shared" si="10"/>
        <v>46358.249999999993</v>
      </c>
      <c r="K33" s="484">
        <f t="shared" si="10"/>
        <v>43059.422545454538</v>
      </c>
      <c r="L33" s="484">
        <f t="shared" si="10"/>
        <v>43385.079601113168</v>
      </c>
      <c r="M33" s="484">
        <f t="shared" si="10"/>
        <v>24972.456601113176</v>
      </c>
      <c r="N33" s="484">
        <f t="shared" si="10"/>
        <v>24972.456601113176</v>
      </c>
      <c r="O33" s="484">
        <f t="shared" si="10"/>
        <v>13403.641601113173</v>
      </c>
      <c r="P33" s="484">
        <f t="shared" si="10"/>
        <v>12110.441601113173</v>
      </c>
      <c r="Q33" s="484">
        <f t="shared" si="10"/>
        <v>9302.3758738404449</v>
      </c>
      <c r="R33" s="484">
        <f t="shared" si="10"/>
        <v>7808.175873840446</v>
      </c>
      <c r="S33" s="484">
        <f t="shared" si="10"/>
        <v>7808.175873840446</v>
      </c>
      <c r="T33" s="484">
        <f t="shared" si="10"/>
        <v>7808.175873840446</v>
      </c>
      <c r="U33" s="484">
        <f t="shared" si="10"/>
        <v>1090.1355102040816</v>
      </c>
      <c r="V33" s="484">
        <f t="shared" si="10"/>
        <v>1090.1355102040816</v>
      </c>
      <c r="W33" s="484">
        <f t="shared" si="10"/>
        <v>1090.1355102040816</v>
      </c>
      <c r="X33" s="484">
        <f t="shared" si="10"/>
        <v>1090.1355102040816</v>
      </c>
      <c r="Y33" s="484">
        <f t="shared" si="10"/>
        <v>1090.1355102040816</v>
      </c>
      <c r="Z33" s="484">
        <f t="shared" si="10"/>
        <v>1090.1355102040816</v>
      </c>
      <c r="AA33" s="484">
        <f t="shared" si="10"/>
        <v>1090.1355102040816</v>
      </c>
      <c r="AB33" s="484">
        <f t="shared" si="10"/>
        <v>1090.1355102040816</v>
      </c>
      <c r="AC33" s="484">
        <f t="shared" si="10"/>
        <v>1090.1355102040816</v>
      </c>
      <c r="AD33" s="484">
        <f t="shared" si="10"/>
        <v>1090.1355102040816</v>
      </c>
      <c r="AE33" s="484">
        <f t="shared" si="10"/>
        <v>1090.1355102040816</v>
      </c>
      <c r="AF33" s="484">
        <f t="shared" ref="AF33" si="11">SUM(AF29:AF32)</f>
        <v>1090.1355102040816</v>
      </c>
      <c r="AG33" s="484">
        <f t="shared" ref="AG33" si="12">SUM(AG29:AG32)</f>
        <v>1090.1355102040816</v>
      </c>
      <c r="AH33" s="484">
        <f t="shared" ref="AH33" si="13">SUM(AH29:AH32)</f>
        <v>1090.1355102040816</v>
      </c>
      <c r="AI33" s="484">
        <f t="shared" ref="AI33" si="14">SUM(AI29:AI32)</f>
        <v>1090.1355102040816</v>
      </c>
      <c r="AJ33" s="485">
        <f t="shared" ref="AJ33" si="15">SUM(AJ29:AJ32)</f>
        <v>1090.1355102040816</v>
      </c>
    </row>
    <row r="34" spans="1:36" x14ac:dyDescent="0.2">
      <c r="A34" s="737" t="s">
        <v>55</v>
      </c>
      <c r="B34" s="262" t="s">
        <v>46</v>
      </c>
      <c r="C34" s="210" t="str">
        <f>Schedule!$C$3</f>
        <v xml:space="preserve">2012 Federal Regulations </v>
      </c>
      <c r="D34" s="458" t="s">
        <v>54</v>
      </c>
      <c r="E34" s="577">
        <f t="shared" ref="E34:AJ34" si="16">(E24-$E24)*-1</f>
        <v>0</v>
      </c>
      <c r="F34" s="478">
        <f t="shared" si="16"/>
        <v>0</v>
      </c>
      <c r="G34" s="478">
        <f t="shared" si="16"/>
        <v>0</v>
      </c>
      <c r="H34" s="478">
        <f t="shared" si="16"/>
        <v>0</v>
      </c>
      <c r="I34" s="478">
        <f t="shared" si="16"/>
        <v>0</v>
      </c>
      <c r="J34" s="478">
        <f t="shared" si="16"/>
        <v>0</v>
      </c>
      <c r="K34" s="478">
        <f t="shared" si="16"/>
        <v>5201.3920000000071</v>
      </c>
      <c r="L34" s="478">
        <f t="shared" si="16"/>
        <v>5201.3920000000071</v>
      </c>
      <c r="M34" s="478">
        <f t="shared" si="16"/>
        <v>5201.3920000000071</v>
      </c>
      <c r="N34" s="478">
        <f t="shared" si="16"/>
        <v>5201.3920000000071</v>
      </c>
      <c r="O34" s="478">
        <f t="shared" si="16"/>
        <v>5201.3920000000071</v>
      </c>
      <c r="P34" s="478">
        <f t="shared" si="16"/>
        <v>5201.3920000000071</v>
      </c>
      <c r="Q34" s="478">
        <f t="shared" si="16"/>
        <v>6106.926999999996</v>
      </c>
      <c r="R34" s="478">
        <f t="shared" si="16"/>
        <v>8294.9510000000082</v>
      </c>
      <c r="S34" s="478">
        <f t="shared" si="16"/>
        <v>10781.531000000003</v>
      </c>
      <c r="T34" s="478">
        <f t="shared" si="16"/>
        <v>13700.670000000002</v>
      </c>
      <c r="U34" s="478">
        <f t="shared" si="16"/>
        <v>24340.456000000006</v>
      </c>
      <c r="V34" s="478">
        <f t="shared" si="16"/>
        <v>24340.456000000006</v>
      </c>
      <c r="W34" s="478">
        <f t="shared" si="16"/>
        <v>24340.456000000006</v>
      </c>
      <c r="X34" s="478">
        <f t="shared" si="16"/>
        <v>24340.456000000006</v>
      </c>
      <c r="Y34" s="478">
        <f t="shared" si="16"/>
        <v>24340.456000000006</v>
      </c>
      <c r="Z34" s="478">
        <f t="shared" si="16"/>
        <v>24340.456000000006</v>
      </c>
      <c r="AA34" s="478">
        <f t="shared" si="16"/>
        <v>24340.456000000006</v>
      </c>
      <c r="AB34" s="478">
        <f t="shared" si="16"/>
        <v>26929.936000000009</v>
      </c>
      <c r="AC34" s="478">
        <f t="shared" si="16"/>
        <v>26929.936000000009</v>
      </c>
      <c r="AD34" s="478">
        <f t="shared" si="16"/>
        <v>26929.936000000009</v>
      </c>
      <c r="AE34" s="478">
        <f t="shared" si="16"/>
        <v>30089.719000000005</v>
      </c>
      <c r="AF34" s="478">
        <f t="shared" si="16"/>
        <v>32669.049000000006</v>
      </c>
      <c r="AG34" s="478">
        <f t="shared" si="16"/>
        <v>32669.049000000006</v>
      </c>
      <c r="AH34" s="478">
        <f t="shared" si="16"/>
        <v>32669.049000000006</v>
      </c>
      <c r="AI34" s="478">
        <f t="shared" si="16"/>
        <v>32669.049000000006</v>
      </c>
      <c r="AJ34" s="479">
        <f t="shared" si="16"/>
        <v>35744.273000000008</v>
      </c>
    </row>
    <row r="35" spans="1:36" x14ac:dyDescent="0.2">
      <c r="A35" s="738"/>
      <c r="B35" s="262" t="s">
        <v>48</v>
      </c>
      <c r="C35" s="198" t="str">
        <f>Schedule!$C$3</f>
        <v xml:space="preserve">2012 Federal Regulations </v>
      </c>
      <c r="D35" s="459" t="s">
        <v>54</v>
      </c>
      <c r="E35" s="578">
        <f t="shared" ref="E35:AJ35" si="17">(E25-$E25)*-1</f>
        <v>0</v>
      </c>
      <c r="F35" s="202">
        <f t="shared" si="17"/>
        <v>0</v>
      </c>
      <c r="G35" s="202">
        <f t="shared" si="17"/>
        <v>0</v>
      </c>
      <c r="H35" s="202">
        <f t="shared" si="17"/>
        <v>0</v>
      </c>
      <c r="I35" s="202">
        <f t="shared" si="17"/>
        <v>0</v>
      </c>
      <c r="J35" s="202">
        <f t="shared" si="17"/>
        <v>0</v>
      </c>
      <c r="K35" s="202">
        <f t="shared" si="17"/>
        <v>362.05624877783521</v>
      </c>
      <c r="L35" s="202">
        <f t="shared" si="17"/>
        <v>362.05624877783521</v>
      </c>
      <c r="M35" s="202">
        <f t="shared" si="17"/>
        <v>362.05624877783521</v>
      </c>
      <c r="N35" s="202">
        <f t="shared" si="17"/>
        <v>362.05624877783521</v>
      </c>
      <c r="O35" s="202">
        <f t="shared" si="17"/>
        <v>362.05624877783521</v>
      </c>
      <c r="P35" s="202">
        <f t="shared" si="17"/>
        <v>362.05624877783521</v>
      </c>
      <c r="Q35" s="202">
        <f t="shared" si="17"/>
        <v>362.05624877783521</v>
      </c>
      <c r="R35" s="202">
        <f t="shared" si="17"/>
        <v>362.05624877783521</v>
      </c>
      <c r="S35" s="202">
        <f t="shared" si="17"/>
        <v>362.05624877783521</v>
      </c>
      <c r="T35" s="202">
        <f t="shared" si="17"/>
        <v>362.05624877783521</v>
      </c>
      <c r="U35" s="202">
        <f t="shared" si="17"/>
        <v>362.05624877783521</v>
      </c>
      <c r="V35" s="202">
        <f t="shared" si="17"/>
        <v>362.05624877783521</v>
      </c>
      <c r="W35" s="202">
        <f t="shared" si="17"/>
        <v>362.05624877783521</v>
      </c>
      <c r="X35" s="202">
        <f t="shared" si="17"/>
        <v>362.05624877783521</v>
      </c>
      <c r="Y35" s="202">
        <f t="shared" si="17"/>
        <v>362.05624877783521</v>
      </c>
      <c r="Z35" s="202">
        <f t="shared" si="17"/>
        <v>362.05624877783521</v>
      </c>
      <c r="AA35" s="202">
        <f t="shared" si="17"/>
        <v>362.05624877783521</v>
      </c>
      <c r="AB35" s="202">
        <f t="shared" si="17"/>
        <v>362.05624877783521</v>
      </c>
      <c r="AC35" s="202">
        <f t="shared" si="17"/>
        <v>362.05624877783521</v>
      </c>
      <c r="AD35" s="202">
        <f t="shared" si="17"/>
        <v>362.05624877783521</v>
      </c>
      <c r="AE35" s="202">
        <f t="shared" si="17"/>
        <v>362.05624877783521</v>
      </c>
      <c r="AF35" s="202">
        <f t="shared" si="17"/>
        <v>362.05624877783521</v>
      </c>
      <c r="AG35" s="202">
        <f t="shared" si="17"/>
        <v>362.05624877783521</v>
      </c>
      <c r="AH35" s="202">
        <f t="shared" si="17"/>
        <v>362.05624877783521</v>
      </c>
      <c r="AI35" s="202">
        <f t="shared" si="17"/>
        <v>362.05624877783521</v>
      </c>
      <c r="AJ35" s="224">
        <f t="shared" si="17"/>
        <v>362.05624877783521</v>
      </c>
    </row>
    <row r="36" spans="1:36" x14ac:dyDescent="0.2">
      <c r="A36" s="738"/>
      <c r="B36" s="262" t="s">
        <v>49</v>
      </c>
      <c r="C36" s="198" t="str">
        <f>Schedule!$C$3</f>
        <v xml:space="preserve">2012 Federal Regulations </v>
      </c>
      <c r="D36" s="459" t="s">
        <v>54</v>
      </c>
      <c r="E36" s="578">
        <f t="shared" ref="E36:AJ36" si="18">(E26-$E26)*-1</f>
        <v>0</v>
      </c>
      <c r="F36" s="202">
        <f t="shared" si="18"/>
        <v>-284</v>
      </c>
      <c r="G36" s="202">
        <f t="shared" si="18"/>
        <v>-284</v>
      </c>
      <c r="H36" s="202">
        <f t="shared" si="18"/>
        <v>-284</v>
      </c>
      <c r="I36" s="202">
        <f t="shared" si="18"/>
        <v>-284</v>
      </c>
      <c r="J36" s="202">
        <f t="shared" si="18"/>
        <v>-284</v>
      </c>
      <c r="K36" s="202">
        <f t="shared" si="18"/>
        <v>1468.5999999999985</v>
      </c>
      <c r="L36" s="202">
        <f t="shared" si="18"/>
        <v>1468.5999999999985</v>
      </c>
      <c r="M36" s="202">
        <f t="shared" si="18"/>
        <v>1468.5999999999985</v>
      </c>
      <c r="N36" s="202">
        <f t="shared" si="18"/>
        <v>1468.5999999999985</v>
      </c>
      <c r="O36" s="202">
        <f t="shared" si="18"/>
        <v>1468.5999999999985</v>
      </c>
      <c r="P36" s="202">
        <f t="shared" si="18"/>
        <v>1468.5999999999985</v>
      </c>
      <c r="Q36" s="202">
        <f t="shared" si="18"/>
        <v>1468.5999999999985</v>
      </c>
      <c r="R36" s="202">
        <f t="shared" si="18"/>
        <v>1468.5999999999985</v>
      </c>
      <c r="S36" s="202">
        <f t="shared" si="18"/>
        <v>1468.5999999999985</v>
      </c>
      <c r="T36" s="202">
        <f t="shared" si="18"/>
        <v>3297.9000000000005</v>
      </c>
      <c r="U36" s="202">
        <f t="shared" si="18"/>
        <v>7475.8</v>
      </c>
      <c r="V36" s="202">
        <f t="shared" si="18"/>
        <v>7475.8</v>
      </c>
      <c r="W36" s="202">
        <f t="shared" si="18"/>
        <v>7475.8</v>
      </c>
      <c r="X36" s="202">
        <f t="shared" si="18"/>
        <v>7475.8</v>
      </c>
      <c r="Y36" s="202">
        <f t="shared" si="18"/>
        <v>7475.8</v>
      </c>
      <c r="Z36" s="202">
        <f t="shared" si="18"/>
        <v>7475.8</v>
      </c>
      <c r="AA36" s="202">
        <f t="shared" si="18"/>
        <v>7475.8</v>
      </c>
      <c r="AB36" s="202">
        <f t="shared" si="18"/>
        <v>7475.8</v>
      </c>
      <c r="AC36" s="202">
        <f t="shared" si="18"/>
        <v>7475.8</v>
      </c>
      <c r="AD36" s="202">
        <f t="shared" si="18"/>
        <v>7475.8</v>
      </c>
      <c r="AE36" s="202">
        <f t="shared" si="18"/>
        <v>7475.8</v>
      </c>
      <c r="AF36" s="202">
        <f t="shared" si="18"/>
        <v>7475.8</v>
      </c>
      <c r="AG36" s="202">
        <f t="shared" si="18"/>
        <v>7475.8</v>
      </c>
      <c r="AH36" s="202">
        <f t="shared" si="18"/>
        <v>9386.5</v>
      </c>
      <c r="AI36" s="202">
        <f t="shared" si="18"/>
        <v>9386.5</v>
      </c>
      <c r="AJ36" s="224">
        <f t="shared" si="18"/>
        <v>9386.5</v>
      </c>
    </row>
    <row r="37" spans="1:36" x14ac:dyDescent="0.2">
      <c r="A37" s="738"/>
      <c r="B37" s="262" t="s">
        <v>50</v>
      </c>
      <c r="C37" s="198" t="str">
        <f>Schedule!$C$3</f>
        <v xml:space="preserve">2012 Federal Regulations </v>
      </c>
      <c r="D37" s="459" t="s">
        <v>54</v>
      </c>
      <c r="E37" s="578">
        <f t="shared" ref="E37:AJ37" si="19">(E27-$E27)*-1</f>
        <v>0</v>
      </c>
      <c r="F37" s="202">
        <f t="shared" si="19"/>
        <v>0</v>
      </c>
      <c r="G37" s="202">
        <f t="shared" si="19"/>
        <v>0</v>
      </c>
      <c r="H37" s="202">
        <f t="shared" si="19"/>
        <v>0</v>
      </c>
      <c r="I37" s="202">
        <f t="shared" si="19"/>
        <v>0</v>
      </c>
      <c r="J37" s="202">
        <f t="shared" si="19"/>
        <v>0</v>
      </c>
      <c r="K37" s="202">
        <f t="shared" si="19"/>
        <v>0</v>
      </c>
      <c r="L37" s="202">
        <f t="shared" si="19"/>
        <v>0</v>
      </c>
      <c r="M37" s="202">
        <f t="shared" si="19"/>
        <v>0</v>
      </c>
      <c r="N37" s="202">
        <f t="shared" si="19"/>
        <v>0</v>
      </c>
      <c r="O37" s="202">
        <f t="shared" si="19"/>
        <v>0</v>
      </c>
      <c r="P37" s="202">
        <f t="shared" si="19"/>
        <v>0</v>
      </c>
      <c r="Q37" s="202">
        <f t="shared" si="19"/>
        <v>0</v>
      </c>
      <c r="R37" s="202">
        <f t="shared" si="19"/>
        <v>0</v>
      </c>
      <c r="S37" s="202">
        <f t="shared" si="19"/>
        <v>0</v>
      </c>
      <c r="T37" s="202">
        <f t="shared" si="19"/>
        <v>0</v>
      </c>
      <c r="U37" s="202">
        <f t="shared" si="19"/>
        <v>0</v>
      </c>
      <c r="V37" s="202">
        <f t="shared" si="19"/>
        <v>0</v>
      </c>
      <c r="W37" s="202">
        <f t="shared" si="19"/>
        <v>0</v>
      </c>
      <c r="X37" s="202">
        <f t="shared" si="19"/>
        <v>0</v>
      </c>
      <c r="Y37" s="202">
        <f t="shared" si="19"/>
        <v>0</v>
      </c>
      <c r="Z37" s="202">
        <f t="shared" si="19"/>
        <v>0</v>
      </c>
      <c r="AA37" s="202">
        <f t="shared" si="19"/>
        <v>0</v>
      </c>
      <c r="AB37" s="202">
        <f t="shared" si="19"/>
        <v>0</v>
      </c>
      <c r="AC37" s="202">
        <f t="shared" si="19"/>
        <v>0</v>
      </c>
      <c r="AD37" s="202">
        <f t="shared" si="19"/>
        <v>0</v>
      </c>
      <c r="AE37" s="202">
        <f t="shared" si="19"/>
        <v>0</v>
      </c>
      <c r="AF37" s="202">
        <f t="shared" si="19"/>
        <v>0</v>
      </c>
      <c r="AG37" s="202">
        <f t="shared" si="19"/>
        <v>0</v>
      </c>
      <c r="AH37" s="202">
        <f t="shared" si="19"/>
        <v>0</v>
      </c>
      <c r="AI37" s="202">
        <f t="shared" si="19"/>
        <v>2247.4890000000005</v>
      </c>
      <c r="AJ37" s="224">
        <f t="shared" si="19"/>
        <v>2247.4890000000005</v>
      </c>
    </row>
    <row r="38" spans="1:36" x14ac:dyDescent="0.2">
      <c r="A38" s="738"/>
      <c r="B38" s="191" t="s">
        <v>51</v>
      </c>
      <c r="C38" s="198" t="str">
        <f>Schedule!$C$3</f>
        <v xml:space="preserve">2012 Federal Regulations </v>
      </c>
      <c r="D38" s="459" t="s">
        <v>54</v>
      </c>
      <c r="E38" s="216">
        <f t="shared" ref="E38:AJ38" si="20">(E28-$E28)*-1</f>
        <v>0</v>
      </c>
      <c r="F38" s="199">
        <f t="shared" si="20"/>
        <v>-284</v>
      </c>
      <c r="G38" s="199">
        <f t="shared" si="20"/>
        <v>-284</v>
      </c>
      <c r="H38" s="199">
        <f t="shared" si="20"/>
        <v>-284</v>
      </c>
      <c r="I38" s="199">
        <f t="shared" si="20"/>
        <v>-284</v>
      </c>
      <c r="J38" s="199">
        <f t="shared" si="20"/>
        <v>-284</v>
      </c>
      <c r="K38" s="199">
        <f t="shared" si="20"/>
        <v>7032.0482487778427</v>
      </c>
      <c r="L38" s="199">
        <f t="shared" si="20"/>
        <v>7032.0482487778427</v>
      </c>
      <c r="M38" s="199">
        <f t="shared" si="20"/>
        <v>7032.0482487778427</v>
      </c>
      <c r="N38" s="199">
        <f t="shared" si="20"/>
        <v>7032.0482487778427</v>
      </c>
      <c r="O38" s="199">
        <f t="shared" si="20"/>
        <v>7032.0482487778427</v>
      </c>
      <c r="P38" s="199">
        <f t="shared" si="20"/>
        <v>7032.0482487778427</v>
      </c>
      <c r="Q38" s="199">
        <f t="shared" si="20"/>
        <v>7937.5832487778316</v>
      </c>
      <c r="R38" s="199">
        <f t="shared" si="20"/>
        <v>10125.607248777844</v>
      </c>
      <c r="S38" s="199">
        <f t="shared" si="20"/>
        <v>12612.187248777838</v>
      </c>
      <c r="T38" s="199">
        <f t="shared" si="20"/>
        <v>17360.626248777837</v>
      </c>
      <c r="U38" s="199">
        <f t="shared" si="20"/>
        <v>32178.312248777842</v>
      </c>
      <c r="V38" s="199">
        <f t="shared" si="20"/>
        <v>32178.312248777842</v>
      </c>
      <c r="W38" s="199">
        <f t="shared" si="20"/>
        <v>32178.312248777842</v>
      </c>
      <c r="X38" s="199">
        <f t="shared" si="20"/>
        <v>32178.312248777842</v>
      </c>
      <c r="Y38" s="199">
        <f t="shared" si="20"/>
        <v>32178.312248777842</v>
      </c>
      <c r="Z38" s="199">
        <f t="shared" si="20"/>
        <v>32178.312248777842</v>
      </c>
      <c r="AA38" s="199">
        <f t="shared" si="20"/>
        <v>32178.312248777842</v>
      </c>
      <c r="AB38" s="199">
        <f t="shared" si="20"/>
        <v>34767.792248777841</v>
      </c>
      <c r="AC38" s="199">
        <f t="shared" si="20"/>
        <v>34767.792248777841</v>
      </c>
      <c r="AD38" s="199">
        <f t="shared" si="20"/>
        <v>34767.792248777841</v>
      </c>
      <c r="AE38" s="199">
        <f t="shared" si="20"/>
        <v>37927.575248777837</v>
      </c>
      <c r="AF38" s="199">
        <f t="shared" si="20"/>
        <v>40506.905248777839</v>
      </c>
      <c r="AG38" s="199">
        <f t="shared" si="20"/>
        <v>40506.905248777839</v>
      </c>
      <c r="AH38" s="199">
        <f t="shared" si="20"/>
        <v>42417.605248777843</v>
      </c>
      <c r="AI38" s="199">
        <f t="shared" si="20"/>
        <v>44665.094248777845</v>
      </c>
      <c r="AJ38" s="217">
        <f t="shared" si="20"/>
        <v>47740.318248777839</v>
      </c>
    </row>
    <row r="39" spans="1:36" x14ac:dyDescent="0.2">
      <c r="A39" s="738"/>
      <c r="B39" s="262" t="s">
        <v>46</v>
      </c>
      <c r="C39" s="198" t="str">
        <f>Schedule!$F$3</f>
        <v>Accelerated transition</v>
      </c>
      <c r="D39" s="459" t="s">
        <v>54</v>
      </c>
      <c r="E39" s="578">
        <f t="shared" ref="E39:AJ39" si="21">(E29-$E29)*-1</f>
        <v>0</v>
      </c>
      <c r="F39" s="202">
        <f t="shared" si="21"/>
        <v>3156.945000000007</v>
      </c>
      <c r="G39" s="202">
        <f t="shared" si="21"/>
        <v>3722.2460000000065</v>
      </c>
      <c r="H39" s="202">
        <f t="shared" si="21"/>
        <v>5412.8410000000003</v>
      </c>
      <c r="I39" s="202">
        <f t="shared" si="21"/>
        <v>13090.491000000005</v>
      </c>
      <c r="J39" s="202">
        <f t="shared" si="21"/>
        <v>14642.111000000008</v>
      </c>
      <c r="K39" s="202">
        <f t="shared" si="21"/>
        <v>14812.384000000009</v>
      </c>
      <c r="L39" s="202">
        <f t="shared" si="21"/>
        <v>15254.954000000009</v>
      </c>
      <c r="M39" s="202">
        <f t="shared" si="21"/>
        <v>32411.577000000005</v>
      </c>
      <c r="N39" s="202">
        <f t="shared" si="21"/>
        <v>32411.577000000005</v>
      </c>
      <c r="O39" s="202">
        <f t="shared" si="21"/>
        <v>42550.492000000006</v>
      </c>
      <c r="P39" s="202">
        <f t="shared" si="21"/>
        <v>42550.492000000006</v>
      </c>
      <c r="Q39" s="202">
        <f t="shared" si="21"/>
        <v>42550.492000000006</v>
      </c>
      <c r="R39" s="202">
        <f t="shared" si="21"/>
        <v>42550.492000000006</v>
      </c>
      <c r="S39" s="202">
        <f t="shared" si="21"/>
        <v>42550.492000000006</v>
      </c>
      <c r="T39" s="202">
        <f t="shared" si="21"/>
        <v>42550.492000000006</v>
      </c>
      <c r="U39" s="202">
        <f t="shared" si="21"/>
        <v>42550.492000000006</v>
      </c>
      <c r="V39" s="202">
        <f t="shared" si="21"/>
        <v>42550.492000000006</v>
      </c>
      <c r="W39" s="202">
        <f t="shared" si="21"/>
        <v>42550.492000000006</v>
      </c>
      <c r="X39" s="202">
        <f t="shared" si="21"/>
        <v>42550.492000000006</v>
      </c>
      <c r="Y39" s="202">
        <f t="shared" si="21"/>
        <v>42550.492000000006</v>
      </c>
      <c r="Z39" s="202">
        <f t="shared" si="21"/>
        <v>42550.492000000006</v>
      </c>
      <c r="AA39" s="202">
        <f t="shared" si="21"/>
        <v>42550.492000000006</v>
      </c>
      <c r="AB39" s="202">
        <f t="shared" si="21"/>
        <v>42550.492000000006</v>
      </c>
      <c r="AC39" s="202">
        <f t="shared" si="21"/>
        <v>42550.492000000006</v>
      </c>
      <c r="AD39" s="202">
        <f t="shared" si="21"/>
        <v>42550.492000000006</v>
      </c>
      <c r="AE39" s="202">
        <f t="shared" si="21"/>
        <v>42550.492000000006</v>
      </c>
      <c r="AF39" s="202">
        <f t="shared" si="21"/>
        <v>42550.492000000006</v>
      </c>
      <c r="AG39" s="202">
        <f t="shared" si="21"/>
        <v>42550.492000000006</v>
      </c>
      <c r="AH39" s="202">
        <f t="shared" si="21"/>
        <v>42550.492000000006</v>
      </c>
      <c r="AI39" s="202">
        <f t="shared" si="21"/>
        <v>42550.492000000006</v>
      </c>
      <c r="AJ39" s="224">
        <f t="shared" si="21"/>
        <v>42550.492000000006</v>
      </c>
    </row>
    <row r="40" spans="1:36" x14ac:dyDescent="0.2">
      <c r="A40" s="738"/>
      <c r="B40" s="262" t="s">
        <v>48</v>
      </c>
      <c r="C40" s="198" t="str">
        <f>Schedule!$F$3</f>
        <v>Accelerated transition</v>
      </c>
      <c r="D40" s="459" t="s">
        <v>54</v>
      </c>
      <c r="E40" s="578">
        <f t="shared" ref="E40:AJ40" si="22">(E30-$E30)*-1</f>
        <v>0</v>
      </c>
      <c r="F40" s="202">
        <f t="shared" si="22"/>
        <v>236.59999999999945</v>
      </c>
      <c r="G40" s="202">
        <f t="shared" si="22"/>
        <v>513.30000000000018</v>
      </c>
      <c r="H40" s="202">
        <f t="shared" si="22"/>
        <v>681</v>
      </c>
      <c r="I40" s="202">
        <f t="shared" si="22"/>
        <v>574.80000000000018</v>
      </c>
      <c r="J40" s="202">
        <f t="shared" si="22"/>
        <v>735.60000000000036</v>
      </c>
      <c r="K40" s="202">
        <f t="shared" si="22"/>
        <v>735.59999999999945</v>
      </c>
      <c r="L40" s="202">
        <f t="shared" si="22"/>
        <v>735.59999999999945</v>
      </c>
      <c r="M40" s="202">
        <f t="shared" si="22"/>
        <v>1292.5999999999995</v>
      </c>
      <c r="N40" s="202">
        <f t="shared" si="22"/>
        <v>1292.5999999999995</v>
      </c>
      <c r="O40" s="202">
        <f t="shared" si="22"/>
        <v>1881.2999999999993</v>
      </c>
      <c r="P40" s="202">
        <f t="shared" si="22"/>
        <v>1881.2999999999993</v>
      </c>
      <c r="Q40" s="202">
        <f t="shared" si="22"/>
        <v>1881.2999999999993</v>
      </c>
      <c r="R40" s="202">
        <f t="shared" si="22"/>
        <v>1881.2999999999993</v>
      </c>
      <c r="S40" s="202">
        <f t="shared" si="22"/>
        <v>1881.2999999999993</v>
      </c>
      <c r="T40" s="202">
        <f t="shared" si="22"/>
        <v>1881.2999999999993</v>
      </c>
      <c r="U40" s="202">
        <f t="shared" si="22"/>
        <v>6623.5</v>
      </c>
      <c r="V40" s="202">
        <f t="shared" si="22"/>
        <v>6623.5</v>
      </c>
      <c r="W40" s="202">
        <f t="shared" si="22"/>
        <v>6623.5</v>
      </c>
      <c r="X40" s="202">
        <f t="shared" si="22"/>
        <v>6623.5</v>
      </c>
      <c r="Y40" s="202">
        <f t="shared" si="22"/>
        <v>6623.5</v>
      </c>
      <c r="Z40" s="202">
        <f t="shared" si="22"/>
        <v>6623.5</v>
      </c>
      <c r="AA40" s="202">
        <f t="shared" si="22"/>
        <v>6623.5</v>
      </c>
      <c r="AB40" s="202">
        <f t="shared" si="22"/>
        <v>6623.5</v>
      </c>
      <c r="AC40" s="202">
        <f t="shared" si="22"/>
        <v>6623.5</v>
      </c>
      <c r="AD40" s="202">
        <f t="shared" si="22"/>
        <v>6623.5</v>
      </c>
      <c r="AE40" s="202">
        <f t="shared" si="22"/>
        <v>6623.5</v>
      </c>
      <c r="AF40" s="202">
        <f t="shared" si="22"/>
        <v>6623.5</v>
      </c>
      <c r="AG40" s="202">
        <f t="shared" si="22"/>
        <v>6623.5</v>
      </c>
      <c r="AH40" s="202">
        <f t="shared" si="22"/>
        <v>6623.5</v>
      </c>
      <c r="AI40" s="202">
        <f t="shared" si="22"/>
        <v>6623.5</v>
      </c>
      <c r="AJ40" s="224">
        <f t="shared" si="22"/>
        <v>6623.5</v>
      </c>
    </row>
    <row r="41" spans="1:36" x14ac:dyDescent="0.2">
      <c r="A41" s="738"/>
      <c r="B41" s="262" t="s">
        <v>49</v>
      </c>
      <c r="C41" s="198" t="str">
        <f>Schedule!$F$3</f>
        <v>Accelerated transition</v>
      </c>
      <c r="D41" s="459" t="s">
        <v>54</v>
      </c>
      <c r="E41" s="578">
        <f t="shared" ref="E41:AJ41" si="23">(E31-$E31)*-1</f>
        <v>0</v>
      </c>
      <c r="F41" s="202">
        <f t="shared" si="23"/>
        <v>-995.59999999999854</v>
      </c>
      <c r="G41" s="202">
        <f t="shared" si="23"/>
        <v>-802.29999999999927</v>
      </c>
      <c r="H41" s="202">
        <f t="shared" si="23"/>
        <v>-826.40000000000146</v>
      </c>
      <c r="I41" s="202">
        <f t="shared" si="23"/>
        <v>-224.39999999999964</v>
      </c>
      <c r="J41" s="202">
        <f t="shared" si="23"/>
        <v>57.700000000000728</v>
      </c>
      <c r="K41" s="202">
        <f t="shared" si="23"/>
        <v>2268.9000000000005</v>
      </c>
      <c r="L41" s="202">
        <f t="shared" si="23"/>
        <v>2135.764489795919</v>
      </c>
      <c r="M41" s="202">
        <f t="shared" si="23"/>
        <v>2834.764489795919</v>
      </c>
      <c r="N41" s="202">
        <f t="shared" si="23"/>
        <v>2834.764489795919</v>
      </c>
      <c r="O41" s="202">
        <f t="shared" si="23"/>
        <v>3675.9644897959188</v>
      </c>
      <c r="P41" s="202">
        <f t="shared" si="23"/>
        <v>4969.1644897959186</v>
      </c>
      <c r="Q41" s="202">
        <f t="shared" si="23"/>
        <v>7706.6644897959186</v>
      </c>
      <c r="R41" s="202">
        <f t="shared" si="23"/>
        <v>9200.8644897959184</v>
      </c>
      <c r="S41" s="202">
        <f t="shared" si="23"/>
        <v>9200.8644897959184</v>
      </c>
      <c r="T41" s="202">
        <f t="shared" si="23"/>
        <v>9200.8644897959184</v>
      </c>
      <c r="U41" s="202">
        <f t="shared" si="23"/>
        <v>9200.8644897959184</v>
      </c>
      <c r="V41" s="202">
        <f t="shared" si="23"/>
        <v>9200.8644897959184</v>
      </c>
      <c r="W41" s="202">
        <f t="shared" si="23"/>
        <v>9200.8644897959184</v>
      </c>
      <c r="X41" s="202">
        <f t="shared" si="23"/>
        <v>9200.8644897959184</v>
      </c>
      <c r="Y41" s="202">
        <f t="shared" si="23"/>
        <v>9200.8644897959184</v>
      </c>
      <c r="Z41" s="202">
        <f t="shared" si="23"/>
        <v>9200.8644897959184</v>
      </c>
      <c r="AA41" s="202">
        <f t="shared" si="23"/>
        <v>9200.8644897959184</v>
      </c>
      <c r="AB41" s="202">
        <f t="shared" si="23"/>
        <v>9200.8644897959184</v>
      </c>
      <c r="AC41" s="202">
        <f t="shared" si="23"/>
        <v>9200.8644897959184</v>
      </c>
      <c r="AD41" s="202">
        <f t="shared" si="23"/>
        <v>9200.8644897959184</v>
      </c>
      <c r="AE41" s="202">
        <f t="shared" si="23"/>
        <v>9200.8644897959184</v>
      </c>
      <c r="AF41" s="202">
        <f t="shared" si="23"/>
        <v>9200.8644897959184</v>
      </c>
      <c r="AG41" s="202">
        <f t="shared" si="23"/>
        <v>9200.8644897959184</v>
      </c>
      <c r="AH41" s="202">
        <f t="shared" si="23"/>
        <v>9200.8644897959184</v>
      </c>
      <c r="AI41" s="202">
        <f t="shared" si="23"/>
        <v>9200.8644897959184</v>
      </c>
      <c r="AJ41" s="224">
        <f t="shared" si="23"/>
        <v>9200.8644897959184</v>
      </c>
    </row>
    <row r="42" spans="1:36" x14ac:dyDescent="0.2">
      <c r="A42" s="738"/>
      <c r="B42" s="262" t="s">
        <v>50</v>
      </c>
      <c r="C42" s="198" t="str">
        <f>Schedule!$F$3</f>
        <v>Accelerated transition</v>
      </c>
      <c r="D42" s="460" t="s">
        <v>54</v>
      </c>
      <c r="E42" s="578">
        <f t="shared" ref="E42:AJ42" si="24">(E32-$E32)*-1</f>
        <v>0</v>
      </c>
      <c r="F42" s="202">
        <f t="shared" si="24"/>
        <v>-310.38499999999976</v>
      </c>
      <c r="G42" s="202">
        <f t="shared" si="24"/>
        <v>594.23800000000006</v>
      </c>
      <c r="H42" s="202">
        <f t="shared" si="24"/>
        <v>90.44399999999996</v>
      </c>
      <c r="I42" s="202">
        <f t="shared" si="24"/>
        <v>153.57799999999997</v>
      </c>
      <c r="J42" s="202">
        <f t="shared" si="24"/>
        <v>-81.179999999999836</v>
      </c>
      <c r="K42" s="202">
        <f t="shared" si="24"/>
        <v>836.17445454545464</v>
      </c>
      <c r="L42" s="202">
        <f t="shared" si="24"/>
        <v>201.08290909090897</v>
      </c>
      <c r="M42" s="202">
        <f t="shared" si="24"/>
        <v>201.08290909090897</v>
      </c>
      <c r="N42" s="202">
        <f t="shared" si="24"/>
        <v>201.08290909090897</v>
      </c>
      <c r="O42" s="202">
        <f t="shared" si="24"/>
        <v>201.08290909090897</v>
      </c>
      <c r="P42" s="202">
        <f t="shared" si="24"/>
        <v>201.08290909090897</v>
      </c>
      <c r="Q42" s="202">
        <f t="shared" si="24"/>
        <v>271.64863636363657</v>
      </c>
      <c r="R42" s="202">
        <f t="shared" si="24"/>
        <v>271.64863636363657</v>
      </c>
      <c r="S42" s="202">
        <f t="shared" si="24"/>
        <v>271.64863636363657</v>
      </c>
      <c r="T42" s="202">
        <f t="shared" si="24"/>
        <v>271.64863636363657</v>
      </c>
      <c r="U42" s="202">
        <f t="shared" si="24"/>
        <v>2247.489</v>
      </c>
      <c r="V42" s="202">
        <f t="shared" si="24"/>
        <v>2247.489</v>
      </c>
      <c r="W42" s="202">
        <f t="shared" si="24"/>
        <v>2247.489</v>
      </c>
      <c r="X42" s="202">
        <f t="shared" si="24"/>
        <v>2247.489</v>
      </c>
      <c r="Y42" s="202">
        <f t="shared" si="24"/>
        <v>2247.489</v>
      </c>
      <c r="Z42" s="202">
        <f t="shared" si="24"/>
        <v>2247.489</v>
      </c>
      <c r="AA42" s="202">
        <f t="shared" si="24"/>
        <v>2247.489</v>
      </c>
      <c r="AB42" s="202">
        <f t="shared" si="24"/>
        <v>2247.489</v>
      </c>
      <c r="AC42" s="202">
        <f t="shared" si="24"/>
        <v>2247.489</v>
      </c>
      <c r="AD42" s="202">
        <f t="shared" si="24"/>
        <v>2247.489</v>
      </c>
      <c r="AE42" s="202">
        <f t="shared" si="24"/>
        <v>2247.489</v>
      </c>
      <c r="AF42" s="202">
        <f t="shared" si="24"/>
        <v>2247.489</v>
      </c>
      <c r="AG42" s="202">
        <f t="shared" si="24"/>
        <v>2247.489</v>
      </c>
      <c r="AH42" s="202">
        <f t="shared" si="24"/>
        <v>2247.489</v>
      </c>
      <c r="AI42" s="202">
        <f t="shared" si="24"/>
        <v>2247.489</v>
      </c>
      <c r="AJ42" s="224">
        <f t="shared" si="24"/>
        <v>2247.489</v>
      </c>
    </row>
    <row r="43" spans="1:36" ht="16" thickBot="1" x14ac:dyDescent="0.25">
      <c r="A43" s="739"/>
      <c r="B43" s="192" t="s">
        <v>51</v>
      </c>
      <c r="C43" s="461" t="str">
        <f>Schedule!$F$3</f>
        <v>Accelerated transition</v>
      </c>
      <c r="D43" s="462" t="s">
        <v>54</v>
      </c>
      <c r="E43" s="579">
        <f t="shared" ref="E43:AJ43" si="25">(E33-$E33)*-1</f>
        <v>0</v>
      </c>
      <c r="F43" s="484">
        <f t="shared" si="25"/>
        <v>2087.5600000000049</v>
      </c>
      <c r="G43" s="484">
        <f t="shared" si="25"/>
        <v>4027.4840000000113</v>
      </c>
      <c r="H43" s="484">
        <f t="shared" si="25"/>
        <v>5357.885000000002</v>
      </c>
      <c r="I43" s="484">
        <f t="shared" si="25"/>
        <v>13594.469000000005</v>
      </c>
      <c r="J43" s="484">
        <f t="shared" si="25"/>
        <v>15354.231000000014</v>
      </c>
      <c r="K43" s="484">
        <f t="shared" si="25"/>
        <v>18653.058454545469</v>
      </c>
      <c r="L43" s="484">
        <f t="shared" si="25"/>
        <v>18327.401398886839</v>
      </c>
      <c r="M43" s="484">
        <f t="shared" si="25"/>
        <v>36740.024398886831</v>
      </c>
      <c r="N43" s="484">
        <f t="shared" si="25"/>
        <v>36740.024398886831</v>
      </c>
      <c r="O43" s="484">
        <f t="shared" si="25"/>
        <v>48308.839398886834</v>
      </c>
      <c r="P43" s="484">
        <f t="shared" si="25"/>
        <v>49602.039398886831</v>
      </c>
      <c r="Q43" s="484">
        <f t="shared" si="25"/>
        <v>52410.105126159564</v>
      </c>
      <c r="R43" s="484">
        <f t="shared" si="25"/>
        <v>53904.305126159561</v>
      </c>
      <c r="S43" s="484">
        <f t="shared" si="25"/>
        <v>53904.305126159561</v>
      </c>
      <c r="T43" s="484">
        <f t="shared" si="25"/>
        <v>53904.305126159561</v>
      </c>
      <c r="U43" s="484">
        <f t="shared" si="25"/>
        <v>60622.345489795924</v>
      </c>
      <c r="V43" s="484">
        <f t="shared" si="25"/>
        <v>60622.345489795924</v>
      </c>
      <c r="W43" s="484">
        <f t="shared" si="25"/>
        <v>60622.345489795924</v>
      </c>
      <c r="X43" s="484">
        <f t="shared" si="25"/>
        <v>60622.345489795924</v>
      </c>
      <c r="Y43" s="484">
        <f t="shared" si="25"/>
        <v>60622.345489795924</v>
      </c>
      <c r="Z43" s="484">
        <f t="shared" si="25"/>
        <v>60622.345489795924</v>
      </c>
      <c r="AA43" s="484">
        <f t="shared" si="25"/>
        <v>60622.345489795924</v>
      </c>
      <c r="AB43" s="484">
        <f t="shared" si="25"/>
        <v>60622.345489795924</v>
      </c>
      <c r="AC43" s="484">
        <f t="shared" si="25"/>
        <v>60622.345489795924</v>
      </c>
      <c r="AD43" s="484">
        <f t="shared" si="25"/>
        <v>60622.345489795924</v>
      </c>
      <c r="AE43" s="484">
        <f t="shared" si="25"/>
        <v>60622.345489795924</v>
      </c>
      <c r="AF43" s="484">
        <f t="shared" si="25"/>
        <v>60622.345489795924</v>
      </c>
      <c r="AG43" s="484">
        <f t="shared" si="25"/>
        <v>60622.345489795924</v>
      </c>
      <c r="AH43" s="484">
        <f t="shared" si="25"/>
        <v>60622.345489795924</v>
      </c>
      <c r="AI43" s="484">
        <f t="shared" si="25"/>
        <v>60622.345489795924</v>
      </c>
      <c r="AJ43" s="485">
        <f t="shared" si="25"/>
        <v>60622.345489795924</v>
      </c>
    </row>
    <row r="44" spans="1:36" ht="27" thickBot="1" x14ac:dyDescent="0.35">
      <c r="A44" s="731" t="s">
        <v>56</v>
      </c>
      <c r="B44" s="732"/>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3"/>
    </row>
    <row r="45" spans="1:36" s="195" customFormat="1" ht="32" x14ac:dyDescent="0.2">
      <c r="A45" s="725" t="s">
        <v>57</v>
      </c>
      <c r="B45" s="463" t="s">
        <v>58</v>
      </c>
      <c r="C45" s="231" t="str">
        <f>Schedule!$C$3</f>
        <v xml:space="preserve">2012 Federal Regulations </v>
      </c>
      <c r="D45" s="464" t="s">
        <v>47</v>
      </c>
      <c r="E45" s="230">
        <f>E38*Constants!$D$10/10^6</f>
        <v>0</v>
      </c>
      <c r="F45" s="231">
        <f>F38*Constants!$D$10/10^6</f>
        <v>-0.10571370637970792</v>
      </c>
      <c r="G45" s="231">
        <f>G38*Constants!$D$10/10^6</f>
        <v>-0.10571370637970792</v>
      </c>
      <c r="H45" s="231">
        <f>H38*Constants!$D$10/10^6</f>
        <v>-0.10571370637970792</v>
      </c>
      <c r="I45" s="231">
        <f>I38*Constants!$D$10/10^6</f>
        <v>-0.10571370637970792</v>
      </c>
      <c r="J45" s="231">
        <f>J38*Constants!$D$10/10^6</f>
        <v>-0.10571370637970792</v>
      </c>
      <c r="K45" s="231">
        <f>K38*Constants!$D$10/10^6</f>
        <v>2.6175488866874654</v>
      </c>
      <c r="L45" s="231">
        <f>L38*Constants!$D$10/10^6</f>
        <v>2.6175488866874654</v>
      </c>
      <c r="M45" s="231">
        <f>M38*Constants!$D$10/10^6</f>
        <v>2.6175488866874654</v>
      </c>
      <c r="N45" s="231">
        <f>N38*Constants!$D$10/10^6</f>
        <v>2.6175488866874654</v>
      </c>
      <c r="O45" s="231">
        <f>O38*Constants!$D$10/10^6</f>
        <v>2.6175488866874654</v>
      </c>
      <c r="P45" s="231">
        <f>P38*Constants!$D$10/10^6</f>
        <v>2.6175488866874654</v>
      </c>
      <c r="Q45" s="667">
        <f>Q38*Constants!$D$10/10^6</f>
        <v>2.9546174117105202</v>
      </c>
      <c r="R45" s="667">
        <f>R38*Constants!$D$10/10^6</f>
        <v>3.7690685620195179</v>
      </c>
      <c r="S45" s="667">
        <f>S38*Constants!$D$10/10^6</f>
        <v>4.6946516183915383</v>
      </c>
      <c r="T45" s="667">
        <f>T38*Constants!$D$10/10^6</f>
        <v>6.4621695275744733</v>
      </c>
      <c r="U45" s="667">
        <f>U38*Constants!$D$10/10^6</f>
        <v>11.977776946696689</v>
      </c>
      <c r="V45" s="667">
        <f>V38*Constants!$D$10/10^6</f>
        <v>11.977776946696689</v>
      </c>
      <c r="W45" s="667">
        <f>W38*Constants!$D$10/10^6</f>
        <v>11.977776946696689</v>
      </c>
      <c r="X45" s="667">
        <f>X38*Constants!$D$10/10^6</f>
        <v>11.977776946696689</v>
      </c>
      <c r="Y45" s="667">
        <f>Y38*Constants!$D$10/10^6</f>
        <v>11.977776946696689</v>
      </c>
      <c r="Z45" s="667">
        <f>Z38*Constants!$D$10/10^6</f>
        <v>11.977776946696689</v>
      </c>
      <c r="AA45" s="667">
        <f>AA38*Constants!$D$10/10^6</f>
        <v>11.977776946696689</v>
      </c>
      <c r="AB45" s="667">
        <f>AB38*Constants!$D$10/10^6</f>
        <v>12.941662610063329</v>
      </c>
      <c r="AC45" s="667">
        <f>AC38*Constants!$D$10/10^6</f>
        <v>12.941662610063329</v>
      </c>
      <c r="AD45" s="667">
        <f>AD38*Constants!$D$10/10^6</f>
        <v>12.941662610063329</v>
      </c>
      <c r="AE45" s="667">
        <f>AE38*Constants!$D$10/10^6</f>
        <v>14.117832935012599</v>
      </c>
      <c r="AF45" s="667">
        <f>AF38*Constants!$D$10/10^6</f>
        <v>15.077940450070248</v>
      </c>
      <c r="AG45" s="667">
        <f>AG38*Constants!$D$10/10^6</f>
        <v>15.077940450070248</v>
      </c>
      <c r="AH45" s="667">
        <f>AH38*Constants!$D$10/10^6</f>
        <v>15.789162910562178</v>
      </c>
      <c r="AI45" s="667">
        <f>AI38*Constants!$D$10/10^6</f>
        <v>16.625748798722825</v>
      </c>
      <c r="AJ45" s="668">
        <f>AJ38*Constants!$D$10/10^6</f>
        <v>17.770443612060255</v>
      </c>
    </row>
    <row r="46" spans="1:36" s="195" customFormat="1" ht="32" x14ac:dyDescent="0.2">
      <c r="A46" s="726"/>
      <c r="B46" s="465" t="s">
        <v>58</v>
      </c>
      <c r="C46" s="228" t="str">
        <f>Schedule!$F$3</f>
        <v>Accelerated transition</v>
      </c>
      <c r="D46" s="466" t="s">
        <v>47</v>
      </c>
      <c r="E46" s="232">
        <f>E43*Constants!$D$10/10^6</f>
        <v>0</v>
      </c>
      <c r="F46" s="228">
        <f>F43*Constants!$D$10/10^6</f>
        <v>0.77705529890853375</v>
      </c>
      <c r="G46" s="228">
        <f>G43*Constants!$D$10/10^6</f>
        <v>1.4991558486794816</v>
      </c>
      <c r="H46" s="228">
        <f>H43*Constants!$D$10/10^6</f>
        <v>1.9943728229093014</v>
      </c>
      <c r="I46" s="228">
        <f>I43*Constants!$D$10/10^6</f>
        <v>5.0602876910353594</v>
      </c>
      <c r="J46" s="228">
        <f>J43*Constants!$D$10/10^6</f>
        <v>5.7153262944373617</v>
      </c>
      <c r="K46" s="228">
        <f>K43*Constants!$D$10/10^6</f>
        <v>6.9432533258709439</v>
      </c>
      <c r="L46" s="228">
        <f>L43*Constants!$D$10/10^6</f>
        <v>6.8220335569893367</v>
      </c>
      <c r="M46" s="228">
        <f>M43*Constants!$D$10/10^6</f>
        <v>13.675789266504323</v>
      </c>
      <c r="N46" s="228">
        <f>N43*Constants!$D$10/10^6</f>
        <v>13.675789266504323</v>
      </c>
      <c r="O46" s="228">
        <f>O43*Constants!$D$10/10^6</f>
        <v>17.982065013233761</v>
      </c>
      <c r="P46" s="228">
        <f>P43*Constants!$D$10/10^6</f>
        <v>18.463434608621924</v>
      </c>
      <c r="Q46" s="669">
        <f>Q43*Constants!$D$10/10^6</f>
        <v>19.508684734635413</v>
      </c>
      <c r="R46" s="669">
        <f>R43*Constants!$D$10/10^6</f>
        <v>20.06487283348245</v>
      </c>
      <c r="S46" s="669">
        <f>S43*Constants!$D$10/10^6</f>
        <v>20.06487283348245</v>
      </c>
      <c r="T46" s="669">
        <f>T43*Constants!$D$10/10^6</f>
        <v>20.06487283348245</v>
      </c>
      <c r="U46" s="669">
        <f>U43*Constants!$D$10/10^6</f>
        <v>22.565538137878512</v>
      </c>
      <c r="V46" s="669">
        <f>V43*Constants!$D$10/10^6</f>
        <v>22.565538137878512</v>
      </c>
      <c r="W46" s="669">
        <f>W43*Constants!$D$10/10^6</f>
        <v>22.565538137878512</v>
      </c>
      <c r="X46" s="669">
        <f>X43*Constants!$D$10/10^6</f>
        <v>22.565538137878512</v>
      </c>
      <c r="Y46" s="669">
        <f>Y43*Constants!$D$10/10^6</f>
        <v>22.565538137878512</v>
      </c>
      <c r="Z46" s="669">
        <f>Z43*Constants!$D$10/10^6</f>
        <v>22.565538137878512</v>
      </c>
      <c r="AA46" s="669">
        <f>AA43*Constants!$D$10/10^6</f>
        <v>22.565538137878512</v>
      </c>
      <c r="AB46" s="669">
        <f>AB43*Constants!$D$10/10^6</f>
        <v>22.565538137878512</v>
      </c>
      <c r="AC46" s="669">
        <f>AC43*Constants!$D$10/10^6</f>
        <v>22.565538137878512</v>
      </c>
      <c r="AD46" s="669">
        <f>AD43*Constants!$D$10/10^6</f>
        <v>22.565538137878512</v>
      </c>
      <c r="AE46" s="669">
        <f>AE43*Constants!$D$10/10^6</f>
        <v>22.565538137878512</v>
      </c>
      <c r="AF46" s="669">
        <f>AF43*Constants!$D$10/10^6</f>
        <v>22.565538137878512</v>
      </c>
      <c r="AG46" s="669">
        <f>AG43*Constants!$D$10/10^6</f>
        <v>22.565538137878512</v>
      </c>
      <c r="AH46" s="669">
        <f>AH43*Constants!$D$10/10^6</f>
        <v>22.565538137878512</v>
      </c>
      <c r="AI46" s="669">
        <f>AI43*Constants!$D$10/10^6</f>
        <v>22.565538137878512</v>
      </c>
      <c r="AJ46" s="670">
        <f>AJ43*Constants!$D$10/10^6</f>
        <v>22.565538137878512</v>
      </c>
    </row>
    <row r="47" spans="1:36" s="195" customFormat="1" ht="32" x14ac:dyDescent="0.2">
      <c r="A47" s="726"/>
      <c r="B47" s="467" t="s">
        <v>59</v>
      </c>
      <c r="C47" s="468" t="s">
        <v>60</v>
      </c>
      <c r="D47" s="466" t="s">
        <v>47</v>
      </c>
      <c r="E47" s="232">
        <f>E90*Constants!$D$10/10^6</f>
        <v>0</v>
      </c>
      <c r="F47" s="228">
        <f>F90*Constants!$D$10/10^6</f>
        <v>0.88276900528824165</v>
      </c>
      <c r="G47" s="228">
        <f>G90*Constants!$D$10/10^6</f>
        <v>1.6048695550591894</v>
      </c>
      <c r="H47" s="228">
        <f>H90*Constants!$D$10/10^6</f>
        <v>2.1000865292890096</v>
      </c>
      <c r="I47" s="228">
        <f>I90*Constants!$D$10/10^6</f>
        <v>5.1660013974150667</v>
      </c>
      <c r="J47" s="228">
        <f>J90*Constants!$D$10/10^6</f>
        <v>5.82104000081707</v>
      </c>
      <c r="K47" s="228">
        <f>K90*Constants!$D$10/10^6</f>
        <v>4.3257044391834789</v>
      </c>
      <c r="L47" s="228">
        <f>L90*Constants!$D$10/10^6</f>
        <v>4.2044846703018717</v>
      </c>
      <c r="M47" s="228">
        <f>M90*Constants!$D$10/10^6</f>
        <v>11.058240379816858</v>
      </c>
      <c r="N47" s="228">
        <f>N90*Constants!$D$10/10^6</f>
        <v>11.058240379816858</v>
      </c>
      <c r="O47" s="228">
        <f>O90*Constants!$D$10/10^6</f>
        <v>15.364516126546297</v>
      </c>
      <c r="P47" s="228">
        <f>P90*Constants!$D$10/10^6</f>
        <v>15.845885721934462</v>
      </c>
      <c r="Q47" s="669">
        <f>Q90*Constants!$D$10/10^6</f>
        <v>16.55406732292489</v>
      </c>
      <c r="R47" s="669">
        <f>R90*Constants!$D$10/10^6</f>
        <v>16.295804271462934</v>
      </c>
      <c r="S47" s="669">
        <f>S90*Constants!$D$10/10^6</f>
        <v>15.370221215090915</v>
      </c>
      <c r="T47" s="669">
        <f>T90*Constants!$D$10/10^6</f>
        <v>13.60270330590798</v>
      </c>
      <c r="U47" s="669">
        <f>U90*Constants!$D$10/10^6</f>
        <v>10.587761191181823</v>
      </c>
      <c r="V47" s="669">
        <f>V90*Constants!$D$10/10^6</f>
        <v>10.587761191181823</v>
      </c>
      <c r="W47" s="669">
        <f>W90*Constants!$D$10/10^6</f>
        <v>10.587761191181823</v>
      </c>
      <c r="X47" s="669">
        <f>X90*Constants!$D$10/10^6</f>
        <v>10.587761191181823</v>
      </c>
      <c r="Y47" s="669">
        <f>Y90*Constants!$D$10/10^6</f>
        <v>10.587761191181823</v>
      </c>
      <c r="Z47" s="669">
        <f>Z90*Constants!$D$10/10^6</f>
        <v>10.587761191181823</v>
      </c>
      <c r="AA47" s="669">
        <f>AA90*Constants!$D$10/10^6</f>
        <v>10.587761191181823</v>
      </c>
      <c r="AB47" s="669">
        <f>AB90*Constants!$D$10/10^6</f>
        <v>9.6238755278151817</v>
      </c>
      <c r="AC47" s="669">
        <f>AC90*Constants!$D$10/10^6</f>
        <v>9.6238755278151817</v>
      </c>
      <c r="AD47" s="669">
        <f>AD90*Constants!$D$10/10^6</f>
        <v>9.6238755278151817</v>
      </c>
      <c r="AE47" s="669">
        <f>AE90*Constants!$D$10/10^6</f>
        <v>8.4477052028659134</v>
      </c>
      <c r="AF47" s="669">
        <f>AF90*Constants!$D$10/10^6</f>
        <v>7.4875976878082637</v>
      </c>
      <c r="AG47" s="669">
        <f>AG90*Constants!$D$10/10^6</f>
        <v>7.4875976878082637</v>
      </c>
      <c r="AH47" s="669">
        <f>AH90*Constants!$D$10/10^6</f>
        <v>6.7763752273163327</v>
      </c>
      <c r="AI47" s="669">
        <f>AI90*Constants!$D$10/10^6</f>
        <v>5.9397893391556877</v>
      </c>
      <c r="AJ47" s="670">
        <f>AJ90*Constants!$D$10/10^6</f>
        <v>4.7950945258182553</v>
      </c>
    </row>
    <row r="48" spans="1:36" s="195" customFormat="1" ht="16" x14ac:dyDescent="0.2">
      <c r="A48" s="726"/>
      <c r="B48" s="469"/>
      <c r="C48" s="468" t="str">
        <f>CONCATENATE($C$6,"+ NG")</f>
        <v>2012 Federal Regulations + NG</v>
      </c>
      <c r="D48" s="466" t="s">
        <v>47</v>
      </c>
      <c r="E48" s="232">
        <f t="shared" ref="E48:AJ48" si="26">E45+E6</f>
        <v>64.361791480184991</v>
      </c>
      <c r="F48" s="228">
        <f t="shared" si="26"/>
        <v>64.458077773805286</v>
      </c>
      <c r="G48" s="228">
        <f t="shared" si="26"/>
        <v>64.458077773805286</v>
      </c>
      <c r="H48" s="228">
        <f t="shared" si="26"/>
        <v>64.458077773805286</v>
      </c>
      <c r="I48" s="228">
        <f t="shared" si="26"/>
        <v>64.458077773805286</v>
      </c>
      <c r="J48" s="228">
        <f t="shared" si="26"/>
        <v>64.458077773805286</v>
      </c>
      <c r="K48" s="228">
        <f t="shared" si="26"/>
        <v>59.657582211378525</v>
      </c>
      <c r="L48" s="228">
        <f t="shared" si="26"/>
        <v>59.657582211378525</v>
      </c>
      <c r="M48" s="228">
        <f t="shared" si="26"/>
        <v>59.657582211378525</v>
      </c>
      <c r="N48" s="228">
        <f t="shared" si="26"/>
        <v>59.657582211378525</v>
      </c>
      <c r="O48" s="228">
        <f t="shared" si="26"/>
        <v>58.904996772431439</v>
      </c>
      <c r="P48" s="228">
        <f t="shared" si="26"/>
        <v>58.367435744612088</v>
      </c>
      <c r="Q48" s="669">
        <f t="shared" si="26"/>
        <v>57.386481263251767</v>
      </c>
      <c r="R48" s="669">
        <f t="shared" si="26"/>
        <v>55.893008590637692</v>
      </c>
      <c r="S48" s="669">
        <f t="shared" si="26"/>
        <v>54.143183532326248</v>
      </c>
      <c r="T48" s="669">
        <f t="shared" si="26"/>
        <v>50.225548928496579</v>
      </c>
      <c r="U48" s="669">
        <f t="shared" si="26"/>
        <v>38.475229595781997</v>
      </c>
      <c r="V48" s="669">
        <f t="shared" si="26"/>
        <v>38.475229595781997</v>
      </c>
      <c r="W48" s="669">
        <f t="shared" si="26"/>
        <v>38.475229595781997</v>
      </c>
      <c r="X48" s="669">
        <f t="shared" si="26"/>
        <v>38.475229595781997</v>
      </c>
      <c r="Y48" s="669">
        <f t="shared" si="26"/>
        <v>38.475229595781997</v>
      </c>
      <c r="Z48" s="669">
        <f t="shared" si="26"/>
        <v>38.475229595781997</v>
      </c>
      <c r="AA48" s="669">
        <f t="shared" si="26"/>
        <v>38.475229595781997</v>
      </c>
      <c r="AB48" s="669">
        <f t="shared" si="26"/>
        <v>36.888972946492053</v>
      </c>
      <c r="AC48" s="669">
        <f t="shared" si="26"/>
        <v>36.888972946492053</v>
      </c>
      <c r="AD48" s="669">
        <f t="shared" si="26"/>
        <v>36.888972946492053</v>
      </c>
      <c r="AE48" s="669">
        <f t="shared" si="26"/>
        <v>34.906716886674822</v>
      </c>
      <c r="AF48" s="669">
        <f t="shared" si="26"/>
        <v>29.326537914861746</v>
      </c>
      <c r="AG48" s="669">
        <f t="shared" si="26"/>
        <v>29.326537914861746</v>
      </c>
      <c r="AH48" s="669">
        <f t="shared" si="26"/>
        <v>28.007760375353676</v>
      </c>
      <c r="AI48" s="669">
        <f t="shared" si="26"/>
        <v>25.997274763489322</v>
      </c>
      <c r="AJ48" s="670">
        <f t="shared" si="26"/>
        <v>23.983543192060253</v>
      </c>
    </row>
    <row r="49" spans="1:36" s="195" customFormat="1" ht="17" thickBot="1" x14ac:dyDescent="0.25">
      <c r="A49" s="727"/>
      <c r="B49" s="470"/>
      <c r="C49" s="471" t="str">
        <f>CONCATENATE($C$11,"+ NG")</f>
        <v>Accelerated transition+ NG</v>
      </c>
      <c r="D49" s="472" t="s">
        <v>47</v>
      </c>
      <c r="E49" s="233">
        <f t="shared" ref="E49:AJ49" si="27">E46+E11</f>
        <v>64.743247858144997</v>
      </c>
      <c r="F49" s="234">
        <f t="shared" si="27"/>
        <v>61.03553069076753</v>
      </c>
      <c r="G49" s="234">
        <f t="shared" si="27"/>
        <v>61.705798425576489</v>
      </c>
      <c r="H49" s="234">
        <f t="shared" si="27"/>
        <v>59.933833038885297</v>
      </c>
      <c r="I49" s="234">
        <f t="shared" si="27"/>
        <v>52.959320078681358</v>
      </c>
      <c r="J49" s="234">
        <f t="shared" si="27"/>
        <v>48.279646315516359</v>
      </c>
      <c r="K49" s="234">
        <f t="shared" si="27"/>
        <v>48.644681229677211</v>
      </c>
      <c r="L49" s="234">
        <f t="shared" si="27"/>
        <v>47.487025203732088</v>
      </c>
      <c r="M49" s="234">
        <f t="shared" si="27"/>
        <v>37.51310642675206</v>
      </c>
      <c r="N49" s="234">
        <f t="shared" si="27"/>
        <v>35.957353720247333</v>
      </c>
      <c r="O49" s="234">
        <f t="shared" si="27"/>
        <v>29.9487722679347</v>
      </c>
      <c r="P49" s="234">
        <f t="shared" si="27"/>
        <v>27.590141863322863</v>
      </c>
      <c r="Q49" s="671">
        <f t="shared" si="27"/>
        <v>26.928092595699987</v>
      </c>
      <c r="R49" s="671">
        <f t="shared" si="27"/>
        <v>27.484280694547024</v>
      </c>
      <c r="S49" s="671">
        <f t="shared" si="27"/>
        <v>26.731695255599938</v>
      </c>
      <c r="T49" s="671">
        <f t="shared" si="27"/>
        <v>22.861255855300634</v>
      </c>
      <c r="U49" s="671">
        <f t="shared" si="27"/>
        <v>23.197538137878514</v>
      </c>
      <c r="V49" s="671">
        <f t="shared" si="27"/>
        <v>23.197538137878514</v>
      </c>
      <c r="W49" s="671">
        <f t="shared" si="27"/>
        <v>23.197538137878514</v>
      </c>
      <c r="X49" s="671">
        <f t="shared" si="27"/>
        <v>23.197538137878514</v>
      </c>
      <c r="Y49" s="671">
        <f t="shared" si="27"/>
        <v>23.197538137878514</v>
      </c>
      <c r="Z49" s="671">
        <f t="shared" si="27"/>
        <v>23.197538137878514</v>
      </c>
      <c r="AA49" s="671">
        <f t="shared" si="27"/>
        <v>23.197538137878514</v>
      </c>
      <c r="AB49" s="671">
        <f t="shared" si="27"/>
        <v>23.197538137878514</v>
      </c>
      <c r="AC49" s="671">
        <f t="shared" si="27"/>
        <v>23.197538137878514</v>
      </c>
      <c r="AD49" s="671">
        <f t="shared" si="27"/>
        <v>23.197538137878514</v>
      </c>
      <c r="AE49" s="671">
        <f t="shared" si="27"/>
        <v>23.197538137878514</v>
      </c>
      <c r="AF49" s="671">
        <f t="shared" si="27"/>
        <v>23.197538137878514</v>
      </c>
      <c r="AG49" s="671">
        <f t="shared" si="27"/>
        <v>23.197538137878514</v>
      </c>
      <c r="AH49" s="671">
        <f t="shared" si="27"/>
        <v>23.197538137878514</v>
      </c>
      <c r="AI49" s="671">
        <f t="shared" si="27"/>
        <v>23.197538137878514</v>
      </c>
      <c r="AJ49" s="672">
        <f t="shared" si="27"/>
        <v>23.197538137878514</v>
      </c>
    </row>
    <row r="50" spans="1:36" ht="14.5" customHeight="1" x14ac:dyDescent="0.2">
      <c r="A50" s="722" t="s">
        <v>61</v>
      </c>
      <c r="B50" s="262" t="s">
        <v>46</v>
      </c>
      <c r="C50" s="237" t="str">
        <f>Schedule!$C$3</f>
        <v xml:space="preserve">2012 Federal Regulations </v>
      </c>
      <c r="D50" s="473" t="s">
        <v>47</v>
      </c>
      <c r="E50" s="209">
        <f t="shared" ref="E50:AJ50" si="28">E2-$E2</f>
        <v>0</v>
      </c>
      <c r="F50" s="210">
        <f t="shared" si="28"/>
        <v>0</v>
      </c>
      <c r="G50" s="210">
        <f t="shared" si="28"/>
        <v>0</v>
      </c>
      <c r="H50" s="210">
        <f t="shared" si="28"/>
        <v>0</v>
      </c>
      <c r="I50" s="210">
        <f t="shared" si="28"/>
        <v>0</v>
      </c>
      <c r="J50" s="210">
        <f t="shared" si="28"/>
        <v>0</v>
      </c>
      <c r="K50" s="210">
        <f t="shared" si="28"/>
        <v>-5.1356254445827645</v>
      </c>
      <c r="L50" s="210">
        <f t="shared" si="28"/>
        <v>-5.1356254445827645</v>
      </c>
      <c r="M50" s="210">
        <f t="shared" si="28"/>
        <v>-5.1356254445827645</v>
      </c>
      <c r="N50" s="210">
        <f t="shared" si="28"/>
        <v>-5.1356254445827645</v>
      </c>
      <c r="O50" s="210">
        <f t="shared" si="28"/>
        <v>-5.1356254445827645</v>
      </c>
      <c r="P50" s="210">
        <f t="shared" si="28"/>
        <v>-5.1356254445827645</v>
      </c>
      <c r="Q50" s="210">
        <f t="shared" si="28"/>
        <v>-6.453648450966142</v>
      </c>
      <c r="R50" s="210">
        <f t="shared" si="28"/>
        <v>-8.7615722738892146</v>
      </c>
      <c r="S50" s="210">
        <f t="shared" si="28"/>
        <v>-11.436980388572678</v>
      </c>
      <c r="T50" s="210">
        <f t="shared" si="28"/>
        <v>-14.359547462638201</v>
      </c>
      <c r="U50" s="210">
        <f t="shared" si="28"/>
        <v>-26.985474214474998</v>
      </c>
      <c r="V50" s="210">
        <f t="shared" si="28"/>
        <v>-26.985474214474998</v>
      </c>
      <c r="W50" s="210">
        <f t="shared" si="28"/>
        <v>-26.985474214474998</v>
      </c>
      <c r="X50" s="210">
        <f t="shared" si="28"/>
        <v>-26.985474214474998</v>
      </c>
      <c r="Y50" s="210">
        <f t="shared" si="28"/>
        <v>-26.985474214474998</v>
      </c>
      <c r="Z50" s="210">
        <f t="shared" si="28"/>
        <v>-26.985474214474998</v>
      </c>
      <c r="AA50" s="210">
        <f t="shared" si="28"/>
        <v>-26.985474214474998</v>
      </c>
      <c r="AB50" s="210">
        <f t="shared" si="28"/>
        <v>-29.535616527131577</v>
      </c>
      <c r="AC50" s="210">
        <f t="shared" si="28"/>
        <v>-29.535616527131577</v>
      </c>
      <c r="AD50" s="210">
        <f t="shared" si="28"/>
        <v>-29.535616527131577</v>
      </c>
      <c r="AE50" s="210">
        <f t="shared" si="28"/>
        <v>-32.69404291189808</v>
      </c>
      <c r="AF50" s="210">
        <f t="shared" si="28"/>
        <v>-35.363889998469496</v>
      </c>
      <c r="AG50" s="210">
        <f t="shared" si="28"/>
        <v>-35.363889998469496</v>
      </c>
      <c r="AH50" s="210">
        <f t="shared" si="28"/>
        <v>-35.363889998469496</v>
      </c>
      <c r="AI50" s="210">
        <f t="shared" si="28"/>
        <v>-35.363889998469496</v>
      </c>
      <c r="AJ50" s="211">
        <f t="shared" si="28"/>
        <v>-38.522316383235996</v>
      </c>
    </row>
    <row r="51" spans="1:36" x14ac:dyDescent="0.2">
      <c r="A51" s="723"/>
      <c r="B51" s="262" t="s">
        <v>48</v>
      </c>
      <c r="C51" s="178" t="str">
        <f>Schedule!$C$3</f>
        <v xml:space="preserve">2012 Federal Regulations </v>
      </c>
      <c r="D51" s="474" t="s">
        <v>47</v>
      </c>
      <c r="E51" s="212">
        <f t="shared" ref="E51:AJ51" si="29">E3-$E3</f>
        <v>0</v>
      </c>
      <c r="F51" s="198">
        <f t="shared" si="29"/>
        <v>0</v>
      </c>
      <c r="G51" s="198">
        <f t="shared" si="29"/>
        <v>0</v>
      </c>
      <c r="H51" s="198">
        <f t="shared" si="29"/>
        <v>0</v>
      </c>
      <c r="I51" s="198">
        <f t="shared" si="29"/>
        <v>0</v>
      </c>
      <c r="J51" s="198">
        <f t="shared" si="29"/>
        <v>0</v>
      </c>
      <c r="K51" s="198">
        <f t="shared" si="29"/>
        <v>-0.28813271091117088</v>
      </c>
      <c r="L51" s="198">
        <f t="shared" si="29"/>
        <v>-0.28813271091117088</v>
      </c>
      <c r="M51" s="198">
        <f t="shared" si="29"/>
        <v>-0.28813271091117088</v>
      </c>
      <c r="N51" s="198">
        <f t="shared" si="29"/>
        <v>-0.28813271091117088</v>
      </c>
      <c r="O51" s="198">
        <f t="shared" si="29"/>
        <v>-1.0407181498582583</v>
      </c>
      <c r="P51" s="198">
        <f t="shared" si="29"/>
        <v>-1.5782791776776062</v>
      </c>
      <c r="Q51" s="198">
        <f t="shared" si="29"/>
        <v>-1.5782791776776062</v>
      </c>
      <c r="R51" s="198">
        <f t="shared" si="29"/>
        <v>-1.5782791776776062</v>
      </c>
      <c r="S51" s="198">
        <f t="shared" si="29"/>
        <v>-1.5782791776776062</v>
      </c>
      <c r="T51" s="198">
        <f t="shared" si="29"/>
        <v>-2.3308646166246931</v>
      </c>
      <c r="U51" s="198">
        <f t="shared" si="29"/>
        <v>-2.3308646166246931</v>
      </c>
      <c r="V51" s="198">
        <f t="shared" si="29"/>
        <v>-2.3308646166246931</v>
      </c>
      <c r="W51" s="198">
        <f t="shared" si="29"/>
        <v>-2.3308646166246931</v>
      </c>
      <c r="X51" s="198">
        <f t="shared" si="29"/>
        <v>-2.3308646166246931</v>
      </c>
      <c r="Y51" s="198">
        <f t="shared" si="29"/>
        <v>-2.3308646166246931</v>
      </c>
      <c r="Z51" s="198">
        <f t="shared" si="29"/>
        <v>-2.3308646166246931</v>
      </c>
      <c r="AA51" s="198">
        <f t="shared" si="29"/>
        <v>-2.3308646166246931</v>
      </c>
      <c r="AB51" s="198">
        <f t="shared" si="29"/>
        <v>-2.3308646166246931</v>
      </c>
      <c r="AC51" s="198">
        <f t="shared" si="29"/>
        <v>-2.3308646166246931</v>
      </c>
      <c r="AD51" s="198">
        <f t="shared" si="29"/>
        <v>-2.3308646166246931</v>
      </c>
      <c r="AE51" s="198">
        <f t="shared" si="29"/>
        <v>-2.3308646166246931</v>
      </c>
      <c r="AF51" s="198">
        <f t="shared" si="29"/>
        <v>-6.2013040169239995</v>
      </c>
      <c r="AG51" s="198">
        <f t="shared" si="29"/>
        <v>-6.2013040169239995</v>
      </c>
      <c r="AH51" s="198">
        <f t="shared" si="29"/>
        <v>-6.2013040169239995</v>
      </c>
      <c r="AI51" s="198">
        <f t="shared" si="29"/>
        <v>-6.2013040169239995</v>
      </c>
      <c r="AJ51" s="213">
        <f t="shared" si="29"/>
        <v>-6.2013040169239995</v>
      </c>
    </row>
    <row r="52" spans="1:36" x14ac:dyDescent="0.2">
      <c r="A52" s="723"/>
      <c r="B52" s="262" t="s">
        <v>49</v>
      </c>
      <c r="C52" s="178" t="str">
        <f>Schedule!$C$3</f>
        <v xml:space="preserve">2012 Federal Regulations </v>
      </c>
      <c r="D52" s="474" t="s">
        <v>47</v>
      </c>
      <c r="E52" s="212">
        <f t="shared" ref="E52:AJ52" si="30">E4-$E4</f>
        <v>0</v>
      </c>
      <c r="F52" s="198">
        <f t="shared" si="30"/>
        <v>0.20199999999999818</v>
      </c>
      <c r="G52" s="198">
        <f t="shared" si="30"/>
        <v>0.20199999999999818</v>
      </c>
      <c r="H52" s="198">
        <f t="shared" si="30"/>
        <v>0.20199999999999818</v>
      </c>
      <c r="I52" s="198">
        <f t="shared" si="30"/>
        <v>0.20199999999999818</v>
      </c>
      <c r="J52" s="198">
        <f t="shared" si="30"/>
        <v>0.20199999999999818</v>
      </c>
      <c r="K52" s="198">
        <f t="shared" si="30"/>
        <v>-1.8979999999999997</v>
      </c>
      <c r="L52" s="198">
        <f t="shared" si="30"/>
        <v>-1.8979999999999997</v>
      </c>
      <c r="M52" s="198">
        <f t="shared" si="30"/>
        <v>-1.8979999999999997</v>
      </c>
      <c r="N52" s="198">
        <f t="shared" si="30"/>
        <v>-1.8979999999999997</v>
      </c>
      <c r="O52" s="198">
        <f t="shared" si="30"/>
        <v>-1.8979999999999997</v>
      </c>
      <c r="P52" s="198">
        <f t="shared" si="30"/>
        <v>-1.8979999999999997</v>
      </c>
      <c r="Q52" s="198">
        <f t="shared" si="30"/>
        <v>-1.8979999999999997</v>
      </c>
      <c r="R52" s="198">
        <f t="shared" si="30"/>
        <v>-1.8979999999999997</v>
      </c>
      <c r="S52" s="198">
        <f t="shared" si="30"/>
        <v>-1.8979999999999997</v>
      </c>
      <c r="T52" s="198">
        <f t="shared" si="30"/>
        <v>-3.9079999999999995</v>
      </c>
      <c r="U52" s="198">
        <f t="shared" si="30"/>
        <v>-8.5479999999999983</v>
      </c>
      <c r="V52" s="198">
        <f t="shared" si="30"/>
        <v>-8.5479999999999983</v>
      </c>
      <c r="W52" s="198">
        <f t="shared" si="30"/>
        <v>-8.5479999999999983</v>
      </c>
      <c r="X52" s="198">
        <f t="shared" si="30"/>
        <v>-8.5479999999999983</v>
      </c>
      <c r="Y52" s="198">
        <f t="shared" si="30"/>
        <v>-8.5479999999999983</v>
      </c>
      <c r="Z52" s="198">
        <f t="shared" si="30"/>
        <v>-8.5479999999999983</v>
      </c>
      <c r="AA52" s="198">
        <f t="shared" si="30"/>
        <v>-8.5479999999999983</v>
      </c>
      <c r="AB52" s="198">
        <f t="shared" si="30"/>
        <v>-8.5479999999999983</v>
      </c>
      <c r="AC52" s="198">
        <f t="shared" si="30"/>
        <v>-8.5479999999999983</v>
      </c>
      <c r="AD52" s="198">
        <f t="shared" si="30"/>
        <v>-8.5479999999999983</v>
      </c>
      <c r="AE52" s="198">
        <f t="shared" si="30"/>
        <v>-8.5479999999999983</v>
      </c>
      <c r="AF52" s="198">
        <f t="shared" si="30"/>
        <v>-8.5479999999999983</v>
      </c>
      <c r="AG52" s="198">
        <f t="shared" si="30"/>
        <v>-8.5479999999999983</v>
      </c>
      <c r="AH52" s="198">
        <f t="shared" si="30"/>
        <v>-10.577999999999999</v>
      </c>
      <c r="AI52" s="198">
        <f t="shared" si="30"/>
        <v>-10.577999999999999</v>
      </c>
      <c r="AJ52" s="213">
        <f t="shared" si="30"/>
        <v>-10.577999999999999</v>
      </c>
    </row>
    <row r="53" spans="1:36" x14ac:dyDescent="0.2">
      <c r="A53" s="723"/>
      <c r="B53" s="262" t="s">
        <v>50</v>
      </c>
      <c r="C53" s="178" t="str">
        <f>Schedule!$C$3</f>
        <v xml:space="preserve">2012 Federal Regulations </v>
      </c>
      <c r="D53" s="474" t="s">
        <v>47</v>
      </c>
      <c r="E53" s="212">
        <f t="shared" ref="E53:AJ53" si="31">E5-$E5</f>
        <v>0</v>
      </c>
      <c r="F53" s="198">
        <f t="shared" si="31"/>
        <v>0</v>
      </c>
      <c r="G53" s="198">
        <f t="shared" si="31"/>
        <v>0</v>
      </c>
      <c r="H53" s="198">
        <f t="shared" si="31"/>
        <v>0</v>
      </c>
      <c r="I53" s="198">
        <f t="shared" si="31"/>
        <v>0</v>
      </c>
      <c r="J53" s="198">
        <f t="shared" si="31"/>
        <v>0</v>
      </c>
      <c r="K53" s="198">
        <f t="shared" si="31"/>
        <v>0</v>
      </c>
      <c r="L53" s="198">
        <f t="shared" si="31"/>
        <v>0</v>
      </c>
      <c r="M53" s="198">
        <f t="shared" si="31"/>
        <v>0</v>
      </c>
      <c r="N53" s="198">
        <f t="shared" si="31"/>
        <v>0</v>
      </c>
      <c r="O53" s="198">
        <f t="shared" si="31"/>
        <v>0</v>
      </c>
      <c r="P53" s="198">
        <f t="shared" si="31"/>
        <v>0</v>
      </c>
      <c r="Q53" s="198">
        <f>Q5-$E5</f>
        <v>0</v>
      </c>
      <c r="R53" s="198">
        <f t="shared" si="31"/>
        <v>0</v>
      </c>
      <c r="S53" s="198">
        <f t="shared" si="31"/>
        <v>0</v>
      </c>
      <c r="T53" s="198">
        <f t="shared" si="31"/>
        <v>0</v>
      </c>
      <c r="U53" s="198">
        <f t="shared" si="31"/>
        <v>0</v>
      </c>
      <c r="V53" s="198">
        <f t="shared" si="31"/>
        <v>0</v>
      </c>
      <c r="W53" s="198">
        <f t="shared" si="31"/>
        <v>0</v>
      </c>
      <c r="X53" s="198">
        <f t="shared" si="31"/>
        <v>0</v>
      </c>
      <c r="Y53" s="198">
        <f t="shared" si="31"/>
        <v>0</v>
      </c>
      <c r="Z53" s="198">
        <f t="shared" si="31"/>
        <v>0</v>
      </c>
      <c r="AA53" s="198">
        <f t="shared" si="31"/>
        <v>0</v>
      </c>
      <c r="AB53" s="198">
        <f t="shared" si="31"/>
        <v>0</v>
      </c>
      <c r="AC53" s="198">
        <f t="shared" si="31"/>
        <v>0</v>
      </c>
      <c r="AD53" s="198">
        <f t="shared" si="31"/>
        <v>0</v>
      </c>
      <c r="AE53" s="198">
        <f t="shared" si="31"/>
        <v>0</v>
      </c>
      <c r="AF53" s="198">
        <f t="shared" si="31"/>
        <v>0</v>
      </c>
      <c r="AG53" s="198">
        <f t="shared" si="31"/>
        <v>0</v>
      </c>
      <c r="AH53" s="198">
        <f t="shared" si="31"/>
        <v>0</v>
      </c>
      <c r="AI53" s="198">
        <f t="shared" si="31"/>
        <v>-2.8470715000249998</v>
      </c>
      <c r="AJ53" s="213">
        <f t="shared" si="31"/>
        <v>-2.8470715000249998</v>
      </c>
    </row>
    <row r="54" spans="1:36" x14ac:dyDescent="0.2">
      <c r="A54" s="723"/>
      <c r="B54" s="183" t="s">
        <v>51</v>
      </c>
      <c r="C54" s="182" t="str">
        <f>Schedule!$C$3</f>
        <v xml:space="preserve">2012 Federal Regulations </v>
      </c>
      <c r="D54" s="196" t="s">
        <v>47</v>
      </c>
      <c r="E54" s="218">
        <f t="shared" ref="E54:AJ54" si="32">E6-$E6</f>
        <v>0</v>
      </c>
      <c r="F54" s="200">
        <f t="shared" si="32"/>
        <v>0.20199999999999818</v>
      </c>
      <c r="G54" s="200">
        <f t="shared" si="32"/>
        <v>0.20199999999999818</v>
      </c>
      <c r="H54" s="200">
        <f t="shared" si="32"/>
        <v>0.20199999999999818</v>
      </c>
      <c r="I54" s="200">
        <f t="shared" si="32"/>
        <v>0.20199999999999818</v>
      </c>
      <c r="J54" s="200">
        <f t="shared" si="32"/>
        <v>0.20199999999999818</v>
      </c>
      <c r="K54" s="200">
        <f t="shared" si="32"/>
        <v>-7.3217581554939315</v>
      </c>
      <c r="L54" s="200">
        <f t="shared" si="32"/>
        <v>-7.3217581554939315</v>
      </c>
      <c r="M54" s="200">
        <f t="shared" si="32"/>
        <v>-7.3217581554939315</v>
      </c>
      <c r="N54" s="200">
        <f t="shared" si="32"/>
        <v>-7.3217581554939315</v>
      </c>
      <c r="O54" s="200">
        <f t="shared" si="32"/>
        <v>-8.074343594441018</v>
      </c>
      <c r="P54" s="200">
        <f t="shared" si="32"/>
        <v>-8.6119046222603686</v>
      </c>
      <c r="Q54" s="200">
        <f t="shared" si="32"/>
        <v>-9.9299276286437461</v>
      </c>
      <c r="R54" s="200">
        <f t="shared" si="32"/>
        <v>-12.237851451566819</v>
      </c>
      <c r="S54" s="200">
        <f t="shared" si="32"/>
        <v>-14.913259566250282</v>
      </c>
      <c r="T54" s="200">
        <f t="shared" si="32"/>
        <v>-20.598412079262886</v>
      </c>
      <c r="U54" s="200">
        <f t="shared" si="32"/>
        <v>-37.864338831099687</v>
      </c>
      <c r="V54" s="200">
        <f t="shared" si="32"/>
        <v>-37.864338831099687</v>
      </c>
      <c r="W54" s="200">
        <f t="shared" si="32"/>
        <v>-37.864338831099687</v>
      </c>
      <c r="X54" s="200">
        <f t="shared" si="32"/>
        <v>-37.864338831099687</v>
      </c>
      <c r="Y54" s="200">
        <f t="shared" si="32"/>
        <v>-37.864338831099687</v>
      </c>
      <c r="Z54" s="200">
        <f t="shared" si="32"/>
        <v>-37.864338831099687</v>
      </c>
      <c r="AA54" s="200">
        <f t="shared" si="32"/>
        <v>-37.864338831099687</v>
      </c>
      <c r="AB54" s="200">
        <f t="shared" si="32"/>
        <v>-40.414481143756262</v>
      </c>
      <c r="AC54" s="200">
        <f t="shared" si="32"/>
        <v>-40.414481143756262</v>
      </c>
      <c r="AD54" s="200">
        <f t="shared" si="32"/>
        <v>-40.414481143756262</v>
      </c>
      <c r="AE54" s="200">
        <f t="shared" si="32"/>
        <v>-43.572907528522762</v>
      </c>
      <c r="AF54" s="200">
        <f t="shared" si="32"/>
        <v>-50.113194015393489</v>
      </c>
      <c r="AG54" s="200">
        <f t="shared" si="32"/>
        <v>-50.113194015393489</v>
      </c>
      <c r="AH54" s="200">
        <f t="shared" si="32"/>
        <v>-52.14319401539349</v>
      </c>
      <c r="AI54" s="200">
        <f t="shared" si="32"/>
        <v>-54.990265515418493</v>
      </c>
      <c r="AJ54" s="567">
        <f t="shared" si="32"/>
        <v>-58.148691900184993</v>
      </c>
    </row>
    <row r="55" spans="1:36" x14ac:dyDescent="0.2">
      <c r="A55" s="723"/>
      <c r="B55" s="183" t="s">
        <v>577</v>
      </c>
      <c r="C55" s="182" t="str">
        <f>Schedule!$C$3</f>
        <v xml:space="preserve">2012 Federal Regulations </v>
      </c>
      <c r="D55" s="196" t="s">
        <v>47</v>
      </c>
      <c r="E55" s="218">
        <f>E54</f>
        <v>0</v>
      </c>
      <c r="F55" s="200">
        <f>F54+E54</f>
        <v>0.20199999999999818</v>
      </c>
      <c r="G55" s="200">
        <f t="shared" ref="G55:O55" si="33">G54+F54</f>
        <v>0.40399999999999636</v>
      </c>
      <c r="H55" s="200">
        <f t="shared" si="33"/>
        <v>0.40399999999999636</v>
      </c>
      <c r="I55" s="200">
        <f t="shared" si="33"/>
        <v>0.40399999999999636</v>
      </c>
      <c r="J55" s="200">
        <f t="shared" si="33"/>
        <v>0.40399999999999636</v>
      </c>
      <c r="K55" s="200">
        <f t="shared" si="33"/>
        <v>-7.1197581554939333</v>
      </c>
      <c r="L55" s="200">
        <f t="shared" si="33"/>
        <v>-14.643516310987863</v>
      </c>
      <c r="M55" s="200">
        <f t="shared" si="33"/>
        <v>-14.643516310987863</v>
      </c>
      <c r="N55" s="200">
        <f t="shared" si="33"/>
        <v>-14.643516310987863</v>
      </c>
      <c r="O55" s="200">
        <f t="shared" si="33"/>
        <v>-15.39610174993495</v>
      </c>
      <c r="P55" s="200">
        <f t="shared" ref="P55" si="34">P54+O54</f>
        <v>-16.686248216701387</v>
      </c>
      <c r="Q55" s="200">
        <f t="shared" ref="Q55" si="35">Q54+P54</f>
        <v>-18.541832250904115</v>
      </c>
      <c r="R55" s="200">
        <f t="shared" ref="R55" si="36">R54+Q54</f>
        <v>-22.167779080210565</v>
      </c>
      <c r="S55" s="200">
        <f t="shared" ref="S55" si="37">S54+R54</f>
        <v>-27.151111017817101</v>
      </c>
      <c r="T55" s="200">
        <f t="shared" ref="T55" si="38">T54+S54</f>
        <v>-35.511671645513168</v>
      </c>
      <c r="U55" s="200">
        <f t="shared" ref="U55" si="39">U54+T54</f>
        <v>-58.462750910362573</v>
      </c>
      <c r="V55" s="200">
        <f t="shared" ref="V55" si="40">V54+U54</f>
        <v>-75.728677662199374</v>
      </c>
      <c r="W55" s="200">
        <f t="shared" ref="W55:X55" si="41">W54+V54</f>
        <v>-75.728677662199374</v>
      </c>
      <c r="X55" s="200">
        <f t="shared" si="41"/>
        <v>-75.728677662199374</v>
      </c>
      <c r="Y55" s="200">
        <f t="shared" ref="Y55" si="42">Y54+X54</f>
        <v>-75.728677662199374</v>
      </c>
      <c r="Z55" s="200">
        <f t="shared" ref="Z55" si="43">Z54+Y54</f>
        <v>-75.728677662199374</v>
      </c>
      <c r="AA55" s="200">
        <f t="shared" ref="AA55" si="44">AA54+Z54</f>
        <v>-75.728677662199374</v>
      </c>
      <c r="AB55" s="200">
        <f t="shared" ref="AB55" si="45">AB54+AA54</f>
        <v>-78.278819974855949</v>
      </c>
      <c r="AC55" s="200">
        <f t="shared" ref="AC55" si="46">AC54+AB54</f>
        <v>-80.828962287512525</v>
      </c>
      <c r="AD55" s="200">
        <f t="shared" ref="AD55" si="47">AD54+AC54</f>
        <v>-80.828962287512525</v>
      </c>
      <c r="AE55" s="200">
        <f t="shared" ref="AE55" si="48">AE54+AD54</f>
        <v>-83.987388672279025</v>
      </c>
      <c r="AF55" s="200">
        <f t="shared" ref="AF55:AG55" si="49">AF54+AE54</f>
        <v>-93.686101543916251</v>
      </c>
      <c r="AG55" s="200">
        <f t="shared" si="49"/>
        <v>-100.22638803078698</v>
      </c>
      <c r="AH55" s="200">
        <f t="shared" ref="AH55" si="50">AH54+AG54</f>
        <v>-102.25638803078698</v>
      </c>
      <c r="AI55" s="200">
        <f t="shared" ref="AI55" si="51">AI54+AH54</f>
        <v>-107.13345953081199</v>
      </c>
      <c r="AJ55" s="567">
        <f t="shared" ref="AJ55" si="52">AJ54+AI54</f>
        <v>-113.13895741560349</v>
      </c>
    </row>
    <row r="56" spans="1:36" x14ac:dyDescent="0.2">
      <c r="A56" s="723"/>
      <c r="B56" s="262" t="s">
        <v>46</v>
      </c>
      <c r="C56" s="178" t="str">
        <f>Schedule!$F$3</f>
        <v>Accelerated transition</v>
      </c>
      <c r="D56" s="474" t="s">
        <v>47</v>
      </c>
      <c r="E56" s="212">
        <f t="shared" ref="E56:AJ56" si="53">E7-$E7</f>
        <v>0</v>
      </c>
      <c r="F56" s="198">
        <f t="shared" si="53"/>
        <v>-3.3674818573209961</v>
      </c>
      <c r="G56" s="198">
        <f t="shared" si="53"/>
        <v>-4.2643074505539857</v>
      </c>
      <c r="H56" s="198">
        <f t="shared" si="53"/>
        <v>-5.5256192201599958</v>
      </c>
      <c r="I56" s="198">
        <f t="shared" si="53"/>
        <v>-15.909960578974001</v>
      </c>
      <c r="J56" s="198">
        <f t="shared" si="53"/>
        <v>-18.043632315540997</v>
      </c>
      <c r="K56" s="198">
        <f t="shared" si="53"/>
        <v>-18.043632315540997</v>
      </c>
      <c r="L56" s="198">
        <f t="shared" si="53"/>
        <v>-18.419497036740996</v>
      </c>
      <c r="M56" s="198">
        <f t="shared" si="53"/>
        <v>-35.247171523235998</v>
      </c>
      <c r="N56" s="198">
        <f t="shared" si="53"/>
        <v>-35.247171523235998</v>
      </c>
      <c r="O56" s="198">
        <f t="shared" si="53"/>
        <v>-44.103415963235996</v>
      </c>
      <c r="P56" s="198">
        <f t="shared" si="53"/>
        <v>-44.103415963235996</v>
      </c>
      <c r="Q56" s="198">
        <f t="shared" si="53"/>
        <v>-44.103415963235996</v>
      </c>
      <c r="R56" s="198">
        <f t="shared" si="53"/>
        <v>-44.103415963235996</v>
      </c>
      <c r="S56" s="198">
        <f t="shared" si="53"/>
        <v>-44.103415963235996</v>
      </c>
      <c r="T56" s="198">
        <f t="shared" si="53"/>
        <v>-44.103415963235996</v>
      </c>
      <c r="U56" s="198">
        <f t="shared" si="53"/>
        <v>-44.103415963235996</v>
      </c>
      <c r="V56" s="198">
        <f t="shared" si="53"/>
        <v>-44.103415963235996</v>
      </c>
      <c r="W56" s="198">
        <f t="shared" si="53"/>
        <v>-44.103415963235996</v>
      </c>
      <c r="X56" s="198">
        <f t="shared" si="53"/>
        <v>-44.103415963235996</v>
      </c>
      <c r="Y56" s="198">
        <f t="shared" si="53"/>
        <v>-44.103415963235996</v>
      </c>
      <c r="Z56" s="198">
        <f t="shared" si="53"/>
        <v>-44.103415963235996</v>
      </c>
      <c r="AA56" s="198">
        <f t="shared" si="53"/>
        <v>-44.103415963235996</v>
      </c>
      <c r="AB56" s="198">
        <f t="shared" si="53"/>
        <v>-44.103415963235996</v>
      </c>
      <c r="AC56" s="198">
        <f t="shared" si="53"/>
        <v>-44.103415963235996</v>
      </c>
      <c r="AD56" s="198">
        <f t="shared" si="53"/>
        <v>-44.103415963235996</v>
      </c>
      <c r="AE56" s="198">
        <f t="shared" si="53"/>
        <v>-44.103415963235996</v>
      </c>
      <c r="AF56" s="198">
        <f t="shared" si="53"/>
        <v>-44.103415963235996</v>
      </c>
      <c r="AG56" s="198">
        <f t="shared" si="53"/>
        <v>-44.103415963235996</v>
      </c>
      <c r="AH56" s="198">
        <f t="shared" si="53"/>
        <v>-44.103415963235996</v>
      </c>
      <c r="AI56" s="198">
        <f t="shared" si="53"/>
        <v>-44.103415963235996</v>
      </c>
      <c r="AJ56" s="213">
        <f t="shared" si="53"/>
        <v>-44.103415963235996</v>
      </c>
    </row>
    <row r="57" spans="1:36" x14ac:dyDescent="0.2">
      <c r="A57" s="723"/>
      <c r="B57" s="262" t="s">
        <v>48</v>
      </c>
      <c r="C57" s="178" t="str">
        <f>Schedule!$F$3</f>
        <v>Accelerated transition</v>
      </c>
      <c r="D57" s="474" t="s">
        <v>47</v>
      </c>
      <c r="E57" s="212">
        <f t="shared" ref="E57:AJ57" si="54">E8-$E8</f>
        <v>0</v>
      </c>
      <c r="F57" s="198">
        <f t="shared" si="54"/>
        <v>0.17594870564400011</v>
      </c>
      <c r="G57" s="198">
        <f t="shared" si="54"/>
        <v>-0.18245348172299991</v>
      </c>
      <c r="H57" s="198">
        <f t="shared" si="54"/>
        <v>-7.6126441983999094E-2</v>
      </c>
      <c r="I57" s="198">
        <f t="shared" si="54"/>
        <v>-0.21910401149999981</v>
      </c>
      <c r="J57" s="198">
        <f t="shared" si="54"/>
        <v>-0.21910401149999981</v>
      </c>
      <c r="K57" s="198">
        <f t="shared" si="54"/>
        <v>-0.21910401149999981</v>
      </c>
      <c r="L57" s="198">
        <f t="shared" si="54"/>
        <v>-0.75537009009080425</v>
      </c>
      <c r="M57" s="198">
        <f t="shared" si="54"/>
        <v>-0.75537009009080425</v>
      </c>
      <c r="N57" s="198">
        <f t="shared" si="54"/>
        <v>-1.3411227965955348</v>
      </c>
      <c r="O57" s="198">
        <f t="shared" si="54"/>
        <v>-1.4097355556376066</v>
      </c>
      <c r="P57" s="198">
        <f t="shared" si="54"/>
        <v>-1.4097355556376066</v>
      </c>
      <c r="Q57" s="198">
        <f t="shared" si="54"/>
        <v>-1.4097355556376066</v>
      </c>
      <c r="R57" s="198">
        <f t="shared" si="54"/>
        <v>-1.4097355556376066</v>
      </c>
      <c r="S57" s="198">
        <f t="shared" si="54"/>
        <v>-2.1623209945846935</v>
      </c>
      <c r="T57" s="198">
        <f t="shared" si="54"/>
        <v>-6.0327603948839998</v>
      </c>
      <c r="U57" s="198">
        <f t="shared" si="54"/>
        <v>-6.0327603948839998</v>
      </c>
      <c r="V57" s="198">
        <f t="shared" si="54"/>
        <v>-6.0327603948839998</v>
      </c>
      <c r="W57" s="198">
        <f t="shared" si="54"/>
        <v>-6.0327603948839998</v>
      </c>
      <c r="X57" s="198">
        <f t="shared" si="54"/>
        <v>-6.0327603948839998</v>
      </c>
      <c r="Y57" s="198">
        <f t="shared" si="54"/>
        <v>-6.0327603948839998</v>
      </c>
      <c r="Z57" s="198">
        <f t="shared" si="54"/>
        <v>-6.0327603948839998</v>
      </c>
      <c r="AA57" s="198">
        <f t="shared" si="54"/>
        <v>-6.0327603948839998</v>
      </c>
      <c r="AB57" s="198">
        <f t="shared" si="54"/>
        <v>-6.0327603948839998</v>
      </c>
      <c r="AC57" s="198">
        <f t="shared" si="54"/>
        <v>-6.0327603948839998</v>
      </c>
      <c r="AD57" s="198">
        <f t="shared" si="54"/>
        <v>-6.0327603948839998</v>
      </c>
      <c r="AE57" s="198">
        <f t="shared" si="54"/>
        <v>-6.0327603948839998</v>
      </c>
      <c r="AF57" s="198">
        <f t="shared" si="54"/>
        <v>-6.0327603948839998</v>
      </c>
      <c r="AG57" s="198">
        <f t="shared" si="54"/>
        <v>-6.0327603948839998</v>
      </c>
      <c r="AH57" s="198">
        <f t="shared" si="54"/>
        <v>-6.0327603948839998</v>
      </c>
      <c r="AI57" s="198">
        <f t="shared" si="54"/>
        <v>-6.0327603948839998</v>
      </c>
      <c r="AJ57" s="213">
        <f t="shared" si="54"/>
        <v>-6.0327603948839998</v>
      </c>
    </row>
    <row r="58" spans="1:36" x14ac:dyDescent="0.2">
      <c r="A58" s="723"/>
      <c r="B58" s="262" t="s">
        <v>49</v>
      </c>
      <c r="C58" s="178" t="str">
        <f>Schedule!$F$3</f>
        <v>Accelerated transition</v>
      </c>
      <c r="D58" s="474" t="s">
        <v>47</v>
      </c>
      <c r="E58" s="212">
        <f t="shared" ref="E58:AJ58" si="55">E9-$E9</f>
        <v>0</v>
      </c>
      <c r="F58" s="198">
        <f t="shared" si="55"/>
        <v>-0.56999999999999851</v>
      </c>
      <c r="G58" s="198">
        <f t="shared" si="55"/>
        <v>-9.9999999999980105E-3</v>
      </c>
      <c r="H58" s="198">
        <f t="shared" si="55"/>
        <v>-0.78999999999999915</v>
      </c>
      <c r="I58" s="198">
        <f t="shared" si="55"/>
        <v>-0.79999999999999893</v>
      </c>
      <c r="J58" s="198">
        <f t="shared" si="55"/>
        <v>-3.6199999999999974</v>
      </c>
      <c r="K58" s="198">
        <f t="shared" si="55"/>
        <v>-3.477999999999998</v>
      </c>
      <c r="L58" s="198">
        <f t="shared" si="55"/>
        <v>-4.2979999999999983</v>
      </c>
      <c r="M58" s="198">
        <f t="shared" si="55"/>
        <v>-4.2979999999999983</v>
      </c>
      <c r="N58" s="198">
        <f t="shared" si="55"/>
        <v>-5.267999999999998</v>
      </c>
      <c r="O58" s="198">
        <f t="shared" si="55"/>
        <v>-6.6579999999999986</v>
      </c>
      <c r="P58" s="198">
        <f t="shared" si="55"/>
        <v>-9.4979999999999976</v>
      </c>
      <c r="Q58" s="198">
        <f t="shared" si="55"/>
        <v>-11.127999999999998</v>
      </c>
      <c r="R58" s="198">
        <f t="shared" si="55"/>
        <v>-11.127999999999998</v>
      </c>
      <c r="S58" s="198">
        <f t="shared" si="55"/>
        <v>-11.127999999999998</v>
      </c>
      <c r="T58" s="198">
        <f t="shared" si="55"/>
        <v>-11.127999999999998</v>
      </c>
      <c r="U58" s="198">
        <f t="shared" si="55"/>
        <v>-11.127999999999998</v>
      </c>
      <c r="V58" s="198">
        <f t="shared" si="55"/>
        <v>-11.127999999999998</v>
      </c>
      <c r="W58" s="198">
        <f t="shared" si="55"/>
        <v>-11.127999999999998</v>
      </c>
      <c r="X58" s="198">
        <f t="shared" si="55"/>
        <v>-11.127999999999998</v>
      </c>
      <c r="Y58" s="198">
        <f t="shared" si="55"/>
        <v>-11.127999999999998</v>
      </c>
      <c r="Z58" s="198">
        <f t="shared" si="55"/>
        <v>-11.127999999999998</v>
      </c>
      <c r="AA58" s="198">
        <f t="shared" si="55"/>
        <v>-11.127999999999998</v>
      </c>
      <c r="AB58" s="198">
        <f t="shared" si="55"/>
        <v>-11.127999999999998</v>
      </c>
      <c r="AC58" s="198">
        <f t="shared" si="55"/>
        <v>-11.127999999999998</v>
      </c>
      <c r="AD58" s="198">
        <f t="shared" si="55"/>
        <v>-11.127999999999998</v>
      </c>
      <c r="AE58" s="198">
        <f t="shared" si="55"/>
        <v>-11.127999999999998</v>
      </c>
      <c r="AF58" s="198">
        <f t="shared" si="55"/>
        <v>-11.127999999999998</v>
      </c>
      <c r="AG58" s="198">
        <f t="shared" si="55"/>
        <v>-11.127999999999998</v>
      </c>
      <c r="AH58" s="198">
        <f t="shared" si="55"/>
        <v>-11.127999999999998</v>
      </c>
      <c r="AI58" s="198">
        <f t="shared" si="55"/>
        <v>-11.127999999999998</v>
      </c>
      <c r="AJ58" s="213">
        <f t="shared" si="55"/>
        <v>-11.127999999999998</v>
      </c>
    </row>
    <row r="59" spans="1:36" x14ac:dyDescent="0.2">
      <c r="A59" s="723"/>
      <c r="B59" s="262" t="s">
        <v>50</v>
      </c>
      <c r="C59" s="178" t="str">
        <f>Schedule!$F$3</f>
        <v>Accelerated transition</v>
      </c>
      <c r="D59" s="474" t="s">
        <v>47</v>
      </c>
      <c r="E59" s="212">
        <f t="shared" ref="E59:AJ59" si="56">E10-$E10</f>
        <v>0</v>
      </c>
      <c r="F59" s="198">
        <f t="shared" si="56"/>
        <v>-0.72323931460899971</v>
      </c>
      <c r="G59" s="198">
        <f t="shared" si="56"/>
        <v>-7.9844348970999679E-2</v>
      </c>
      <c r="H59" s="198">
        <f t="shared" si="56"/>
        <v>-0.4120419800249997</v>
      </c>
      <c r="I59" s="198">
        <f t="shared" si="56"/>
        <v>8.4849119975000331E-2</v>
      </c>
      <c r="J59" s="198">
        <f t="shared" si="56"/>
        <v>-0.29619151002499944</v>
      </c>
      <c r="K59" s="198">
        <f t="shared" si="56"/>
        <v>-1.3010836272977269</v>
      </c>
      <c r="L59" s="198">
        <f t="shared" si="56"/>
        <v>-0.60538908457045393</v>
      </c>
      <c r="M59" s="198">
        <f t="shared" si="56"/>
        <v>-0.60538908457045393</v>
      </c>
      <c r="N59" s="198">
        <f t="shared" si="56"/>
        <v>-0.60538908457045393</v>
      </c>
      <c r="O59" s="198">
        <f t="shared" si="56"/>
        <v>-0.60538908457045393</v>
      </c>
      <c r="P59" s="198">
        <f t="shared" si="56"/>
        <v>-0.60538908457045393</v>
      </c>
      <c r="Q59" s="198">
        <f t="shared" si="56"/>
        <v>-0.68268847820681788</v>
      </c>
      <c r="R59" s="198">
        <f t="shared" si="56"/>
        <v>-0.68268847820681788</v>
      </c>
      <c r="S59" s="198">
        <f t="shared" si="56"/>
        <v>-0.68268847820681788</v>
      </c>
      <c r="T59" s="198">
        <f t="shared" si="56"/>
        <v>-0.68268847820681788</v>
      </c>
      <c r="U59" s="198">
        <f t="shared" si="56"/>
        <v>-2.8470715000249998</v>
      </c>
      <c r="V59" s="198">
        <f t="shared" si="56"/>
        <v>-2.8470715000249998</v>
      </c>
      <c r="W59" s="198">
        <f t="shared" si="56"/>
        <v>-2.8470715000249998</v>
      </c>
      <c r="X59" s="198">
        <f t="shared" si="56"/>
        <v>-2.8470715000249998</v>
      </c>
      <c r="Y59" s="198">
        <f t="shared" si="56"/>
        <v>-2.8470715000249998</v>
      </c>
      <c r="Z59" s="198">
        <f t="shared" si="56"/>
        <v>-2.8470715000249998</v>
      </c>
      <c r="AA59" s="198">
        <f t="shared" si="56"/>
        <v>-2.8470715000249998</v>
      </c>
      <c r="AB59" s="198">
        <f t="shared" si="56"/>
        <v>-2.8470715000249998</v>
      </c>
      <c r="AC59" s="198">
        <f t="shared" si="56"/>
        <v>-2.8470715000249998</v>
      </c>
      <c r="AD59" s="198">
        <f t="shared" si="56"/>
        <v>-2.8470715000249998</v>
      </c>
      <c r="AE59" s="198">
        <f t="shared" si="56"/>
        <v>-2.8470715000249998</v>
      </c>
      <c r="AF59" s="198">
        <f t="shared" si="56"/>
        <v>-2.8470715000249998</v>
      </c>
      <c r="AG59" s="198">
        <f t="shared" si="56"/>
        <v>-2.8470715000249998</v>
      </c>
      <c r="AH59" s="198">
        <f t="shared" si="56"/>
        <v>-2.8470715000249998</v>
      </c>
      <c r="AI59" s="198">
        <f t="shared" si="56"/>
        <v>-2.8470715000249998</v>
      </c>
      <c r="AJ59" s="213">
        <f t="shared" si="56"/>
        <v>-2.8470715000249998</v>
      </c>
    </row>
    <row r="60" spans="1:36" x14ac:dyDescent="0.2">
      <c r="A60" s="723"/>
      <c r="B60" s="183" t="s">
        <v>51</v>
      </c>
      <c r="C60" s="182" t="str">
        <f>Schedule!$F$3</f>
        <v>Accelerated transition</v>
      </c>
      <c r="D60" s="196" t="s">
        <v>47</v>
      </c>
      <c r="E60" s="218">
        <f t="shared" ref="E60:AJ60" si="57">E11-$E11</f>
        <v>0</v>
      </c>
      <c r="F60" s="200">
        <f t="shared" si="57"/>
        <v>-4.4847724662860031</v>
      </c>
      <c r="G60" s="200">
        <f t="shared" si="57"/>
        <v>-4.5366052812479865</v>
      </c>
      <c r="H60" s="200">
        <f t="shared" si="57"/>
        <v>-6.8037876421689987</v>
      </c>
      <c r="I60" s="200">
        <f t="shared" si="57"/>
        <v>-16.844215470499002</v>
      </c>
      <c r="J60" s="200">
        <f t="shared" si="57"/>
        <v>-22.178927837065999</v>
      </c>
      <c r="K60" s="200">
        <f t="shared" si="57"/>
        <v>-23.041819954338727</v>
      </c>
      <c r="L60" s="200">
        <f t="shared" si="57"/>
        <v>-24.078256211402248</v>
      </c>
      <c r="M60" s="200">
        <f t="shared" si="57"/>
        <v>-40.905930697897261</v>
      </c>
      <c r="N60" s="200">
        <f t="shared" si="57"/>
        <v>-42.461683404401988</v>
      </c>
      <c r="O60" s="200">
        <f t="shared" si="57"/>
        <v>-52.776540603444062</v>
      </c>
      <c r="P60" s="200">
        <f t="shared" si="57"/>
        <v>-55.616540603444058</v>
      </c>
      <c r="Q60" s="200">
        <f t="shared" si="57"/>
        <v>-57.32383999708042</v>
      </c>
      <c r="R60" s="200">
        <f t="shared" si="57"/>
        <v>-57.32383999708042</v>
      </c>
      <c r="S60" s="200">
        <f t="shared" si="57"/>
        <v>-58.076425436027506</v>
      </c>
      <c r="T60" s="200">
        <f t="shared" si="57"/>
        <v>-61.946864836326817</v>
      </c>
      <c r="U60" s="200">
        <f t="shared" si="57"/>
        <v>-64.111247858144992</v>
      </c>
      <c r="V60" s="200">
        <f t="shared" si="57"/>
        <v>-64.111247858144992</v>
      </c>
      <c r="W60" s="200">
        <f t="shared" si="57"/>
        <v>-64.111247858144992</v>
      </c>
      <c r="X60" s="200">
        <f t="shared" si="57"/>
        <v>-64.111247858144992</v>
      </c>
      <c r="Y60" s="200">
        <f t="shared" si="57"/>
        <v>-64.111247858144992</v>
      </c>
      <c r="Z60" s="200">
        <f t="shared" si="57"/>
        <v>-64.111247858144992</v>
      </c>
      <c r="AA60" s="200">
        <f t="shared" si="57"/>
        <v>-64.111247858144992</v>
      </c>
      <c r="AB60" s="200">
        <f t="shared" si="57"/>
        <v>-64.111247858144992</v>
      </c>
      <c r="AC60" s="200">
        <f t="shared" si="57"/>
        <v>-64.111247858144992</v>
      </c>
      <c r="AD60" s="200">
        <f t="shared" si="57"/>
        <v>-64.111247858144992</v>
      </c>
      <c r="AE60" s="200">
        <f t="shared" si="57"/>
        <v>-64.111247858144992</v>
      </c>
      <c r="AF60" s="200">
        <f t="shared" si="57"/>
        <v>-64.111247858144992</v>
      </c>
      <c r="AG60" s="200">
        <f t="shared" si="57"/>
        <v>-64.111247858144992</v>
      </c>
      <c r="AH60" s="200">
        <f t="shared" si="57"/>
        <v>-64.111247858144992</v>
      </c>
      <c r="AI60" s="200">
        <f t="shared" si="57"/>
        <v>-64.111247858144992</v>
      </c>
      <c r="AJ60" s="567">
        <f t="shared" si="57"/>
        <v>-64.111247858144992</v>
      </c>
    </row>
    <row r="61" spans="1:36" x14ac:dyDescent="0.2">
      <c r="A61" s="723"/>
      <c r="B61" s="183" t="s">
        <v>577</v>
      </c>
      <c r="C61" s="182" t="str">
        <f>Schedule!$F$3</f>
        <v>Accelerated transition</v>
      </c>
      <c r="D61" s="196" t="s">
        <v>47</v>
      </c>
      <c r="E61" s="218">
        <f>E60</f>
        <v>0</v>
      </c>
      <c r="F61" s="200">
        <f>F60+E60</f>
        <v>-4.4847724662860031</v>
      </c>
      <c r="G61" s="200">
        <f>G60+F60</f>
        <v>-9.0213777475339896</v>
      </c>
      <c r="H61" s="200">
        <f t="shared" ref="H61:AJ61" si="58">H60+G60</f>
        <v>-11.340392923416985</v>
      </c>
      <c r="I61" s="200">
        <f t="shared" si="58"/>
        <v>-23.648003112668</v>
      </c>
      <c r="J61" s="200">
        <f t="shared" si="58"/>
        <v>-39.023143307565</v>
      </c>
      <c r="K61" s="200">
        <f t="shared" si="58"/>
        <v>-45.220747791404726</v>
      </c>
      <c r="L61" s="200">
        <f t="shared" si="58"/>
        <v>-47.120076165740976</v>
      </c>
      <c r="M61" s="200">
        <f t="shared" si="58"/>
        <v>-64.98418690929951</v>
      </c>
      <c r="N61" s="200">
        <f t="shared" si="58"/>
        <v>-83.367614102299257</v>
      </c>
      <c r="O61" s="200">
        <f t="shared" si="58"/>
        <v>-95.238224007846043</v>
      </c>
      <c r="P61" s="200">
        <f t="shared" si="58"/>
        <v>-108.39308120688813</v>
      </c>
      <c r="Q61" s="200">
        <f t="shared" si="58"/>
        <v>-112.94038060052448</v>
      </c>
      <c r="R61" s="200">
        <f t="shared" si="58"/>
        <v>-114.64767999416084</v>
      </c>
      <c r="S61" s="200">
        <f t="shared" si="58"/>
        <v>-115.40026543310793</v>
      </c>
      <c r="T61" s="200">
        <f t="shared" si="58"/>
        <v>-120.02329027235433</v>
      </c>
      <c r="U61" s="200">
        <f>U60+T60</f>
        <v>-126.05811269447182</v>
      </c>
      <c r="V61" s="200">
        <f t="shared" si="58"/>
        <v>-128.22249571628998</v>
      </c>
      <c r="W61" s="200">
        <f t="shared" si="58"/>
        <v>-128.22249571628998</v>
      </c>
      <c r="X61" s="200">
        <f t="shared" si="58"/>
        <v>-128.22249571628998</v>
      </c>
      <c r="Y61" s="200">
        <f t="shared" si="58"/>
        <v>-128.22249571628998</v>
      </c>
      <c r="Z61" s="200">
        <f t="shared" si="58"/>
        <v>-128.22249571628998</v>
      </c>
      <c r="AA61" s="200">
        <f t="shared" si="58"/>
        <v>-128.22249571628998</v>
      </c>
      <c r="AB61" s="200">
        <f t="shared" si="58"/>
        <v>-128.22249571628998</v>
      </c>
      <c r="AC61" s="200">
        <f t="shared" si="58"/>
        <v>-128.22249571628998</v>
      </c>
      <c r="AD61" s="200">
        <f t="shared" si="58"/>
        <v>-128.22249571628998</v>
      </c>
      <c r="AE61" s="200">
        <f t="shared" si="58"/>
        <v>-128.22249571628998</v>
      </c>
      <c r="AF61" s="200">
        <f t="shared" si="58"/>
        <v>-128.22249571628998</v>
      </c>
      <c r="AG61" s="200">
        <f t="shared" si="58"/>
        <v>-128.22249571628998</v>
      </c>
      <c r="AH61" s="200">
        <f t="shared" si="58"/>
        <v>-128.22249571628998</v>
      </c>
      <c r="AI61" s="200">
        <f t="shared" si="58"/>
        <v>-128.22249571628998</v>
      </c>
      <c r="AJ61" s="567">
        <f t="shared" si="58"/>
        <v>-128.22249571628998</v>
      </c>
    </row>
    <row r="62" spans="1:36" x14ac:dyDescent="0.2">
      <c r="A62" s="723"/>
      <c r="B62" s="262" t="s">
        <v>46</v>
      </c>
      <c r="C62" s="178" t="str">
        <f>Schedule!$C$3</f>
        <v xml:space="preserve">2012 Federal Regulations </v>
      </c>
      <c r="D62" s="474" t="s">
        <v>62</v>
      </c>
      <c r="E62" s="568">
        <f t="shared" ref="E62:AJ62" si="59">E2/$E2-1</f>
        <v>0</v>
      </c>
      <c r="F62" s="569">
        <f t="shared" si="59"/>
        <v>0</v>
      </c>
      <c r="G62" s="569">
        <f t="shared" si="59"/>
        <v>0</v>
      </c>
      <c r="H62" s="569">
        <f t="shared" si="59"/>
        <v>0</v>
      </c>
      <c r="I62" s="569">
        <f t="shared" si="59"/>
        <v>0</v>
      </c>
      <c r="J62" s="569">
        <f t="shared" si="59"/>
        <v>0</v>
      </c>
      <c r="K62" s="569">
        <f t="shared" si="59"/>
        <v>-0.11644507193873033</v>
      </c>
      <c r="L62" s="569">
        <f t="shared" si="59"/>
        <v>-0.11644507193873033</v>
      </c>
      <c r="M62" s="569">
        <f t="shared" si="59"/>
        <v>-0.11644507193873033</v>
      </c>
      <c r="N62" s="569">
        <f t="shared" si="59"/>
        <v>-0.11644507193873033</v>
      </c>
      <c r="O62" s="569">
        <f t="shared" si="59"/>
        <v>-0.11644507193873033</v>
      </c>
      <c r="P62" s="569">
        <f t="shared" si="59"/>
        <v>-0.11644507193873033</v>
      </c>
      <c r="Q62" s="569">
        <f t="shared" si="59"/>
        <v>-0.14632990007725966</v>
      </c>
      <c r="R62" s="569">
        <f t="shared" si="59"/>
        <v>-0.19865972017207789</v>
      </c>
      <c r="S62" s="569">
        <f t="shared" si="59"/>
        <v>-0.25932187198620593</v>
      </c>
      <c r="T62" s="569">
        <f t="shared" si="59"/>
        <v>-0.32558810126200022</v>
      </c>
      <c r="U62" s="569">
        <f t="shared" si="59"/>
        <v>-0.61186812007871949</v>
      </c>
      <c r="V62" s="569">
        <f t="shared" si="59"/>
        <v>-0.61186812007871949</v>
      </c>
      <c r="W62" s="569">
        <f t="shared" si="59"/>
        <v>-0.61186812007871949</v>
      </c>
      <c r="X62" s="569">
        <f t="shared" si="59"/>
        <v>-0.61186812007871949</v>
      </c>
      <c r="Y62" s="569">
        <f t="shared" si="59"/>
        <v>-0.61186812007871949</v>
      </c>
      <c r="Z62" s="569">
        <f t="shared" si="59"/>
        <v>-0.61186812007871949</v>
      </c>
      <c r="AA62" s="569">
        <f t="shared" si="59"/>
        <v>-0.61186812007871949</v>
      </c>
      <c r="AB62" s="569">
        <f t="shared" si="59"/>
        <v>-0.66968999752200742</v>
      </c>
      <c r="AC62" s="569">
        <f t="shared" si="59"/>
        <v>-0.66968999752200742</v>
      </c>
      <c r="AD62" s="569">
        <f t="shared" si="59"/>
        <v>-0.66968999752200742</v>
      </c>
      <c r="AE62" s="569">
        <f t="shared" si="59"/>
        <v>-0.74130409624395943</v>
      </c>
      <c r="AF62" s="569">
        <f t="shared" si="59"/>
        <v>-0.80184015741429981</v>
      </c>
      <c r="AG62" s="569">
        <f t="shared" si="59"/>
        <v>-0.80184015741429981</v>
      </c>
      <c r="AH62" s="569">
        <f t="shared" si="59"/>
        <v>-0.80184015741429981</v>
      </c>
      <c r="AI62" s="569">
        <f t="shared" si="59"/>
        <v>-0.80184015741429981</v>
      </c>
      <c r="AJ62" s="570">
        <f t="shared" si="59"/>
        <v>-0.87345425613625194</v>
      </c>
    </row>
    <row r="63" spans="1:36" x14ac:dyDescent="0.2">
      <c r="A63" s="723"/>
      <c r="B63" s="262" t="s">
        <v>48</v>
      </c>
      <c r="C63" s="178" t="str">
        <f>Schedule!$C$3</f>
        <v xml:space="preserve">2012 Federal Regulations </v>
      </c>
      <c r="D63" s="474" t="s">
        <v>62</v>
      </c>
      <c r="E63" s="568">
        <f t="shared" ref="E63:AJ63" si="60">E3/$E3-1</f>
        <v>0</v>
      </c>
      <c r="F63" s="569">
        <f t="shared" si="60"/>
        <v>0</v>
      </c>
      <c r="G63" s="569">
        <f t="shared" si="60"/>
        <v>0</v>
      </c>
      <c r="H63" s="569">
        <f t="shared" si="60"/>
        <v>0</v>
      </c>
      <c r="I63" s="569">
        <f t="shared" si="60"/>
        <v>0</v>
      </c>
      <c r="J63" s="569">
        <f t="shared" si="60"/>
        <v>0</v>
      </c>
      <c r="K63" s="569">
        <f t="shared" si="60"/>
        <v>-4.6463245492371796E-2</v>
      </c>
      <c r="L63" s="569">
        <f t="shared" si="60"/>
        <v>-4.6463245492371796E-2</v>
      </c>
      <c r="M63" s="569">
        <f t="shared" si="60"/>
        <v>-4.6463245492371796E-2</v>
      </c>
      <c r="N63" s="569">
        <f t="shared" si="60"/>
        <v>-4.6463245492371796E-2</v>
      </c>
      <c r="O63" s="569">
        <f t="shared" si="60"/>
        <v>-0.16782246879334262</v>
      </c>
      <c r="P63" s="569">
        <f t="shared" si="60"/>
        <v>-0.25450762829403606</v>
      </c>
      <c r="Q63" s="569">
        <f t="shared" si="60"/>
        <v>-0.25450762829403606</v>
      </c>
      <c r="R63" s="569">
        <f t="shared" si="60"/>
        <v>-0.25450762829403606</v>
      </c>
      <c r="S63" s="569">
        <f t="shared" si="60"/>
        <v>-0.25450762829403606</v>
      </c>
      <c r="T63" s="569">
        <f t="shared" si="60"/>
        <v>-0.37586685159500688</v>
      </c>
      <c r="U63" s="569">
        <f t="shared" si="60"/>
        <v>-0.37586685159500688</v>
      </c>
      <c r="V63" s="569">
        <f t="shared" si="60"/>
        <v>-0.37586685159500688</v>
      </c>
      <c r="W63" s="569">
        <f t="shared" si="60"/>
        <v>-0.37586685159500688</v>
      </c>
      <c r="X63" s="569">
        <f t="shared" si="60"/>
        <v>-0.37586685159500688</v>
      </c>
      <c r="Y63" s="569">
        <f t="shared" si="60"/>
        <v>-0.37586685159500688</v>
      </c>
      <c r="Z63" s="569">
        <f t="shared" si="60"/>
        <v>-0.37586685159500688</v>
      </c>
      <c r="AA63" s="569">
        <f t="shared" si="60"/>
        <v>-0.37586685159500688</v>
      </c>
      <c r="AB63" s="569">
        <f t="shared" si="60"/>
        <v>-0.37586685159500688</v>
      </c>
      <c r="AC63" s="569">
        <f t="shared" si="60"/>
        <v>-0.37586685159500688</v>
      </c>
      <c r="AD63" s="569">
        <f t="shared" si="60"/>
        <v>-0.37586685159500688</v>
      </c>
      <c r="AE63" s="569">
        <f t="shared" si="60"/>
        <v>-0.37586685159500688</v>
      </c>
      <c r="AF63" s="569">
        <f t="shared" si="60"/>
        <v>-1</v>
      </c>
      <c r="AG63" s="569">
        <f t="shared" si="60"/>
        <v>-1</v>
      </c>
      <c r="AH63" s="569">
        <f t="shared" si="60"/>
        <v>-1</v>
      </c>
      <c r="AI63" s="569">
        <f t="shared" si="60"/>
        <v>-1</v>
      </c>
      <c r="AJ63" s="570">
        <f t="shared" si="60"/>
        <v>-1</v>
      </c>
    </row>
    <row r="64" spans="1:36" x14ac:dyDescent="0.2">
      <c r="A64" s="723"/>
      <c r="B64" s="262" t="s">
        <v>49</v>
      </c>
      <c r="C64" s="178" t="str">
        <f>Schedule!$C$3</f>
        <v xml:space="preserve">2012 Federal Regulations </v>
      </c>
      <c r="D64" s="474" t="s">
        <v>62</v>
      </c>
      <c r="E64" s="568">
        <f t="shared" ref="E64:AJ64" si="61">E4/$E4-1</f>
        <v>0</v>
      </c>
      <c r="F64" s="569">
        <f t="shared" si="61"/>
        <v>1.8019625334522615E-2</v>
      </c>
      <c r="G64" s="569">
        <f t="shared" si="61"/>
        <v>1.8019625334522615E-2</v>
      </c>
      <c r="H64" s="569">
        <f t="shared" si="61"/>
        <v>1.8019625334522615E-2</v>
      </c>
      <c r="I64" s="569">
        <f t="shared" si="61"/>
        <v>1.8019625334522615E-2</v>
      </c>
      <c r="J64" s="569">
        <f t="shared" si="61"/>
        <v>1.8019625334522615E-2</v>
      </c>
      <c r="K64" s="569">
        <f t="shared" si="61"/>
        <v>-0.16931311329170384</v>
      </c>
      <c r="L64" s="569">
        <f t="shared" si="61"/>
        <v>-0.16931311329170384</v>
      </c>
      <c r="M64" s="569">
        <f t="shared" si="61"/>
        <v>-0.16931311329170384</v>
      </c>
      <c r="N64" s="569">
        <f t="shared" si="61"/>
        <v>-0.16931311329170384</v>
      </c>
      <c r="O64" s="569">
        <f t="shared" si="61"/>
        <v>-0.16931311329170384</v>
      </c>
      <c r="P64" s="569">
        <f t="shared" si="61"/>
        <v>-0.16931311329170384</v>
      </c>
      <c r="Q64" s="569">
        <f t="shared" si="61"/>
        <v>-0.16931311329170384</v>
      </c>
      <c r="R64" s="569">
        <f t="shared" si="61"/>
        <v>-0.16931311329170384</v>
      </c>
      <c r="S64" s="569">
        <f t="shared" si="61"/>
        <v>-0.16931311329170384</v>
      </c>
      <c r="T64" s="569">
        <f t="shared" si="61"/>
        <v>-0.3486173059768064</v>
      </c>
      <c r="U64" s="569">
        <f t="shared" si="61"/>
        <v>-0.76253345227475466</v>
      </c>
      <c r="V64" s="569">
        <f t="shared" si="61"/>
        <v>-0.76253345227475466</v>
      </c>
      <c r="W64" s="569">
        <f t="shared" si="61"/>
        <v>-0.76253345227475466</v>
      </c>
      <c r="X64" s="569">
        <f t="shared" si="61"/>
        <v>-0.76253345227475466</v>
      </c>
      <c r="Y64" s="569">
        <f t="shared" si="61"/>
        <v>-0.76253345227475466</v>
      </c>
      <c r="Z64" s="569">
        <f t="shared" si="61"/>
        <v>-0.76253345227475466</v>
      </c>
      <c r="AA64" s="569">
        <f t="shared" si="61"/>
        <v>-0.76253345227475466</v>
      </c>
      <c r="AB64" s="569">
        <f t="shared" si="61"/>
        <v>-0.76253345227475466</v>
      </c>
      <c r="AC64" s="569">
        <f t="shared" si="61"/>
        <v>-0.76253345227475466</v>
      </c>
      <c r="AD64" s="569">
        <f t="shared" si="61"/>
        <v>-0.76253345227475466</v>
      </c>
      <c r="AE64" s="569">
        <f t="shared" si="61"/>
        <v>-0.76253345227475466</v>
      </c>
      <c r="AF64" s="569">
        <f t="shared" si="61"/>
        <v>-0.76253345227475466</v>
      </c>
      <c r="AG64" s="569">
        <f t="shared" si="61"/>
        <v>-0.76253345227475466</v>
      </c>
      <c r="AH64" s="569">
        <f t="shared" si="61"/>
        <v>-0.94362176628010708</v>
      </c>
      <c r="AI64" s="569">
        <f t="shared" si="61"/>
        <v>-0.94362176628010708</v>
      </c>
      <c r="AJ64" s="570">
        <f t="shared" si="61"/>
        <v>-0.94362176628010708</v>
      </c>
    </row>
    <row r="65" spans="1:36" x14ac:dyDescent="0.2">
      <c r="A65" s="723"/>
      <c r="B65" s="262" t="s">
        <v>50</v>
      </c>
      <c r="C65" s="178" t="str">
        <f>Schedule!$C$3</f>
        <v xml:space="preserve">2012 Federal Regulations </v>
      </c>
      <c r="D65" s="474" t="s">
        <v>62</v>
      </c>
      <c r="E65" s="568">
        <f t="shared" ref="E65:AJ65" si="62">E5/$E5-1</f>
        <v>0</v>
      </c>
      <c r="F65" s="569">
        <f t="shared" si="62"/>
        <v>0</v>
      </c>
      <c r="G65" s="569">
        <f t="shared" si="62"/>
        <v>0</v>
      </c>
      <c r="H65" s="569">
        <f t="shared" si="62"/>
        <v>0</v>
      </c>
      <c r="I65" s="569">
        <f t="shared" si="62"/>
        <v>0</v>
      </c>
      <c r="J65" s="569">
        <f t="shared" si="62"/>
        <v>0</v>
      </c>
      <c r="K65" s="569">
        <f t="shared" si="62"/>
        <v>0</v>
      </c>
      <c r="L65" s="569">
        <f t="shared" si="62"/>
        <v>0</v>
      </c>
      <c r="M65" s="569">
        <f t="shared" si="62"/>
        <v>0</v>
      </c>
      <c r="N65" s="569">
        <f t="shared" si="62"/>
        <v>0</v>
      </c>
      <c r="O65" s="569">
        <f t="shared" si="62"/>
        <v>0</v>
      </c>
      <c r="P65" s="569">
        <f t="shared" si="62"/>
        <v>0</v>
      </c>
      <c r="Q65" s="569">
        <f t="shared" si="62"/>
        <v>0</v>
      </c>
      <c r="R65" s="569">
        <f t="shared" si="62"/>
        <v>0</v>
      </c>
      <c r="S65" s="569">
        <f t="shared" si="62"/>
        <v>0</v>
      </c>
      <c r="T65" s="569">
        <f t="shared" si="62"/>
        <v>0</v>
      </c>
      <c r="U65" s="569">
        <f t="shared" si="62"/>
        <v>0</v>
      </c>
      <c r="V65" s="569">
        <f t="shared" si="62"/>
        <v>0</v>
      </c>
      <c r="W65" s="569">
        <f t="shared" si="62"/>
        <v>0</v>
      </c>
      <c r="X65" s="569">
        <f t="shared" si="62"/>
        <v>0</v>
      </c>
      <c r="Y65" s="569">
        <f t="shared" si="62"/>
        <v>0</v>
      </c>
      <c r="Z65" s="569">
        <f t="shared" si="62"/>
        <v>0</v>
      </c>
      <c r="AA65" s="569">
        <f t="shared" si="62"/>
        <v>0</v>
      </c>
      <c r="AB65" s="569">
        <f t="shared" si="62"/>
        <v>0</v>
      </c>
      <c r="AC65" s="569">
        <f t="shared" si="62"/>
        <v>0</v>
      </c>
      <c r="AD65" s="569">
        <f t="shared" si="62"/>
        <v>0</v>
      </c>
      <c r="AE65" s="569">
        <f t="shared" si="62"/>
        <v>0</v>
      </c>
      <c r="AF65" s="569">
        <f t="shared" si="62"/>
        <v>0</v>
      </c>
      <c r="AG65" s="569">
        <f t="shared" si="62"/>
        <v>0</v>
      </c>
      <c r="AH65" s="569">
        <f t="shared" si="62"/>
        <v>0</v>
      </c>
      <c r="AI65" s="569">
        <f t="shared" si="62"/>
        <v>-1</v>
      </c>
      <c r="AJ65" s="570">
        <f t="shared" si="62"/>
        <v>-1</v>
      </c>
    </row>
    <row r="66" spans="1:36" x14ac:dyDescent="0.2">
      <c r="A66" s="723"/>
      <c r="B66" s="183" t="s">
        <v>51</v>
      </c>
      <c r="C66" s="182" t="str">
        <f>Schedule!$C$3</f>
        <v xml:space="preserve">2012 Federal Regulations </v>
      </c>
      <c r="D66" s="196" t="s">
        <v>62</v>
      </c>
      <c r="E66" s="571">
        <f t="shared" ref="E66:AJ66" si="63">E6/$E6-1</f>
        <v>0</v>
      </c>
      <c r="F66" s="572">
        <f t="shared" si="63"/>
        <v>3.1385080395436304E-3</v>
      </c>
      <c r="G66" s="572">
        <f t="shared" si="63"/>
        <v>3.1385080395436304E-3</v>
      </c>
      <c r="H66" s="572">
        <f t="shared" si="63"/>
        <v>3.1385080395436304E-3</v>
      </c>
      <c r="I66" s="572">
        <f t="shared" si="63"/>
        <v>3.1385080395436304E-3</v>
      </c>
      <c r="J66" s="572">
        <f t="shared" si="63"/>
        <v>3.1385080395436304E-3</v>
      </c>
      <c r="K66" s="572">
        <f t="shared" si="63"/>
        <v>-0.11375939027036053</v>
      </c>
      <c r="L66" s="572">
        <f t="shared" si="63"/>
        <v>-0.11375939027036053</v>
      </c>
      <c r="M66" s="572">
        <f t="shared" si="63"/>
        <v>-0.11375939027036053</v>
      </c>
      <c r="N66" s="572">
        <f t="shared" si="63"/>
        <v>-0.11375939027036053</v>
      </c>
      <c r="O66" s="572">
        <f t="shared" si="63"/>
        <v>-0.1254524370554051</v>
      </c>
      <c r="P66" s="572">
        <f t="shared" si="63"/>
        <v>-0.13380461333043703</v>
      </c>
      <c r="Q66" s="572">
        <f t="shared" si="63"/>
        <v>-0.15428295888408983</v>
      </c>
      <c r="R66" s="572">
        <f t="shared" si="63"/>
        <v>-0.19014156023507323</v>
      </c>
      <c r="S66" s="572">
        <f t="shared" si="63"/>
        <v>-0.23170982695286868</v>
      </c>
      <c r="T66" s="572">
        <f t="shared" si="63"/>
        <v>-0.32004099956733645</v>
      </c>
      <c r="U66" s="572">
        <f t="shared" si="63"/>
        <v>-0.58830461303671056</v>
      </c>
      <c r="V66" s="572">
        <f t="shared" si="63"/>
        <v>-0.58830461303671056</v>
      </c>
      <c r="W66" s="572">
        <f t="shared" si="63"/>
        <v>-0.58830461303671056</v>
      </c>
      <c r="X66" s="572">
        <f t="shared" si="63"/>
        <v>-0.58830461303671056</v>
      </c>
      <c r="Y66" s="572">
        <f t="shared" si="63"/>
        <v>-0.58830461303671056</v>
      </c>
      <c r="Z66" s="572">
        <f t="shared" si="63"/>
        <v>-0.58830461303671056</v>
      </c>
      <c r="AA66" s="572">
        <f t="shared" si="63"/>
        <v>-0.58830461303671056</v>
      </c>
      <c r="AB66" s="572">
        <f t="shared" si="63"/>
        <v>-0.62792660387954924</v>
      </c>
      <c r="AC66" s="572">
        <f t="shared" si="63"/>
        <v>-0.62792660387954924</v>
      </c>
      <c r="AD66" s="572">
        <f t="shared" si="63"/>
        <v>-0.62792660387954924</v>
      </c>
      <c r="AE66" s="572">
        <f t="shared" si="63"/>
        <v>-0.67699960685428584</v>
      </c>
      <c r="AF66" s="572">
        <f t="shared" si="63"/>
        <v>-0.77861714012143057</v>
      </c>
      <c r="AG66" s="572">
        <f t="shared" si="63"/>
        <v>-0.77861714012143057</v>
      </c>
      <c r="AH66" s="572">
        <f t="shared" si="63"/>
        <v>-0.81015759220199413</v>
      </c>
      <c r="AI66" s="572">
        <f t="shared" si="63"/>
        <v>-0.85439302186528321</v>
      </c>
      <c r="AJ66" s="573">
        <f t="shared" si="63"/>
        <v>-0.90346602484001981</v>
      </c>
    </row>
    <row r="67" spans="1:36" x14ac:dyDescent="0.2">
      <c r="A67" s="723"/>
      <c r="B67" s="262" t="s">
        <v>46</v>
      </c>
      <c r="C67" s="178" t="str">
        <f>Schedule!$F$3</f>
        <v>Accelerated transition</v>
      </c>
      <c r="D67" s="474" t="s">
        <v>62</v>
      </c>
      <c r="E67" s="568">
        <f t="shared" ref="E67:AJ67" si="64">E7/$E7-1</f>
        <v>0</v>
      </c>
      <c r="F67" s="569">
        <f t="shared" si="64"/>
        <v>-7.6354218460721546E-2</v>
      </c>
      <c r="G67" s="569">
        <f t="shared" si="64"/>
        <v>-9.6688824605074886E-2</v>
      </c>
      <c r="H67" s="569">
        <f t="shared" si="64"/>
        <v>-0.12528778325846857</v>
      </c>
      <c r="I67" s="569">
        <f t="shared" si="64"/>
        <v>-0.36074213825605539</v>
      </c>
      <c r="J67" s="569">
        <f t="shared" si="64"/>
        <v>-0.4091209699172037</v>
      </c>
      <c r="K67" s="569">
        <f t="shared" si="64"/>
        <v>-0.4091209699172037</v>
      </c>
      <c r="L67" s="569">
        <f t="shared" si="64"/>
        <v>-0.41764331933143761</v>
      </c>
      <c r="M67" s="569">
        <f t="shared" si="64"/>
        <v>-0.79919368496575316</v>
      </c>
      <c r="N67" s="569">
        <f t="shared" si="64"/>
        <v>-0.79919368496575316</v>
      </c>
      <c r="O67" s="569">
        <f t="shared" si="64"/>
        <v>-1</v>
      </c>
      <c r="P67" s="569">
        <f t="shared" si="64"/>
        <v>-1</v>
      </c>
      <c r="Q67" s="569">
        <f t="shared" si="64"/>
        <v>-1</v>
      </c>
      <c r="R67" s="569">
        <f t="shared" si="64"/>
        <v>-1</v>
      </c>
      <c r="S67" s="569">
        <f t="shared" si="64"/>
        <v>-1</v>
      </c>
      <c r="T67" s="569">
        <f t="shared" si="64"/>
        <v>-1</v>
      </c>
      <c r="U67" s="569">
        <f t="shared" si="64"/>
        <v>-1</v>
      </c>
      <c r="V67" s="569">
        <f t="shared" si="64"/>
        <v>-1</v>
      </c>
      <c r="W67" s="569">
        <f t="shared" si="64"/>
        <v>-1</v>
      </c>
      <c r="X67" s="569">
        <f t="shared" si="64"/>
        <v>-1</v>
      </c>
      <c r="Y67" s="569">
        <f t="shared" si="64"/>
        <v>-1</v>
      </c>
      <c r="Z67" s="569">
        <f t="shared" si="64"/>
        <v>-1</v>
      </c>
      <c r="AA67" s="569">
        <f t="shared" si="64"/>
        <v>-1</v>
      </c>
      <c r="AB67" s="569">
        <f t="shared" si="64"/>
        <v>-1</v>
      </c>
      <c r="AC67" s="569">
        <f t="shared" si="64"/>
        <v>-1</v>
      </c>
      <c r="AD67" s="569">
        <f t="shared" si="64"/>
        <v>-1</v>
      </c>
      <c r="AE67" s="569">
        <f t="shared" si="64"/>
        <v>-1</v>
      </c>
      <c r="AF67" s="569">
        <f t="shared" si="64"/>
        <v>-1</v>
      </c>
      <c r="AG67" s="569">
        <f t="shared" si="64"/>
        <v>-1</v>
      </c>
      <c r="AH67" s="569">
        <f t="shared" si="64"/>
        <v>-1</v>
      </c>
      <c r="AI67" s="569">
        <f t="shared" si="64"/>
        <v>-1</v>
      </c>
      <c r="AJ67" s="570">
        <f t="shared" si="64"/>
        <v>-1</v>
      </c>
    </row>
    <row r="68" spans="1:36" x14ac:dyDescent="0.2">
      <c r="A68" s="723"/>
      <c r="B68" s="262" t="s">
        <v>48</v>
      </c>
      <c r="C68" s="178" t="str">
        <f>Schedule!$F$3</f>
        <v>Accelerated transition</v>
      </c>
      <c r="D68" s="474" t="s">
        <v>62</v>
      </c>
      <c r="E68" s="568">
        <f t="shared" ref="E68:AJ68" si="65">E8/$E8-1</f>
        <v>0</v>
      </c>
      <c r="F68" s="569">
        <f t="shared" si="65"/>
        <v>2.9165538514211775E-2</v>
      </c>
      <c r="G68" s="569">
        <f t="shared" si="65"/>
        <v>-3.0243780588025237E-2</v>
      </c>
      <c r="H68" s="569">
        <f t="shared" si="65"/>
        <v>-1.2618840630328587E-2</v>
      </c>
      <c r="I68" s="569">
        <f t="shared" si="65"/>
        <v>-3.6319030950708431E-2</v>
      </c>
      <c r="J68" s="569">
        <f t="shared" si="65"/>
        <v>-3.6319030950708431E-2</v>
      </c>
      <c r="K68" s="569">
        <f t="shared" si="65"/>
        <v>-3.6319030950708431E-2</v>
      </c>
      <c r="L68" s="569">
        <f t="shared" si="65"/>
        <v>-0.12521135278825024</v>
      </c>
      <c r="M68" s="569">
        <f t="shared" si="65"/>
        <v>-0.12521135278825024</v>
      </c>
      <c r="N68" s="569">
        <f t="shared" si="65"/>
        <v>-0.22230665712048758</v>
      </c>
      <c r="O68" s="569">
        <f t="shared" si="65"/>
        <v>-0.23368001766374036</v>
      </c>
      <c r="P68" s="569">
        <f t="shared" si="65"/>
        <v>-0.23368001766374036</v>
      </c>
      <c r="Q68" s="569">
        <f t="shared" si="65"/>
        <v>-0.23368001766374036</v>
      </c>
      <c r="R68" s="569">
        <f t="shared" si="65"/>
        <v>-0.23368001766374036</v>
      </c>
      <c r="S68" s="569">
        <f t="shared" si="65"/>
        <v>-0.35842978223010813</v>
      </c>
      <c r="T68" s="569">
        <f t="shared" si="65"/>
        <v>-1</v>
      </c>
      <c r="U68" s="569">
        <f t="shared" si="65"/>
        <v>-1</v>
      </c>
      <c r="V68" s="569">
        <f t="shared" si="65"/>
        <v>-1</v>
      </c>
      <c r="W68" s="569">
        <f t="shared" si="65"/>
        <v>-1</v>
      </c>
      <c r="X68" s="569">
        <f t="shared" si="65"/>
        <v>-1</v>
      </c>
      <c r="Y68" s="569">
        <f t="shared" si="65"/>
        <v>-1</v>
      </c>
      <c r="Z68" s="569">
        <f t="shared" si="65"/>
        <v>-1</v>
      </c>
      <c r="AA68" s="569">
        <f t="shared" si="65"/>
        <v>-1</v>
      </c>
      <c r="AB68" s="569">
        <f t="shared" si="65"/>
        <v>-1</v>
      </c>
      <c r="AC68" s="569">
        <f t="shared" si="65"/>
        <v>-1</v>
      </c>
      <c r="AD68" s="569">
        <f t="shared" si="65"/>
        <v>-1</v>
      </c>
      <c r="AE68" s="569">
        <f t="shared" si="65"/>
        <v>-1</v>
      </c>
      <c r="AF68" s="569">
        <f t="shared" si="65"/>
        <v>-1</v>
      </c>
      <c r="AG68" s="569">
        <f t="shared" si="65"/>
        <v>-1</v>
      </c>
      <c r="AH68" s="569">
        <f t="shared" si="65"/>
        <v>-1</v>
      </c>
      <c r="AI68" s="569">
        <f t="shared" si="65"/>
        <v>-1</v>
      </c>
      <c r="AJ68" s="570">
        <f t="shared" si="65"/>
        <v>-1</v>
      </c>
    </row>
    <row r="69" spans="1:36" x14ac:dyDescent="0.2">
      <c r="A69" s="723"/>
      <c r="B69" s="262" t="s">
        <v>49</v>
      </c>
      <c r="C69" s="178" t="str">
        <f>Schedule!$F$3</f>
        <v>Accelerated transition</v>
      </c>
      <c r="D69" s="474" t="s">
        <v>62</v>
      </c>
      <c r="E69" s="568">
        <f t="shared" ref="E69:AJ69" si="66">E9/$E9-1</f>
        <v>0</v>
      </c>
      <c r="F69" s="569">
        <f t="shared" si="66"/>
        <v>-4.84693877551019E-2</v>
      </c>
      <c r="G69" s="569">
        <f t="shared" si="66"/>
        <v>-8.5034013605422842E-4</v>
      </c>
      <c r="H69" s="569">
        <f t="shared" si="66"/>
        <v>-6.7176870748299256E-2</v>
      </c>
      <c r="I69" s="569">
        <f t="shared" si="66"/>
        <v>-6.8027210884353706E-2</v>
      </c>
      <c r="J69" s="569">
        <f t="shared" si="66"/>
        <v>-0.30782312925170052</v>
      </c>
      <c r="K69" s="569">
        <f t="shared" si="66"/>
        <v>-0.29574829931972779</v>
      </c>
      <c r="L69" s="569">
        <f t="shared" si="66"/>
        <v>-0.3654761904761904</v>
      </c>
      <c r="M69" s="569">
        <f t="shared" si="66"/>
        <v>-0.3654761904761904</v>
      </c>
      <c r="N69" s="569">
        <f t="shared" si="66"/>
        <v>-0.44795918367346932</v>
      </c>
      <c r="O69" s="569">
        <f t="shared" si="66"/>
        <v>-0.56615646258503394</v>
      </c>
      <c r="P69" s="569">
        <f t="shared" si="66"/>
        <v>-0.80765306122448977</v>
      </c>
      <c r="Q69" s="569">
        <f t="shared" si="66"/>
        <v>-0.94625850340136053</v>
      </c>
      <c r="R69" s="569">
        <f t="shared" si="66"/>
        <v>-0.94625850340136053</v>
      </c>
      <c r="S69" s="569">
        <f t="shared" si="66"/>
        <v>-0.94625850340136053</v>
      </c>
      <c r="T69" s="569">
        <f t="shared" si="66"/>
        <v>-0.94625850340136053</v>
      </c>
      <c r="U69" s="569">
        <f t="shared" si="66"/>
        <v>-0.94625850340136053</v>
      </c>
      <c r="V69" s="569">
        <f t="shared" si="66"/>
        <v>-0.94625850340136053</v>
      </c>
      <c r="W69" s="569">
        <f t="shared" si="66"/>
        <v>-0.94625850340136053</v>
      </c>
      <c r="X69" s="569">
        <f t="shared" si="66"/>
        <v>-0.94625850340136053</v>
      </c>
      <c r="Y69" s="569">
        <f t="shared" si="66"/>
        <v>-0.94625850340136053</v>
      </c>
      <c r="Z69" s="569">
        <f t="shared" si="66"/>
        <v>-0.94625850340136053</v>
      </c>
      <c r="AA69" s="569">
        <f t="shared" si="66"/>
        <v>-0.94625850340136053</v>
      </c>
      <c r="AB69" s="569">
        <f t="shared" si="66"/>
        <v>-0.94625850340136053</v>
      </c>
      <c r="AC69" s="569">
        <f t="shared" si="66"/>
        <v>-0.94625850340136053</v>
      </c>
      <c r="AD69" s="569">
        <f t="shared" si="66"/>
        <v>-0.94625850340136053</v>
      </c>
      <c r="AE69" s="569">
        <f t="shared" si="66"/>
        <v>-0.94625850340136053</v>
      </c>
      <c r="AF69" s="569">
        <f t="shared" si="66"/>
        <v>-0.94625850340136053</v>
      </c>
      <c r="AG69" s="569">
        <f t="shared" si="66"/>
        <v>-0.94625850340136053</v>
      </c>
      <c r="AH69" s="569">
        <f t="shared" si="66"/>
        <v>-0.94625850340136053</v>
      </c>
      <c r="AI69" s="569">
        <f t="shared" si="66"/>
        <v>-0.94625850340136053</v>
      </c>
      <c r="AJ69" s="570">
        <f t="shared" si="66"/>
        <v>-0.94625850340136053</v>
      </c>
    </row>
    <row r="70" spans="1:36" x14ac:dyDescent="0.2">
      <c r="A70" s="723"/>
      <c r="B70" s="262" t="s">
        <v>50</v>
      </c>
      <c r="C70" s="178" t="str">
        <f>Schedule!$F$3</f>
        <v>Accelerated transition</v>
      </c>
      <c r="D70" s="474" t="s">
        <v>62</v>
      </c>
      <c r="E70" s="568">
        <f t="shared" ref="E70:AJ70" si="67">E10/$E10-1</f>
        <v>0</v>
      </c>
      <c r="F70" s="569">
        <f t="shared" si="67"/>
        <v>-0.25402920671386331</v>
      </c>
      <c r="G70" s="569">
        <f t="shared" si="67"/>
        <v>-2.8044377870488524E-2</v>
      </c>
      <c r="H70" s="569">
        <f t="shared" si="67"/>
        <v>-0.14472484446610545</v>
      </c>
      <c r="I70" s="569">
        <f t="shared" si="67"/>
        <v>2.9802244156585278E-2</v>
      </c>
      <c r="J70" s="569">
        <f t="shared" si="67"/>
        <v>-0.10403374485761896</v>
      </c>
      <c r="K70" s="569">
        <f t="shared" si="67"/>
        <v>-0.45699014839855701</v>
      </c>
      <c r="L70" s="569">
        <f t="shared" si="67"/>
        <v>-0.21263571517790758</v>
      </c>
      <c r="M70" s="569">
        <f t="shared" si="67"/>
        <v>-0.21263571517790758</v>
      </c>
      <c r="N70" s="569">
        <f t="shared" si="67"/>
        <v>-0.21263571517790758</v>
      </c>
      <c r="O70" s="569">
        <f t="shared" si="67"/>
        <v>-0.21263571517790758</v>
      </c>
      <c r="P70" s="569">
        <f t="shared" si="67"/>
        <v>-0.21263571517790758</v>
      </c>
      <c r="Q70" s="569">
        <f t="shared" si="67"/>
        <v>-0.23978620775797987</v>
      </c>
      <c r="R70" s="569">
        <f t="shared" si="67"/>
        <v>-0.23978620775797987</v>
      </c>
      <c r="S70" s="569">
        <f t="shared" si="67"/>
        <v>-0.23978620775797987</v>
      </c>
      <c r="T70" s="569">
        <f t="shared" si="67"/>
        <v>-0.23978620775797987</v>
      </c>
      <c r="U70" s="569">
        <f t="shared" si="67"/>
        <v>-1</v>
      </c>
      <c r="V70" s="569">
        <f t="shared" si="67"/>
        <v>-1</v>
      </c>
      <c r="W70" s="569">
        <f t="shared" si="67"/>
        <v>-1</v>
      </c>
      <c r="X70" s="569">
        <f t="shared" si="67"/>
        <v>-1</v>
      </c>
      <c r="Y70" s="569">
        <f t="shared" si="67"/>
        <v>-1</v>
      </c>
      <c r="Z70" s="569">
        <f t="shared" si="67"/>
        <v>-1</v>
      </c>
      <c r="AA70" s="569">
        <f t="shared" si="67"/>
        <v>-1</v>
      </c>
      <c r="AB70" s="569">
        <f t="shared" si="67"/>
        <v>-1</v>
      </c>
      <c r="AC70" s="569">
        <f t="shared" si="67"/>
        <v>-1</v>
      </c>
      <c r="AD70" s="569">
        <f t="shared" si="67"/>
        <v>-1</v>
      </c>
      <c r="AE70" s="569">
        <f t="shared" si="67"/>
        <v>-1</v>
      </c>
      <c r="AF70" s="569">
        <f t="shared" si="67"/>
        <v>-1</v>
      </c>
      <c r="AG70" s="569">
        <f t="shared" si="67"/>
        <v>-1</v>
      </c>
      <c r="AH70" s="569">
        <f t="shared" si="67"/>
        <v>-1</v>
      </c>
      <c r="AI70" s="569">
        <f t="shared" si="67"/>
        <v>-1</v>
      </c>
      <c r="AJ70" s="570">
        <f t="shared" si="67"/>
        <v>-1</v>
      </c>
    </row>
    <row r="71" spans="1:36" ht="16" thickBot="1" x14ac:dyDescent="0.25">
      <c r="A71" s="724"/>
      <c r="B71" s="188" t="s">
        <v>51</v>
      </c>
      <c r="C71" s="190" t="str">
        <f>Schedule!$F$3</f>
        <v>Accelerated transition</v>
      </c>
      <c r="D71" s="197" t="s">
        <v>62</v>
      </c>
      <c r="E71" s="574">
        <f t="shared" ref="E71:AJ71" si="68">E11/$E11-1</f>
        <v>0</v>
      </c>
      <c r="F71" s="575">
        <f t="shared" si="68"/>
        <v>-6.9270118732880359E-2</v>
      </c>
      <c r="G71" s="575">
        <f t="shared" si="68"/>
        <v>-7.0070709013360988E-2</v>
      </c>
      <c r="H71" s="575">
        <f t="shared" si="68"/>
        <v>-0.10508876009860313</v>
      </c>
      <c r="I71" s="575">
        <f t="shared" si="68"/>
        <v>-0.26016945438704808</v>
      </c>
      <c r="J71" s="575">
        <f t="shared" si="68"/>
        <v>-0.34256742704136345</v>
      </c>
      <c r="K71" s="575">
        <f t="shared" si="68"/>
        <v>-0.35589533606383572</v>
      </c>
      <c r="L71" s="575">
        <f t="shared" si="68"/>
        <v>-0.37190374298426698</v>
      </c>
      <c r="M71" s="575">
        <f t="shared" si="68"/>
        <v>-0.63181771151678645</v>
      </c>
      <c r="N71" s="575">
        <f t="shared" si="68"/>
        <v>-0.65584728615155674</v>
      </c>
      <c r="O71" s="575">
        <f t="shared" si="68"/>
        <v>-0.81516671389547113</v>
      </c>
      <c r="P71" s="575">
        <f t="shared" si="68"/>
        <v>-0.85903229206699805</v>
      </c>
      <c r="Q71" s="575">
        <f t="shared" si="68"/>
        <v>-0.88540260017043337</v>
      </c>
      <c r="R71" s="575">
        <f t="shared" si="68"/>
        <v>-0.88540260017043337</v>
      </c>
      <c r="S71" s="575">
        <f t="shared" si="68"/>
        <v>-0.89702675348130878</v>
      </c>
      <c r="T71" s="575">
        <f t="shared" si="68"/>
        <v>-0.95680811336581129</v>
      </c>
      <c r="U71" s="575">
        <f t="shared" si="68"/>
        <v>-0.99023836429422363</v>
      </c>
      <c r="V71" s="575">
        <f t="shared" si="68"/>
        <v>-0.99023836429422363</v>
      </c>
      <c r="W71" s="575">
        <f t="shared" si="68"/>
        <v>-0.99023836429422363</v>
      </c>
      <c r="X71" s="575">
        <f t="shared" si="68"/>
        <v>-0.99023836429422363</v>
      </c>
      <c r="Y71" s="575">
        <f t="shared" si="68"/>
        <v>-0.99023836429422363</v>
      </c>
      <c r="Z71" s="575">
        <f t="shared" si="68"/>
        <v>-0.99023836429422363</v>
      </c>
      <c r="AA71" s="575">
        <f t="shared" si="68"/>
        <v>-0.99023836429422363</v>
      </c>
      <c r="AB71" s="575">
        <f t="shared" si="68"/>
        <v>-0.99023836429422363</v>
      </c>
      <c r="AC71" s="575">
        <f t="shared" si="68"/>
        <v>-0.99023836429422363</v>
      </c>
      <c r="AD71" s="575">
        <f t="shared" si="68"/>
        <v>-0.99023836429422363</v>
      </c>
      <c r="AE71" s="575">
        <f t="shared" si="68"/>
        <v>-0.99023836429422363</v>
      </c>
      <c r="AF71" s="575">
        <f t="shared" si="68"/>
        <v>-0.99023836429422363</v>
      </c>
      <c r="AG71" s="575">
        <f t="shared" si="68"/>
        <v>-0.99023836429422363</v>
      </c>
      <c r="AH71" s="575">
        <f t="shared" si="68"/>
        <v>-0.99023836429422363</v>
      </c>
      <c r="AI71" s="575">
        <f t="shared" si="68"/>
        <v>-0.99023836429422363</v>
      </c>
      <c r="AJ71" s="576">
        <f t="shared" si="68"/>
        <v>-0.99023836429422363</v>
      </c>
    </row>
    <row r="72" spans="1:36" x14ac:dyDescent="0.2">
      <c r="A72" s="716" t="s">
        <v>578</v>
      </c>
      <c r="B72" s="184"/>
      <c r="C72" s="185"/>
      <c r="D72" s="186"/>
      <c r="E72" s="206" t="s">
        <v>63</v>
      </c>
    </row>
    <row r="73" spans="1:36" x14ac:dyDescent="0.2">
      <c r="A73" s="717"/>
      <c r="B73" s="183"/>
      <c r="C73" s="178" t="str">
        <f>Schedule!$C$3</f>
        <v xml:space="preserve">2012 Federal Regulations </v>
      </c>
      <c r="D73" s="455" t="s">
        <v>47</v>
      </c>
      <c r="E73" s="180">
        <f>SUM(E54:AJ54)</f>
        <v>-798.01799380367413</v>
      </c>
    </row>
    <row r="74" spans="1:36" x14ac:dyDescent="0.2">
      <c r="A74" s="717"/>
      <c r="B74" s="183"/>
      <c r="C74" s="178" t="s">
        <v>64</v>
      </c>
      <c r="D74" s="455"/>
      <c r="E74" s="180">
        <f>SUM(E45:AJ45)</f>
        <v>250.18572752148748</v>
      </c>
    </row>
    <row r="75" spans="1:36" x14ac:dyDescent="0.2">
      <c r="A75" s="717"/>
      <c r="B75" s="183"/>
      <c r="C75" s="178" t="s">
        <v>65</v>
      </c>
      <c r="D75" s="455"/>
      <c r="E75" s="180">
        <f>E73+E74</f>
        <v>-547.83226628218665</v>
      </c>
    </row>
    <row r="76" spans="1:36" x14ac:dyDescent="0.2">
      <c r="A76" s="717"/>
      <c r="B76" s="183"/>
      <c r="C76" s="178" t="str">
        <f>Schedule!$F$3</f>
        <v>Accelerated transition</v>
      </c>
      <c r="D76" s="455" t="s">
        <v>47</v>
      </c>
      <c r="E76" s="180">
        <f>SUM(E60:AJ60)</f>
        <v>-1554.1800161690308</v>
      </c>
    </row>
    <row r="77" spans="1:36" x14ac:dyDescent="0.2">
      <c r="A77" s="717"/>
      <c r="B77" s="183"/>
      <c r="C77" s="178" t="s">
        <v>64</v>
      </c>
      <c r="D77" s="455"/>
      <c r="E77" s="180">
        <f>SUM(E46:AJ46)</f>
        <v>533.36047643483334</v>
      </c>
    </row>
    <row r="78" spans="1:36" ht="16" thickBot="1" x14ac:dyDescent="0.25">
      <c r="A78" s="718"/>
      <c r="B78" s="188"/>
      <c r="C78" s="240" t="s">
        <v>65</v>
      </c>
      <c r="D78" s="457"/>
      <c r="E78" s="181">
        <f>E76+E77</f>
        <v>-1020.8195397341974</v>
      </c>
    </row>
    <row r="79" spans="1:36" x14ac:dyDescent="0.2">
      <c r="A79" s="716" t="s">
        <v>579</v>
      </c>
      <c r="B79" s="184"/>
      <c r="C79" s="237"/>
      <c r="D79" s="454"/>
      <c r="E79" s="179" t="s">
        <v>66</v>
      </c>
    </row>
    <row r="80" spans="1:36" x14ac:dyDescent="0.2">
      <c r="A80" s="717"/>
      <c r="B80" s="183"/>
      <c r="C80" s="178" t="str">
        <f>Schedule!$C$3</f>
        <v xml:space="preserve">2012 Federal Regulations </v>
      </c>
      <c r="D80" s="455" t="s">
        <v>47</v>
      </c>
      <c r="E80" s="180">
        <f>SUM(E54:U54)</f>
        <v>-140.50707039550053</v>
      </c>
    </row>
    <row r="81" spans="1:36" x14ac:dyDescent="0.2">
      <c r="A81" s="717"/>
      <c r="B81" s="183"/>
      <c r="C81" s="178" t="s">
        <v>64</v>
      </c>
      <c r="D81" s="455"/>
      <c r="E81" s="180">
        <f>SUM(E45:U45)</f>
        <v>45.035008854618994</v>
      </c>
    </row>
    <row r="82" spans="1:36" x14ac:dyDescent="0.2">
      <c r="A82" s="717"/>
      <c r="B82" s="183"/>
      <c r="C82" s="178" t="s">
        <v>65</v>
      </c>
      <c r="D82" s="455"/>
      <c r="E82" s="180">
        <f>E80+E81</f>
        <v>-95.472061540881541</v>
      </c>
    </row>
    <row r="83" spans="1:36" x14ac:dyDescent="0.2">
      <c r="A83" s="717"/>
      <c r="B83" s="183"/>
      <c r="C83" s="178"/>
      <c r="D83" s="455"/>
      <c r="E83" s="180">
        <f>SUM(E60:U60)</f>
        <v>-592.51129829685647</v>
      </c>
    </row>
    <row r="84" spans="1:36" x14ac:dyDescent="0.2">
      <c r="A84" s="717"/>
      <c r="B84" s="183"/>
      <c r="C84" s="178"/>
      <c r="D84" s="455"/>
      <c r="E84" s="180">
        <f>SUM(E46:U46)</f>
        <v>194.8774043666559</v>
      </c>
    </row>
    <row r="85" spans="1:36" ht="16" thickBot="1" x14ac:dyDescent="0.25">
      <c r="A85" s="718"/>
      <c r="B85" s="188"/>
      <c r="C85" s="240"/>
      <c r="D85" s="457"/>
      <c r="E85" s="207">
        <f>E83+E84</f>
        <v>-397.63389393020054</v>
      </c>
    </row>
    <row r="86" spans="1:36" x14ac:dyDescent="0.2">
      <c r="A86" s="719" t="s">
        <v>67</v>
      </c>
      <c r="B86" s="262" t="s">
        <v>46</v>
      </c>
      <c r="C86" s="210"/>
      <c r="D86" s="458" t="s">
        <v>54</v>
      </c>
      <c r="E86" s="577">
        <f t="shared" ref="E86:AJ86" si="69">E24-E29</f>
        <v>0</v>
      </c>
      <c r="F86" s="478">
        <f t="shared" si="69"/>
        <v>3156.945000000007</v>
      </c>
      <c r="G86" s="478">
        <f t="shared" si="69"/>
        <v>3722.2460000000065</v>
      </c>
      <c r="H86" s="478">
        <f t="shared" si="69"/>
        <v>5412.8410000000003</v>
      </c>
      <c r="I86" s="478">
        <f t="shared" si="69"/>
        <v>13090.491000000005</v>
      </c>
      <c r="J86" s="478">
        <f t="shared" si="69"/>
        <v>14642.111000000008</v>
      </c>
      <c r="K86" s="478">
        <f t="shared" si="69"/>
        <v>9610.992000000002</v>
      </c>
      <c r="L86" s="478">
        <f t="shared" si="69"/>
        <v>10053.562000000002</v>
      </c>
      <c r="M86" s="478">
        <f t="shared" si="69"/>
        <v>27210.184999999998</v>
      </c>
      <c r="N86" s="478">
        <f t="shared" si="69"/>
        <v>27210.184999999998</v>
      </c>
      <c r="O86" s="478">
        <f t="shared" si="69"/>
        <v>37349.1</v>
      </c>
      <c r="P86" s="478">
        <f t="shared" si="69"/>
        <v>37349.1</v>
      </c>
      <c r="Q86" s="478">
        <f t="shared" si="69"/>
        <v>36443.56500000001</v>
      </c>
      <c r="R86" s="478">
        <f t="shared" si="69"/>
        <v>34255.540999999997</v>
      </c>
      <c r="S86" s="478">
        <f t="shared" si="69"/>
        <v>31768.961000000003</v>
      </c>
      <c r="T86" s="478">
        <f t="shared" si="69"/>
        <v>28849.822000000004</v>
      </c>
      <c r="U86" s="478">
        <f t="shared" si="69"/>
        <v>18210.036</v>
      </c>
      <c r="V86" s="478">
        <f t="shared" si="69"/>
        <v>18210.036</v>
      </c>
      <c r="W86" s="478">
        <f t="shared" si="69"/>
        <v>18210.036</v>
      </c>
      <c r="X86" s="478">
        <f t="shared" si="69"/>
        <v>18210.036</v>
      </c>
      <c r="Y86" s="478">
        <f t="shared" si="69"/>
        <v>18210.036</v>
      </c>
      <c r="Z86" s="478">
        <f t="shared" si="69"/>
        <v>18210.036</v>
      </c>
      <c r="AA86" s="478">
        <f t="shared" si="69"/>
        <v>18210.036</v>
      </c>
      <c r="AB86" s="478">
        <f t="shared" si="69"/>
        <v>15620.555999999999</v>
      </c>
      <c r="AC86" s="478">
        <f t="shared" si="69"/>
        <v>15620.555999999999</v>
      </c>
      <c r="AD86" s="478">
        <f t="shared" si="69"/>
        <v>15620.555999999999</v>
      </c>
      <c r="AE86" s="478">
        <f t="shared" si="69"/>
        <v>12460.772999999999</v>
      </c>
      <c r="AF86" s="478">
        <f t="shared" si="69"/>
        <v>9881.4429999999993</v>
      </c>
      <c r="AG86" s="478">
        <f t="shared" si="69"/>
        <v>9881.4429999999993</v>
      </c>
      <c r="AH86" s="478">
        <f t="shared" si="69"/>
        <v>9881.4429999999993</v>
      </c>
      <c r="AI86" s="478">
        <f t="shared" si="69"/>
        <v>9881.4429999999993</v>
      </c>
      <c r="AJ86" s="479">
        <f t="shared" si="69"/>
        <v>6806.2189999999991</v>
      </c>
    </row>
    <row r="87" spans="1:36" x14ac:dyDescent="0.2">
      <c r="A87" s="720"/>
      <c r="B87" s="262" t="s">
        <v>48</v>
      </c>
      <c r="C87" s="198"/>
      <c r="D87" s="459" t="s">
        <v>54</v>
      </c>
      <c r="E87" s="578">
        <f t="shared" ref="E87:AJ87" si="70">E25-E30</f>
        <v>0</v>
      </c>
      <c r="F87" s="202">
        <f t="shared" si="70"/>
        <v>236.59999999999945</v>
      </c>
      <c r="G87" s="202">
        <f t="shared" si="70"/>
        <v>513.30000000000018</v>
      </c>
      <c r="H87" s="202">
        <f t="shared" si="70"/>
        <v>681</v>
      </c>
      <c r="I87" s="202">
        <f t="shared" si="70"/>
        <v>574.80000000000018</v>
      </c>
      <c r="J87" s="202">
        <f t="shared" si="70"/>
        <v>735.60000000000036</v>
      </c>
      <c r="K87" s="202">
        <f t="shared" si="70"/>
        <v>373.54375122216425</v>
      </c>
      <c r="L87" s="202">
        <f t="shared" si="70"/>
        <v>373.54375122216425</v>
      </c>
      <c r="M87" s="202">
        <f t="shared" si="70"/>
        <v>930.54375122216425</v>
      </c>
      <c r="N87" s="202">
        <f t="shared" si="70"/>
        <v>930.54375122216425</v>
      </c>
      <c r="O87" s="202">
        <f t="shared" si="70"/>
        <v>1519.2437512221641</v>
      </c>
      <c r="P87" s="202">
        <f t="shared" si="70"/>
        <v>1519.2437512221641</v>
      </c>
      <c r="Q87" s="202">
        <f t="shared" si="70"/>
        <v>1519.2437512221641</v>
      </c>
      <c r="R87" s="202">
        <f t="shared" si="70"/>
        <v>1519.2437512221641</v>
      </c>
      <c r="S87" s="202">
        <f t="shared" si="70"/>
        <v>1519.2437512221641</v>
      </c>
      <c r="T87" s="202">
        <f t="shared" si="70"/>
        <v>1519.2437512221641</v>
      </c>
      <c r="U87" s="202">
        <f t="shared" si="70"/>
        <v>6261.4437512221648</v>
      </c>
      <c r="V87" s="202">
        <f t="shared" si="70"/>
        <v>6261.4437512221648</v>
      </c>
      <c r="W87" s="202">
        <f t="shared" si="70"/>
        <v>6261.4437512221648</v>
      </c>
      <c r="X87" s="202">
        <f t="shared" si="70"/>
        <v>6261.4437512221648</v>
      </c>
      <c r="Y87" s="202">
        <f t="shared" si="70"/>
        <v>6261.4437512221648</v>
      </c>
      <c r="Z87" s="202">
        <f t="shared" si="70"/>
        <v>6261.4437512221648</v>
      </c>
      <c r="AA87" s="202">
        <f t="shared" si="70"/>
        <v>6261.4437512221648</v>
      </c>
      <c r="AB87" s="202">
        <f t="shared" si="70"/>
        <v>6261.4437512221648</v>
      </c>
      <c r="AC87" s="202">
        <f t="shared" si="70"/>
        <v>6261.4437512221648</v>
      </c>
      <c r="AD87" s="202">
        <f t="shared" si="70"/>
        <v>6261.4437512221648</v>
      </c>
      <c r="AE87" s="202">
        <f t="shared" si="70"/>
        <v>6261.4437512221648</v>
      </c>
      <c r="AF87" s="202">
        <f t="shared" si="70"/>
        <v>6261.4437512221648</v>
      </c>
      <c r="AG87" s="202">
        <f t="shared" si="70"/>
        <v>6261.4437512221648</v>
      </c>
      <c r="AH87" s="202">
        <f t="shared" si="70"/>
        <v>6261.4437512221648</v>
      </c>
      <c r="AI87" s="202">
        <f t="shared" si="70"/>
        <v>6261.4437512221648</v>
      </c>
      <c r="AJ87" s="224">
        <f t="shared" si="70"/>
        <v>6261.4437512221648</v>
      </c>
    </row>
    <row r="88" spans="1:36" x14ac:dyDescent="0.2">
      <c r="A88" s="720"/>
      <c r="B88" s="262" t="s">
        <v>49</v>
      </c>
      <c r="C88" s="198"/>
      <c r="D88" s="459" t="s">
        <v>54</v>
      </c>
      <c r="E88" s="578">
        <f t="shared" ref="E88:AJ88" si="71">E26-E31</f>
        <v>0</v>
      </c>
      <c r="F88" s="202">
        <f t="shared" si="71"/>
        <v>-711.59999999999854</v>
      </c>
      <c r="G88" s="202">
        <f t="shared" si="71"/>
        <v>-518.29999999999927</v>
      </c>
      <c r="H88" s="202">
        <f t="shared" si="71"/>
        <v>-542.40000000000146</v>
      </c>
      <c r="I88" s="202">
        <f t="shared" si="71"/>
        <v>59.600000000000364</v>
      </c>
      <c r="J88" s="202">
        <f t="shared" si="71"/>
        <v>341.70000000000073</v>
      </c>
      <c r="K88" s="202">
        <f t="shared" si="71"/>
        <v>800.300000000002</v>
      </c>
      <c r="L88" s="202">
        <f t="shared" si="71"/>
        <v>667.16448979592042</v>
      </c>
      <c r="M88" s="202">
        <f t="shared" si="71"/>
        <v>1366.1644897959204</v>
      </c>
      <c r="N88" s="202">
        <f t="shared" si="71"/>
        <v>1366.1644897959204</v>
      </c>
      <c r="O88" s="202">
        <f t="shared" si="71"/>
        <v>2207.3644897959202</v>
      </c>
      <c r="P88" s="202">
        <f t="shared" si="71"/>
        <v>3500.5644897959201</v>
      </c>
      <c r="Q88" s="202">
        <f t="shared" si="71"/>
        <v>6238.0644897959201</v>
      </c>
      <c r="R88" s="202">
        <f t="shared" si="71"/>
        <v>7732.2644897959199</v>
      </c>
      <c r="S88" s="202">
        <f t="shared" si="71"/>
        <v>7732.2644897959199</v>
      </c>
      <c r="T88" s="202">
        <f t="shared" si="71"/>
        <v>5902.9644897959179</v>
      </c>
      <c r="U88" s="202">
        <f t="shared" si="71"/>
        <v>1725.0644897959182</v>
      </c>
      <c r="V88" s="202">
        <f t="shared" si="71"/>
        <v>1725.0644897959182</v>
      </c>
      <c r="W88" s="202">
        <f t="shared" si="71"/>
        <v>1725.0644897959182</v>
      </c>
      <c r="X88" s="202">
        <f t="shared" si="71"/>
        <v>1725.0644897959182</v>
      </c>
      <c r="Y88" s="202">
        <f t="shared" si="71"/>
        <v>1725.0644897959182</v>
      </c>
      <c r="Z88" s="202">
        <f t="shared" si="71"/>
        <v>1725.0644897959182</v>
      </c>
      <c r="AA88" s="202">
        <f t="shared" si="71"/>
        <v>1725.0644897959182</v>
      </c>
      <c r="AB88" s="202">
        <f t="shared" si="71"/>
        <v>1725.0644897959182</v>
      </c>
      <c r="AC88" s="202">
        <f t="shared" si="71"/>
        <v>1725.0644897959182</v>
      </c>
      <c r="AD88" s="202">
        <f t="shared" si="71"/>
        <v>1725.0644897959182</v>
      </c>
      <c r="AE88" s="202">
        <f t="shared" si="71"/>
        <v>1725.0644897959182</v>
      </c>
      <c r="AF88" s="202">
        <f t="shared" si="71"/>
        <v>1725.0644897959182</v>
      </c>
      <c r="AG88" s="202">
        <f t="shared" si="71"/>
        <v>1725.0644897959182</v>
      </c>
      <c r="AH88" s="202">
        <f t="shared" si="71"/>
        <v>-185.63551020408158</v>
      </c>
      <c r="AI88" s="202">
        <f t="shared" si="71"/>
        <v>-185.63551020408158</v>
      </c>
      <c r="AJ88" s="224">
        <f t="shared" si="71"/>
        <v>-185.63551020408158</v>
      </c>
    </row>
    <row r="89" spans="1:36" x14ac:dyDescent="0.2">
      <c r="A89" s="720"/>
      <c r="B89" s="262" t="s">
        <v>50</v>
      </c>
      <c r="C89" s="198"/>
      <c r="D89" s="459" t="s">
        <v>54</v>
      </c>
      <c r="E89" s="578">
        <f t="shared" ref="E89:AJ89" si="72">E27-E32</f>
        <v>0</v>
      </c>
      <c r="F89" s="202">
        <f t="shared" si="72"/>
        <v>-310.38499999999931</v>
      </c>
      <c r="G89" s="202">
        <f t="shared" si="72"/>
        <v>594.23800000000051</v>
      </c>
      <c r="H89" s="202">
        <f t="shared" si="72"/>
        <v>90.444000000000415</v>
      </c>
      <c r="I89" s="202">
        <f t="shared" si="72"/>
        <v>153.57800000000043</v>
      </c>
      <c r="J89" s="202">
        <f t="shared" si="72"/>
        <v>-81.179999999999382</v>
      </c>
      <c r="K89" s="202">
        <f t="shared" si="72"/>
        <v>836.17445454545509</v>
      </c>
      <c r="L89" s="202">
        <f t="shared" si="72"/>
        <v>201.08290909090942</v>
      </c>
      <c r="M89" s="202">
        <f t="shared" si="72"/>
        <v>201.08290909090942</v>
      </c>
      <c r="N89" s="202">
        <f t="shared" si="72"/>
        <v>201.08290909090942</v>
      </c>
      <c r="O89" s="202">
        <f t="shared" si="72"/>
        <v>201.08290909090942</v>
      </c>
      <c r="P89" s="202">
        <f t="shared" si="72"/>
        <v>201.08290909090942</v>
      </c>
      <c r="Q89" s="202">
        <f t="shared" si="72"/>
        <v>271.64863636363702</v>
      </c>
      <c r="R89" s="202">
        <f t="shared" si="72"/>
        <v>271.64863636363702</v>
      </c>
      <c r="S89" s="202">
        <f t="shared" si="72"/>
        <v>271.64863636363702</v>
      </c>
      <c r="T89" s="202">
        <f t="shared" si="72"/>
        <v>271.64863636363702</v>
      </c>
      <c r="U89" s="202">
        <f t="shared" si="72"/>
        <v>2247.4890000000005</v>
      </c>
      <c r="V89" s="202">
        <f t="shared" si="72"/>
        <v>2247.4890000000005</v>
      </c>
      <c r="W89" s="202">
        <f t="shared" si="72"/>
        <v>2247.4890000000005</v>
      </c>
      <c r="X89" s="202">
        <f t="shared" si="72"/>
        <v>2247.4890000000005</v>
      </c>
      <c r="Y89" s="202">
        <f t="shared" si="72"/>
        <v>2247.4890000000005</v>
      </c>
      <c r="Z89" s="202">
        <f t="shared" si="72"/>
        <v>2247.4890000000005</v>
      </c>
      <c r="AA89" s="202">
        <f t="shared" si="72"/>
        <v>2247.4890000000005</v>
      </c>
      <c r="AB89" s="202">
        <f t="shared" si="72"/>
        <v>2247.4890000000005</v>
      </c>
      <c r="AC89" s="202">
        <f t="shared" si="72"/>
        <v>2247.4890000000005</v>
      </c>
      <c r="AD89" s="202">
        <f t="shared" si="72"/>
        <v>2247.4890000000005</v>
      </c>
      <c r="AE89" s="202">
        <f t="shared" si="72"/>
        <v>2247.4890000000005</v>
      </c>
      <c r="AF89" s="202">
        <f t="shared" si="72"/>
        <v>2247.4890000000005</v>
      </c>
      <c r="AG89" s="202">
        <f t="shared" si="72"/>
        <v>2247.4890000000005</v>
      </c>
      <c r="AH89" s="202">
        <f t="shared" si="72"/>
        <v>2247.4890000000005</v>
      </c>
      <c r="AI89" s="202">
        <f t="shared" si="72"/>
        <v>0</v>
      </c>
      <c r="AJ89" s="224">
        <f t="shared" si="72"/>
        <v>0</v>
      </c>
    </row>
    <row r="90" spans="1:36" ht="16" thickBot="1" x14ac:dyDescent="0.25">
      <c r="A90" s="721"/>
      <c r="B90" s="192" t="s">
        <v>51</v>
      </c>
      <c r="C90" s="461"/>
      <c r="D90" s="462" t="s">
        <v>54</v>
      </c>
      <c r="E90" s="579">
        <f t="shared" ref="E90:AJ90" si="73">E28-E33</f>
        <v>0</v>
      </c>
      <c r="F90" s="484">
        <f t="shared" si="73"/>
        <v>2371.5600000000049</v>
      </c>
      <c r="G90" s="484">
        <f t="shared" si="73"/>
        <v>4311.4840000000113</v>
      </c>
      <c r="H90" s="484">
        <f t="shared" si="73"/>
        <v>5641.885000000002</v>
      </c>
      <c r="I90" s="484">
        <f t="shared" si="73"/>
        <v>13878.469000000005</v>
      </c>
      <c r="J90" s="484">
        <f t="shared" si="73"/>
        <v>15638.231000000014</v>
      </c>
      <c r="K90" s="484">
        <f t="shared" si="73"/>
        <v>11621.010205767627</v>
      </c>
      <c r="L90" s="484">
        <f t="shared" si="73"/>
        <v>11295.353150108996</v>
      </c>
      <c r="M90" s="484">
        <f t="shared" si="73"/>
        <v>29707.976150108989</v>
      </c>
      <c r="N90" s="484">
        <f t="shared" si="73"/>
        <v>29707.976150108989</v>
      </c>
      <c r="O90" s="484">
        <f t="shared" si="73"/>
        <v>41276.791150108991</v>
      </c>
      <c r="P90" s="484">
        <f t="shared" si="73"/>
        <v>42569.991150108995</v>
      </c>
      <c r="Q90" s="484">
        <f t="shared" si="73"/>
        <v>44472.521877381732</v>
      </c>
      <c r="R90" s="484">
        <f t="shared" si="73"/>
        <v>43778.697877381717</v>
      </c>
      <c r="S90" s="484">
        <f t="shared" si="73"/>
        <v>41292.117877381723</v>
      </c>
      <c r="T90" s="484">
        <f t="shared" si="73"/>
        <v>36543.678877381724</v>
      </c>
      <c r="U90" s="484">
        <f t="shared" si="73"/>
        <v>28444.033241018085</v>
      </c>
      <c r="V90" s="484">
        <f t="shared" si="73"/>
        <v>28444.033241018085</v>
      </c>
      <c r="W90" s="484">
        <f t="shared" si="73"/>
        <v>28444.033241018085</v>
      </c>
      <c r="X90" s="484">
        <f t="shared" si="73"/>
        <v>28444.033241018085</v>
      </c>
      <c r="Y90" s="484">
        <f t="shared" si="73"/>
        <v>28444.033241018085</v>
      </c>
      <c r="Z90" s="484">
        <f t="shared" si="73"/>
        <v>28444.033241018085</v>
      </c>
      <c r="AA90" s="484">
        <f t="shared" si="73"/>
        <v>28444.033241018085</v>
      </c>
      <c r="AB90" s="484">
        <f t="shared" si="73"/>
        <v>25854.553241018082</v>
      </c>
      <c r="AC90" s="484">
        <f t="shared" si="73"/>
        <v>25854.553241018082</v>
      </c>
      <c r="AD90" s="484">
        <f t="shared" si="73"/>
        <v>25854.553241018082</v>
      </c>
      <c r="AE90" s="484">
        <f t="shared" si="73"/>
        <v>22694.770241018086</v>
      </c>
      <c r="AF90" s="484">
        <f t="shared" si="73"/>
        <v>20115.440241018085</v>
      </c>
      <c r="AG90" s="484">
        <f t="shared" si="73"/>
        <v>20115.440241018085</v>
      </c>
      <c r="AH90" s="484">
        <f t="shared" si="73"/>
        <v>18204.74024101808</v>
      </c>
      <c r="AI90" s="484">
        <f t="shared" si="73"/>
        <v>15957.251241018081</v>
      </c>
      <c r="AJ90" s="485">
        <f t="shared" si="73"/>
        <v>12882.027241018082</v>
      </c>
    </row>
    <row r="91" spans="1:36" ht="16" thickBot="1" x14ac:dyDescent="0.25">
      <c r="A91" s="722" t="s">
        <v>68</v>
      </c>
      <c r="B91" s="183"/>
      <c r="C91" s="178"/>
      <c r="D91" s="455"/>
      <c r="E91" s="208">
        <v>2005</v>
      </c>
      <c r="F91" s="208">
        <v>2006</v>
      </c>
      <c r="G91" s="208">
        <v>2007</v>
      </c>
      <c r="H91" s="208">
        <v>2008</v>
      </c>
      <c r="I91" s="208">
        <v>2009</v>
      </c>
      <c r="J91" s="208">
        <v>2010</v>
      </c>
      <c r="K91" s="486">
        <v>2011</v>
      </c>
      <c r="L91" s="486">
        <v>2012</v>
      </c>
      <c r="M91" s="486">
        <v>2013</v>
      </c>
      <c r="N91" s="486">
        <v>2014</v>
      </c>
      <c r="O91" s="486">
        <v>2015</v>
      </c>
      <c r="P91" s="486">
        <v>2016</v>
      </c>
      <c r="Q91" s="486">
        <v>2017</v>
      </c>
      <c r="R91" s="486">
        <v>2018</v>
      </c>
      <c r="S91" s="487">
        <v>2019</v>
      </c>
    </row>
    <row r="92" spans="1:36" x14ac:dyDescent="0.2">
      <c r="A92" s="723"/>
      <c r="B92" s="183"/>
      <c r="C92" s="178"/>
      <c r="D92" s="474" t="s">
        <v>69</v>
      </c>
      <c r="E92" s="236">
        <v>93900</v>
      </c>
      <c r="F92" s="237">
        <v>87000</v>
      </c>
      <c r="G92" s="237">
        <v>94500</v>
      </c>
      <c r="H92" s="237">
        <v>87700</v>
      </c>
      <c r="I92" s="237">
        <v>73600</v>
      </c>
      <c r="J92" s="237">
        <v>74300</v>
      </c>
      <c r="K92" s="478">
        <v>70200</v>
      </c>
      <c r="L92" s="478">
        <v>60200</v>
      </c>
      <c r="M92" s="478">
        <v>60900</v>
      </c>
      <c r="N92" s="478">
        <v>61600</v>
      </c>
      <c r="O92" s="478">
        <v>57800</v>
      </c>
      <c r="P92" s="478">
        <v>57900</v>
      </c>
      <c r="Q92" s="478">
        <v>55900</v>
      </c>
      <c r="R92" s="478">
        <v>47000</v>
      </c>
      <c r="S92" s="479">
        <v>44500</v>
      </c>
    </row>
    <row r="93" spans="1:36" x14ac:dyDescent="0.2">
      <c r="A93" s="723"/>
      <c r="B93" s="183"/>
      <c r="C93" s="178"/>
      <c r="D93" s="474" t="s">
        <v>70</v>
      </c>
      <c r="E93" s="214">
        <v>29800</v>
      </c>
      <c r="F93" s="178">
        <v>30800</v>
      </c>
      <c r="G93" s="178">
        <v>30800</v>
      </c>
      <c r="H93" s="178">
        <v>27800</v>
      </c>
      <c r="I93" s="178">
        <v>28400</v>
      </c>
      <c r="J93" s="178">
        <v>33600</v>
      </c>
      <c r="K93" s="202">
        <v>41000</v>
      </c>
      <c r="L93" s="202">
        <v>39100</v>
      </c>
      <c r="M93" s="202">
        <v>35600</v>
      </c>
      <c r="N93" s="202">
        <v>40000</v>
      </c>
      <c r="O93" s="202">
        <v>41200</v>
      </c>
      <c r="P93" s="202">
        <v>39100</v>
      </c>
      <c r="Q93" s="202">
        <v>35100</v>
      </c>
      <c r="R93" s="202">
        <v>43300</v>
      </c>
      <c r="S93" s="224">
        <v>46100</v>
      </c>
    </row>
    <row r="94" spans="1:36" x14ac:dyDescent="0.2">
      <c r="A94" s="723"/>
      <c r="B94" s="183"/>
      <c r="C94" s="178"/>
      <c r="D94" s="474" t="s">
        <v>71</v>
      </c>
      <c r="E94" s="214">
        <f>SUBTOTAL(9,E99:E101)</f>
        <v>16680</v>
      </c>
      <c r="F94" s="178">
        <f>SUBTOTAL(9,F99:F101)</f>
        <v>11060</v>
      </c>
      <c r="G94" s="178">
        <f>SUBTOTAL(9,G99:G101)</f>
        <v>12370</v>
      </c>
      <c r="H94" s="178">
        <f t="shared" ref="H94:S94" si="74">SUBTOTAL(9,H99:H101,H102)</f>
        <v>16110</v>
      </c>
      <c r="I94" s="178">
        <f t="shared" si="74"/>
        <v>18410</v>
      </c>
      <c r="J94" s="178">
        <f t="shared" si="74"/>
        <v>18720</v>
      </c>
      <c r="K94" s="202">
        <f t="shared" si="74"/>
        <v>16660</v>
      </c>
      <c r="L94" s="202">
        <f t="shared" si="74"/>
        <v>17710</v>
      </c>
      <c r="M94" s="202">
        <f t="shared" si="74"/>
        <v>17460</v>
      </c>
      <c r="N94" s="202">
        <f t="shared" si="74"/>
        <v>10840</v>
      </c>
      <c r="O94" s="202">
        <f t="shared" si="74"/>
        <v>8670</v>
      </c>
      <c r="P94" s="202">
        <f t="shared" si="74"/>
        <v>9300</v>
      </c>
      <c r="Q94" s="202">
        <f t="shared" si="74"/>
        <v>8470</v>
      </c>
      <c r="R94" s="202">
        <f t="shared" si="74"/>
        <v>8880</v>
      </c>
      <c r="S94" s="224">
        <f t="shared" si="74"/>
        <v>7640</v>
      </c>
    </row>
    <row r="95" spans="1:36" x14ac:dyDescent="0.2">
      <c r="A95" s="723"/>
      <c r="B95" s="183"/>
      <c r="C95" s="178"/>
      <c r="D95" s="474" t="s">
        <v>72</v>
      </c>
      <c r="E95" s="214">
        <v>86800</v>
      </c>
      <c r="F95" s="178">
        <v>92400</v>
      </c>
      <c r="G95" s="178">
        <v>88200</v>
      </c>
      <c r="H95" s="178">
        <v>90600</v>
      </c>
      <c r="I95" s="178">
        <v>85000</v>
      </c>
      <c r="J95" s="178">
        <v>85500</v>
      </c>
      <c r="K95" s="202">
        <v>88300</v>
      </c>
      <c r="L95" s="202">
        <v>89500</v>
      </c>
      <c r="M95" s="202">
        <v>97600</v>
      </c>
      <c r="N95" s="202">
        <v>101000</v>
      </c>
      <c r="O95" s="202">
        <v>96000</v>
      </c>
      <c r="P95" s="202">
        <v>95700</v>
      </c>
      <c r="Q95" s="202">
        <v>95600</v>
      </c>
      <c r="R95" s="202">
        <v>95000</v>
      </c>
      <c r="S95" s="224">
        <v>95500</v>
      </c>
    </row>
    <row r="96" spans="1:36" x14ac:dyDescent="0.2">
      <c r="A96" s="723"/>
      <c r="B96" s="183"/>
      <c r="C96" s="178"/>
      <c r="D96" s="474" t="s">
        <v>73</v>
      </c>
      <c r="E96" s="214">
        <v>327000</v>
      </c>
      <c r="F96" s="178">
        <v>317000</v>
      </c>
      <c r="G96" s="178">
        <v>335000</v>
      </c>
      <c r="H96" s="178">
        <v>341000</v>
      </c>
      <c r="I96" s="178">
        <v>334000</v>
      </c>
      <c r="J96" s="178">
        <v>321000</v>
      </c>
      <c r="K96" s="202">
        <v>342000</v>
      </c>
      <c r="L96" s="202">
        <v>345000</v>
      </c>
      <c r="M96" s="202">
        <v>357000</v>
      </c>
      <c r="N96" s="202">
        <v>348000</v>
      </c>
      <c r="O96" s="202">
        <v>345000</v>
      </c>
      <c r="P96" s="202">
        <v>354000</v>
      </c>
      <c r="Q96" s="202">
        <v>361000</v>
      </c>
      <c r="R96" s="202">
        <v>353000</v>
      </c>
      <c r="S96" s="224">
        <v>347000</v>
      </c>
    </row>
    <row r="97" spans="1:19" ht="16" x14ac:dyDescent="0.2">
      <c r="A97" s="723"/>
      <c r="B97" s="183"/>
      <c r="C97" s="178"/>
      <c r="D97" s="475" t="s">
        <v>74</v>
      </c>
      <c r="E97" s="214">
        <v>1580</v>
      </c>
      <c r="F97" s="178">
        <v>2470</v>
      </c>
      <c r="G97" s="178">
        <v>3000</v>
      </c>
      <c r="H97" s="178">
        <v>3760</v>
      </c>
      <c r="I97" s="178">
        <v>6610</v>
      </c>
      <c r="J97" s="178">
        <v>8780</v>
      </c>
      <c r="K97" s="202">
        <v>10370</v>
      </c>
      <c r="L97" s="202">
        <v>11500</v>
      </c>
      <c r="M97" s="202">
        <v>11400</v>
      </c>
      <c r="N97" s="202">
        <v>12900</v>
      </c>
      <c r="O97" s="202">
        <v>27500</v>
      </c>
      <c r="P97" s="202">
        <v>31600</v>
      </c>
      <c r="Q97" s="202">
        <v>32100</v>
      </c>
      <c r="R97" s="202">
        <v>34000</v>
      </c>
      <c r="S97" s="224">
        <v>33500</v>
      </c>
    </row>
    <row r="98" spans="1:19" x14ac:dyDescent="0.2">
      <c r="A98" s="723"/>
      <c r="B98" s="183"/>
      <c r="C98" s="178"/>
      <c r="D98" s="474" t="s">
        <v>75</v>
      </c>
      <c r="E98" s="214">
        <v>556000</v>
      </c>
      <c r="F98" s="178">
        <v>541000</v>
      </c>
      <c r="G98" s="178">
        <v>569000</v>
      </c>
      <c r="H98" s="178">
        <v>567000</v>
      </c>
      <c r="I98" s="178">
        <v>546000</v>
      </c>
      <c r="J98" s="178">
        <v>542000</v>
      </c>
      <c r="K98" s="202">
        <v>568000</v>
      </c>
      <c r="L98" s="202">
        <v>563000</v>
      </c>
      <c r="M98" s="202">
        <v>580000</v>
      </c>
      <c r="N98" s="202">
        <v>575000</v>
      </c>
      <c r="O98" s="202">
        <v>576000</v>
      </c>
      <c r="P98" s="202">
        <v>587000</v>
      </c>
      <c r="Q98" s="202">
        <v>588000</v>
      </c>
      <c r="R98" s="202">
        <v>581000</v>
      </c>
      <c r="S98" s="224">
        <v>575000</v>
      </c>
    </row>
    <row r="99" spans="1:19" ht="32" x14ac:dyDescent="0.2">
      <c r="A99" s="723"/>
      <c r="B99" s="183"/>
      <c r="C99" s="178"/>
      <c r="D99" s="475" t="s">
        <v>76</v>
      </c>
      <c r="E99" s="214">
        <v>10800</v>
      </c>
      <c r="F99" s="178">
        <v>5500</v>
      </c>
      <c r="G99" s="178">
        <v>6700</v>
      </c>
      <c r="H99" s="178">
        <v>5900</v>
      </c>
      <c r="I99" s="178">
        <v>5400</v>
      </c>
      <c r="J99" s="178">
        <v>3010</v>
      </c>
      <c r="K99" s="202">
        <v>2310</v>
      </c>
      <c r="L99" s="202">
        <v>2320</v>
      </c>
      <c r="M99" s="202">
        <v>2160</v>
      </c>
      <c r="N99" s="202">
        <v>3170</v>
      </c>
      <c r="O99" s="202">
        <v>3550</v>
      </c>
      <c r="P99" s="202">
        <v>3570</v>
      </c>
      <c r="Q99" s="202">
        <v>3100</v>
      </c>
      <c r="R99" s="202">
        <v>2920</v>
      </c>
      <c r="S99" s="224">
        <v>2390</v>
      </c>
    </row>
    <row r="100" spans="1:19" x14ac:dyDescent="0.2">
      <c r="A100" s="723"/>
      <c r="B100" s="183"/>
      <c r="C100" s="178"/>
      <c r="D100" s="474" t="s">
        <v>77</v>
      </c>
      <c r="E100" s="214">
        <v>1780</v>
      </c>
      <c r="F100" s="178">
        <v>1860</v>
      </c>
      <c r="G100" s="178">
        <v>1770</v>
      </c>
      <c r="H100" s="178">
        <v>1810</v>
      </c>
      <c r="I100" s="178">
        <v>2080</v>
      </c>
      <c r="J100" s="178">
        <v>2310</v>
      </c>
      <c r="K100" s="202">
        <v>2150</v>
      </c>
      <c r="L100" s="202">
        <v>1990</v>
      </c>
      <c r="M100" s="202">
        <v>2050</v>
      </c>
      <c r="N100" s="202">
        <v>2030</v>
      </c>
      <c r="O100" s="202">
        <v>1980</v>
      </c>
      <c r="P100" s="202">
        <v>2250</v>
      </c>
      <c r="Q100" s="202">
        <v>2170</v>
      </c>
      <c r="R100" s="202">
        <v>2250</v>
      </c>
      <c r="S100" s="224">
        <v>1880</v>
      </c>
    </row>
    <row r="101" spans="1:19" x14ac:dyDescent="0.2">
      <c r="A101" s="723"/>
      <c r="B101" s="183"/>
      <c r="C101" s="178"/>
      <c r="D101" s="474" t="s">
        <v>78</v>
      </c>
      <c r="E101" s="214">
        <v>4100</v>
      </c>
      <c r="F101" s="178">
        <v>3700</v>
      </c>
      <c r="G101" s="178">
        <v>3900</v>
      </c>
      <c r="H101" s="178">
        <v>3800</v>
      </c>
      <c r="I101" s="178">
        <v>3500</v>
      </c>
      <c r="J101" s="178">
        <v>3300</v>
      </c>
      <c r="K101" s="202">
        <v>3200</v>
      </c>
      <c r="L101" s="202">
        <v>3100</v>
      </c>
      <c r="M101" s="202">
        <v>3700</v>
      </c>
      <c r="N101" s="202">
        <v>3400</v>
      </c>
      <c r="O101" s="202">
        <v>3000</v>
      </c>
      <c r="P101" s="202">
        <v>3300</v>
      </c>
      <c r="Q101" s="202">
        <v>3000</v>
      </c>
      <c r="R101" s="202">
        <v>3500</v>
      </c>
      <c r="S101" s="224">
        <v>3200</v>
      </c>
    </row>
    <row r="102" spans="1:19" ht="17" thickBot="1" x14ac:dyDescent="0.25">
      <c r="A102" s="724"/>
      <c r="B102" s="188"/>
      <c r="C102" s="240"/>
      <c r="D102" s="476" t="s">
        <v>79</v>
      </c>
      <c r="E102" s="239">
        <v>32.369999999999997</v>
      </c>
      <c r="F102" s="240">
        <v>28.83</v>
      </c>
      <c r="G102" s="240">
        <v>4820</v>
      </c>
      <c r="H102" s="240">
        <v>4600</v>
      </c>
      <c r="I102" s="240">
        <v>7430</v>
      </c>
      <c r="J102" s="240">
        <v>10100</v>
      </c>
      <c r="K102" s="488">
        <v>9000</v>
      </c>
      <c r="L102" s="488">
        <v>10300</v>
      </c>
      <c r="M102" s="488">
        <v>9550</v>
      </c>
      <c r="N102" s="488">
        <v>2240</v>
      </c>
      <c r="O102" s="488">
        <v>140</v>
      </c>
      <c r="P102" s="488">
        <v>180</v>
      </c>
      <c r="Q102" s="488">
        <v>200</v>
      </c>
      <c r="R102" s="488">
        <v>210</v>
      </c>
      <c r="S102" s="489">
        <v>170</v>
      </c>
    </row>
  </sheetData>
  <mergeCells count="10">
    <mergeCell ref="A2:A23"/>
    <mergeCell ref="A44:AJ44"/>
    <mergeCell ref="A24:A33"/>
    <mergeCell ref="A34:A43"/>
    <mergeCell ref="A72:A78"/>
    <mergeCell ref="A79:A85"/>
    <mergeCell ref="A86:A90"/>
    <mergeCell ref="A91:A102"/>
    <mergeCell ref="A45:A49"/>
    <mergeCell ref="A50:A71"/>
  </mergeCells>
  <phoneticPr fontId="17" type="noConversion"/>
  <pageMargins left="0.7" right="0.7" top="0.75" bottom="0.75" header="0.3" footer="0.3"/>
  <pageSetup orientation="portrait" horizontalDpi="4294967293"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08CFB-1EB4-4681-9B75-EAB999C55393}">
  <sheetPr>
    <tabColor rgb="FF00B0F0"/>
  </sheetPr>
  <dimension ref="A6:BH73"/>
  <sheetViews>
    <sheetView topLeftCell="AQ45" zoomScale="115" zoomScaleNormal="115" workbookViewId="0">
      <selection activeCell="BS42" sqref="BS42"/>
    </sheetView>
  </sheetViews>
  <sheetFormatPr baseColWidth="10" defaultColWidth="8.83203125" defaultRowHeight="15" x14ac:dyDescent="0.2"/>
  <sheetData>
    <row r="6" spans="1:60" x14ac:dyDescent="0.2">
      <c r="N6" t="s">
        <v>80</v>
      </c>
    </row>
    <row r="7" spans="1:60" x14ac:dyDescent="0.2">
      <c r="A7" t="s">
        <v>81</v>
      </c>
      <c r="AD7" t="s">
        <v>82</v>
      </c>
      <c r="AT7" t="s">
        <v>83</v>
      </c>
    </row>
    <row r="8" spans="1:60" x14ac:dyDescent="0.2">
      <c r="BH8" t="s">
        <v>84</v>
      </c>
    </row>
    <row r="29" spans="30:45" x14ac:dyDescent="0.2">
      <c r="AS29" t="s">
        <v>85</v>
      </c>
    </row>
    <row r="30" spans="30:45" x14ac:dyDescent="0.2">
      <c r="AD30" t="s">
        <v>86</v>
      </c>
    </row>
    <row r="34" spans="1:60" x14ac:dyDescent="0.2">
      <c r="BH34" t="s">
        <v>87</v>
      </c>
    </row>
    <row r="45" spans="1:60" x14ac:dyDescent="0.2">
      <c r="A45" t="s">
        <v>88</v>
      </c>
    </row>
    <row r="49" spans="14:14" x14ac:dyDescent="0.2">
      <c r="N49" t="s">
        <v>581</v>
      </c>
    </row>
    <row r="73" spans="14:14" x14ac:dyDescent="0.2">
      <c r="N73" t="s">
        <v>89</v>
      </c>
    </row>
  </sheetData>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30D2-3FAA-429D-9814-0102FFA0D789}">
  <sheetPr>
    <tabColor theme="0" tint="-0.499984740745262"/>
  </sheetPr>
  <dimension ref="A1:AN286"/>
  <sheetViews>
    <sheetView topLeftCell="A257" zoomScale="70" zoomScaleNormal="70" workbookViewId="0">
      <pane xSplit="5" topLeftCell="F1" activePane="topRight" state="frozen"/>
      <selection pane="topRight" activeCell="G281" sqref="G281"/>
    </sheetView>
  </sheetViews>
  <sheetFormatPr baseColWidth="10" defaultColWidth="8.83203125" defaultRowHeight="15" x14ac:dyDescent="0.2"/>
  <cols>
    <col min="1" max="1" width="32.6640625" style="14" customWidth="1"/>
    <col min="2" max="2" width="15.83203125" customWidth="1"/>
    <col min="3" max="3" width="18.5" customWidth="1"/>
    <col min="4" max="4" width="14.83203125" customWidth="1"/>
    <col min="5" max="6" width="15.33203125" bestFit="1" customWidth="1"/>
    <col min="7" max="7" width="15.33203125" customWidth="1"/>
    <col min="8" max="18" width="15.33203125" bestFit="1" customWidth="1"/>
    <col min="19" max="19" width="15.5" bestFit="1" customWidth="1"/>
    <col min="20" max="31" width="12.5" customWidth="1"/>
    <col min="32" max="34" width="11.5" customWidth="1"/>
    <col min="38" max="40" width="16" customWidth="1"/>
    <col min="43" max="43" width="32.5" bestFit="1" customWidth="1"/>
    <col min="44" max="44" width="30.1640625" bestFit="1" customWidth="1"/>
    <col min="45" max="45" width="37.33203125" customWidth="1"/>
  </cols>
  <sheetData>
    <row r="1" spans="1:21" ht="25" thickBot="1" x14ac:dyDescent="0.35">
      <c r="A1" s="750" t="s">
        <v>90</v>
      </c>
      <c r="B1" s="751"/>
      <c r="C1" s="751"/>
      <c r="D1" s="751"/>
      <c r="E1" s="751"/>
      <c r="F1" s="751"/>
      <c r="G1" s="751"/>
      <c r="H1" s="751"/>
      <c r="I1" s="751"/>
      <c r="J1" s="751"/>
      <c r="K1" s="751"/>
      <c r="L1" s="751"/>
      <c r="M1" s="751"/>
      <c r="N1" s="751"/>
      <c r="O1" s="751"/>
      <c r="P1" s="751"/>
      <c r="Q1" s="751"/>
      <c r="R1" s="751"/>
      <c r="S1" s="752"/>
    </row>
    <row r="2" spans="1:21" ht="22" thickBot="1" x14ac:dyDescent="0.3">
      <c r="A2" s="253" t="s">
        <v>91</v>
      </c>
      <c r="B2" s="254" t="s">
        <v>92</v>
      </c>
      <c r="C2" s="255"/>
      <c r="D2" s="513">
        <v>2006</v>
      </c>
      <c r="E2" s="513">
        <v>2007</v>
      </c>
      <c r="F2" s="513">
        <v>2008</v>
      </c>
      <c r="G2" s="513">
        <v>2009</v>
      </c>
      <c r="H2" s="513">
        <v>2010</v>
      </c>
      <c r="I2" s="513">
        <v>2011</v>
      </c>
      <c r="J2" s="513">
        <v>2012</v>
      </c>
      <c r="K2" s="513">
        <v>2013</v>
      </c>
      <c r="L2" s="513">
        <v>2014</v>
      </c>
      <c r="M2" s="513">
        <v>2015</v>
      </c>
      <c r="N2" s="513">
        <v>2016</v>
      </c>
      <c r="O2" s="513">
        <v>2017</v>
      </c>
      <c r="P2" s="513">
        <v>2018</v>
      </c>
      <c r="Q2" s="513">
        <v>2019</v>
      </c>
      <c r="R2" s="513">
        <v>2020</v>
      </c>
      <c r="S2" s="514" t="s">
        <v>93</v>
      </c>
      <c r="U2" s="14" t="s">
        <v>94</v>
      </c>
    </row>
    <row r="3" spans="1:21" x14ac:dyDescent="0.2">
      <c r="A3" s="502" t="s">
        <v>95</v>
      </c>
      <c r="B3" s="178"/>
      <c r="C3" s="402" t="s">
        <v>96</v>
      </c>
      <c r="D3" s="236">
        <v>4935242</v>
      </c>
      <c r="E3" s="237">
        <v>4909054</v>
      </c>
      <c r="F3" s="237">
        <v>4889809</v>
      </c>
      <c r="G3" s="237">
        <v>5044199</v>
      </c>
      <c r="H3" s="237">
        <v>4824111</v>
      </c>
      <c r="I3" s="237">
        <v>5080380</v>
      </c>
      <c r="J3" s="237">
        <v>4604921</v>
      </c>
      <c r="K3" s="237">
        <v>4257110</v>
      </c>
      <c r="L3" s="237">
        <v>4087080</v>
      </c>
      <c r="M3" s="237">
        <v>2761795</v>
      </c>
      <c r="N3" s="237">
        <v>1953834</v>
      </c>
      <c r="O3" s="237">
        <v>1832136</v>
      </c>
      <c r="P3" s="237">
        <v>2113491</v>
      </c>
      <c r="Q3" s="237">
        <v>2189788</v>
      </c>
      <c r="R3" s="237">
        <v>1118714</v>
      </c>
      <c r="S3" s="238">
        <v>54601664</v>
      </c>
    </row>
    <row r="4" spans="1:21" x14ac:dyDescent="0.2">
      <c r="A4" s="503" t="s">
        <v>97</v>
      </c>
      <c r="B4" s="178">
        <v>3</v>
      </c>
      <c r="C4" s="262" t="str">
        <f t="shared" ref="C4:C26" si="0">_xlfn.CONCAT(A4:B4)</f>
        <v>Battle River 3</v>
      </c>
      <c r="D4" s="214">
        <v>1116786</v>
      </c>
      <c r="E4" s="178">
        <v>971133</v>
      </c>
      <c r="F4" s="178">
        <v>1170970</v>
      </c>
      <c r="G4" s="178">
        <v>1077812</v>
      </c>
      <c r="H4" s="178">
        <v>1111868</v>
      </c>
      <c r="I4" s="178">
        <v>1060437</v>
      </c>
      <c r="J4" s="178">
        <v>1087734</v>
      </c>
      <c r="K4" s="178">
        <v>876143</v>
      </c>
      <c r="L4" s="178">
        <v>702847</v>
      </c>
      <c r="M4" s="178">
        <v>142548</v>
      </c>
      <c r="N4" s="178">
        <v>18679</v>
      </c>
      <c r="O4" s="178">
        <v>23047</v>
      </c>
      <c r="P4" s="178">
        <v>101617</v>
      </c>
      <c r="Q4" s="178">
        <v>170273</v>
      </c>
      <c r="R4" s="178">
        <v>0</v>
      </c>
      <c r="S4" s="215">
        <v>9631894</v>
      </c>
    </row>
    <row r="5" spans="1:21" x14ac:dyDescent="0.2">
      <c r="A5" s="503" t="s">
        <v>97</v>
      </c>
      <c r="B5" s="178">
        <v>4</v>
      </c>
      <c r="C5" s="262" t="str">
        <f t="shared" si="0"/>
        <v>Battle River 4</v>
      </c>
      <c r="D5" s="214">
        <v>1144461</v>
      </c>
      <c r="E5" s="178">
        <v>1136733</v>
      </c>
      <c r="F5" s="178">
        <v>1030053</v>
      </c>
      <c r="G5" s="178">
        <v>1111919</v>
      </c>
      <c r="H5" s="178">
        <v>1202485</v>
      </c>
      <c r="I5" s="178">
        <v>1057615</v>
      </c>
      <c r="J5" s="178">
        <v>1140266</v>
      </c>
      <c r="K5" s="178">
        <v>827699</v>
      </c>
      <c r="L5" s="178">
        <v>905535</v>
      </c>
      <c r="M5" s="178">
        <v>841132</v>
      </c>
      <c r="N5" s="178">
        <v>325380</v>
      </c>
      <c r="O5" s="178">
        <v>246036</v>
      </c>
      <c r="P5" s="178">
        <v>505225</v>
      </c>
      <c r="Q5" s="178">
        <v>596367</v>
      </c>
      <c r="R5" s="178">
        <v>186445</v>
      </c>
      <c r="S5" s="215">
        <v>12257351</v>
      </c>
    </row>
    <row r="6" spans="1:21" x14ac:dyDescent="0.2">
      <c r="A6" s="503" t="s">
        <v>97</v>
      </c>
      <c r="B6" s="178">
        <v>5</v>
      </c>
      <c r="C6" s="262" t="str">
        <f t="shared" si="0"/>
        <v>Battle River 5</v>
      </c>
      <c r="D6" s="214">
        <v>2673995</v>
      </c>
      <c r="E6" s="178">
        <v>2801188</v>
      </c>
      <c r="F6" s="178">
        <v>2688786</v>
      </c>
      <c r="G6" s="178">
        <v>2854468</v>
      </c>
      <c r="H6" s="178">
        <v>2509758</v>
      </c>
      <c r="I6" s="178">
        <v>2962328</v>
      </c>
      <c r="J6" s="178">
        <v>2376921</v>
      </c>
      <c r="K6" s="178">
        <v>2553268</v>
      </c>
      <c r="L6" s="178">
        <v>2478698</v>
      </c>
      <c r="M6" s="178">
        <v>1778115</v>
      </c>
      <c r="N6" s="178">
        <v>1609775</v>
      </c>
      <c r="O6" s="178">
        <v>1563053</v>
      </c>
      <c r="P6" s="178">
        <v>1506649</v>
      </c>
      <c r="Q6" s="178">
        <v>1423148</v>
      </c>
      <c r="R6" s="178">
        <v>932269</v>
      </c>
      <c r="S6" s="215">
        <v>32712419</v>
      </c>
    </row>
    <row r="7" spans="1:21" x14ac:dyDescent="0.2">
      <c r="A7" s="503" t="s">
        <v>98</v>
      </c>
      <c r="B7" s="178"/>
      <c r="C7" s="262" t="s">
        <v>96</v>
      </c>
      <c r="D7" s="214">
        <v>9922455</v>
      </c>
      <c r="E7" s="178">
        <v>9899856</v>
      </c>
      <c r="F7" s="178">
        <v>8917306</v>
      </c>
      <c r="G7" s="178">
        <v>10128152</v>
      </c>
      <c r="H7" s="178">
        <v>9656751</v>
      </c>
      <c r="I7" s="178">
        <v>9756356</v>
      </c>
      <c r="J7" s="178">
        <v>9221996</v>
      </c>
      <c r="K7" s="178">
        <v>9922047</v>
      </c>
      <c r="L7" s="178">
        <v>9710387</v>
      </c>
      <c r="M7" s="178">
        <v>10463476</v>
      </c>
      <c r="N7" s="178">
        <v>10424304</v>
      </c>
      <c r="O7" s="178">
        <v>10373098</v>
      </c>
      <c r="P7" s="178">
        <v>10256327</v>
      </c>
      <c r="Q7" s="178">
        <v>10138915</v>
      </c>
      <c r="R7" s="178">
        <v>9686191</v>
      </c>
      <c r="S7" s="215">
        <v>148477617</v>
      </c>
    </row>
    <row r="8" spans="1:21" x14ac:dyDescent="0.2">
      <c r="A8" s="503" t="s">
        <v>99</v>
      </c>
      <c r="B8" s="178">
        <v>1</v>
      </c>
      <c r="C8" s="262" t="str">
        <f t="shared" si="0"/>
        <v>Genesee 1</v>
      </c>
      <c r="D8" s="214">
        <v>3217340</v>
      </c>
      <c r="E8" s="178">
        <v>3125247</v>
      </c>
      <c r="F8" s="178">
        <v>2960849</v>
      </c>
      <c r="G8" s="178">
        <v>3064077</v>
      </c>
      <c r="H8" s="178">
        <v>3292443</v>
      </c>
      <c r="I8" s="178">
        <v>3131266</v>
      </c>
      <c r="J8" s="178">
        <v>3171442</v>
      </c>
      <c r="K8" s="178">
        <v>2954030</v>
      </c>
      <c r="L8" s="178">
        <v>3159783</v>
      </c>
      <c r="M8" s="178">
        <v>3130344</v>
      </c>
      <c r="N8" s="178">
        <v>3332390</v>
      </c>
      <c r="O8" s="178">
        <v>3112154</v>
      </c>
      <c r="P8" s="178">
        <v>3528197</v>
      </c>
      <c r="Q8" s="178">
        <v>3044268</v>
      </c>
      <c r="R8" s="178">
        <v>3026534</v>
      </c>
      <c r="S8" s="215">
        <v>47250364</v>
      </c>
    </row>
    <row r="9" spans="1:21" x14ac:dyDescent="0.2">
      <c r="A9" s="503" t="s">
        <v>99</v>
      </c>
      <c r="B9" s="178">
        <v>2</v>
      </c>
      <c r="C9" s="262" t="str">
        <f t="shared" si="0"/>
        <v>Genesee 2</v>
      </c>
      <c r="D9" s="214">
        <v>3032188</v>
      </c>
      <c r="E9" s="178">
        <v>3224960</v>
      </c>
      <c r="F9" s="178">
        <v>2962156</v>
      </c>
      <c r="G9" s="178">
        <v>3259600</v>
      </c>
      <c r="H9" s="178">
        <v>3049828</v>
      </c>
      <c r="I9" s="178">
        <v>3317957</v>
      </c>
      <c r="J9" s="178">
        <v>3019602</v>
      </c>
      <c r="K9" s="178">
        <v>3137512</v>
      </c>
      <c r="L9" s="178">
        <v>3075224</v>
      </c>
      <c r="M9" s="178">
        <v>3378166</v>
      </c>
      <c r="N9" s="178">
        <v>3136948</v>
      </c>
      <c r="O9" s="178">
        <v>3322773</v>
      </c>
      <c r="P9" s="178">
        <v>3202432</v>
      </c>
      <c r="Q9" s="178">
        <v>3166251</v>
      </c>
      <c r="R9" s="178">
        <v>2878368</v>
      </c>
      <c r="S9" s="215">
        <v>47163965</v>
      </c>
    </row>
    <row r="10" spans="1:21" x14ac:dyDescent="0.2">
      <c r="A10" s="503" t="s">
        <v>99</v>
      </c>
      <c r="B10" s="178">
        <v>3</v>
      </c>
      <c r="C10" s="262" t="str">
        <f t="shared" si="0"/>
        <v>Genesee 3</v>
      </c>
      <c r="D10" s="214">
        <v>3672927</v>
      </c>
      <c r="E10" s="178">
        <v>3549649</v>
      </c>
      <c r="F10" s="178">
        <v>2994301</v>
      </c>
      <c r="G10" s="178">
        <v>3804475</v>
      </c>
      <c r="H10" s="178">
        <v>3314480</v>
      </c>
      <c r="I10" s="178">
        <v>3307133</v>
      </c>
      <c r="J10" s="178">
        <v>3030952</v>
      </c>
      <c r="K10" s="178">
        <v>3830505</v>
      </c>
      <c r="L10" s="178">
        <v>3475380</v>
      </c>
      <c r="M10" s="178">
        <v>3954966</v>
      </c>
      <c r="N10" s="178">
        <v>3954966</v>
      </c>
      <c r="O10" s="178">
        <v>3938171</v>
      </c>
      <c r="P10" s="178">
        <v>3525698</v>
      </c>
      <c r="Q10" s="178">
        <v>3928396</v>
      </c>
      <c r="R10" s="178">
        <v>3781289</v>
      </c>
      <c r="S10" s="215">
        <v>54063288</v>
      </c>
    </row>
    <row r="11" spans="1:21" x14ac:dyDescent="0.2">
      <c r="A11" s="503" t="s">
        <v>100</v>
      </c>
      <c r="B11" s="178"/>
      <c r="C11" s="262" t="s">
        <v>96</v>
      </c>
      <c r="D11" s="214">
        <v>5962148</v>
      </c>
      <c r="E11" s="178">
        <v>6253759</v>
      </c>
      <c r="F11" s="178">
        <v>5705219</v>
      </c>
      <c r="G11" s="178">
        <v>5444308</v>
      </c>
      <c r="H11" s="178">
        <v>6088811</v>
      </c>
      <c r="I11" s="178">
        <v>7357795</v>
      </c>
      <c r="J11" s="178">
        <v>8832370</v>
      </c>
      <c r="K11" s="178">
        <v>7591988</v>
      </c>
      <c r="L11" s="178">
        <v>9116887</v>
      </c>
      <c r="M11" s="178">
        <v>8692889</v>
      </c>
      <c r="N11" s="178">
        <v>9080789</v>
      </c>
      <c r="O11" s="178">
        <v>8286505</v>
      </c>
      <c r="P11" s="178">
        <v>8725439</v>
      </c>
      <c r="Q11" s="178">
        <v>8097116</v>
      </c>
      <c r="R11" s="178">
        <v>7345585</v>
      </c>
      <c r="S11" s="215">
        <v>112581608</v>
      </c>
    </row>
    <row r="12" spans="1:21" x14ac:dyDescent="0.2">
      <c r="A12" s="503" t="s">
        <v>101</v>
      </c>
      <c r="B12" s="178">
        <v>1</v>
      </c>
      <c r="C12" s="262" t="str">
        <f t="shared" si="0"/>
        <v>Keephills 1</v>
      </c>
      <c r="D12" s="214">
        <v>3183651</v>
      </c>
      <c r="E12" s="178">
        <v>3145483</v>
      </c>
      <c r="F12" s="178">
        <v>2864333</v>
      </c>
      <c r="G12" s="178">
        <v>2719877</v>
      </c>
      <c r="H12" s="178">
        <v>3069740</v>
      </c>
      <c r="I12" s="178">
        <v>3073048</v>
      </c>
      <c r="J12" s="178">
        <v>2575176</v>
      </c>
      <c r="K12" s="178">
        <v>1246195</v>
      </c>
      <c r="L12" s="178">
        <v>3049513</v>
      </c>
      <c r="M12" s="178">
        <v>2478175</v>
      </c>
      <c r="N12" s="178">
        <v>2691360</v>
      </c>
      <c r="O12" s="178">
        <v>2821387</v>
      </c>
      <c r="P12" s="178">
        <v>2515739</v>
      </c>
      <c r="Q12" s="178">
        <v>2304903</v>
      </c>
      <c r="R12" s="178">
        <v>2195340</v>
      </c>
      <c r="S12" s="215">
        <v>39933920</v>
      </c>
    </row>
    <row r="13" spans="1:21" x14ac:dyDescent="0.2">
      <c r="A13" s="503" t="s">
        <v>101</v>
      </c>
      <c r="B13" s="178">
        <v>2</v>
      </c>
      <c r="C13" s="262" t="str">
        <f t="shared" si="0"/>
        <v>Keephills 2</v>
      </c>
      <c r="D13" s="214">
        <v>2778497</v>
      </c>
      <c r="E13" s="178">
        <v>3108276</v>
      </c>
      <c r="F13" s="178">
        <v>2840886</v>
      </c>
      <c r="G13" s="178">
        <v>2724431</v>
      </c>
      <c r="H13" s="178">
        <v>3019071</v>
      </c>
      <c r="I13" s="178">
        <v>3002795</v>
      </c>
      <c r="J13" s="178">
        <v>2680295</v>
      </c>
      <c r="K13" s="178">
        <v>3056000</v>
      </c>
      <c r="L13" s="178">
        <v>2736535</v>
      </c>
      <c r="M13" s="178">
        <v>2939241</v>
      </c>
      <c r="N13" s="178">
        <v>2731252</v>
      </c>
      <c r="O13" s="178">
        <v>2284466</v>
      </c>
      <c r="P13" s="178">
        <v>2646123</v>
      </c>
      <c r="Q13" s="178">
        <v>2338163</v>
      </c>
      <c r="R13" s="178">
        <v>2147708</v>
      </c>
      <c r="S13" s="215">
        <v>41033739</v>
      </c>
    </row>
    <row r="14" spans="1:21" x14ac:dyDescent="0.2">
      <c r="A14" s="503" t="s">
        <v>101</v>
      </c>
      <c r="B14" s="178">
        <v>3</v>
      </c>
      <c r="C14" s="262" t="str">
        <f t="shared" si="0"/>
        <v>Keephills 3</v>
      </c>
      <c r="D14" s="214"/>
      <c r="E14" s="178"/>
      <c r="F14" s="178"/>
      <c r="G14" s="178"/>
      <c r="H14" s="178"/>
      <c r="I14" s="178">
        <v>1281952</v>
      </c>
      <c r="J14" s="178">
        <v>3576899</v>
      </c>
      <c r="K14" s="178">
        <v>3289793</v>
      </c>
      <c r="L14" s="178">
        <v>3330839</v>
      </c>
      <c r="M14" s="178">
        <v>3275473</v>
      </c>
      <c r="N14" s="178">
        <v>3658177</v>
      </c>
      <c r="O14" s="178">
        <v>3180652</v>
      </c>
      <c r="P14" s="178">
        <v>3563577</v>
      </c>
      <c r="Q14" s="178">
        <v>3454050</v>
      </c>
      <c r="R14" s="178">
        <v>3002537</v>
      </c>
      <c r="S14" s="215">
        <v>31613949</v>
      </c>
    </row>
    <row r="15" spans="1:21" x14ac:dyDescent="0.2">
      <c r="A15" s="503" t="s">
        <v>102</v>
      </c>
      <c r="B15" s="178"/>
      <c r="C15" s="262" t="s">
        <v>96</v>
      </c>
      <c r="D15" s="214">
        <v>886514</v>
      </c>
      <c r="E15" s="178">
        <v>932793</v>
      </c>
      <c r="F15" s="178">
        <v>719541</v>
      </c>
      <c r="G15" s="178">
        <v>935951</v>
      </c>
      <c r="H15" s="178">
        <v>794391</v>
      </c>
      <c r="I15" s="178">
        <v>767281</v>
      </c>
      <c r="J15" s="178">
        <v>633967</v>
      </c>
      <c r="K15" s="178">
        <v>637460</v>
      </c>
      <c r="L15" s="178">
        <v>672550</v>
      </c>
      <c r="M15" s="178">
        <v>303446</v>
      </c>
      <c r="N15" s="178">
        <v>312115</v>
      </c>
      <c r="O15" s="178">
        <v>84972</v>
      </c>
      <c r="P15" s="178">
        <v>304711</v>
      </c>
      <c r="Q15" s="178">
        <v>442570</v>
      </c>
      <c r="R15" s="178">
        <v>47340</v>
      </c>
      <c r="S15" s="215">
        <v>8475602</v>
      </c>
    </row>
    <row r="16" spans="1:21" x14ac:dyDescent="0.2">
      <c r="A16" s="503" t="s">
        <v>103</v>
      </c>
      <c r="B16" s="178">
        <v>1</v>
      </c>
      <c r="C16" s="262" t="str">
        <f t="shared" si="0"/>
        <v>Milner 1</v>
      </c>
      <c r="D16" s="214">
        <v>886514</v>
      </c>
      <c r="E16" s="178">
        <v>932793</v>
      </c>
      <c r="F16" s="178">
        <v>719541</v>
      </c>
      <c r="G16" s="178">
        <v>935951</v>
      </c>
      <c r="H16" s="178">
        <v>794391</v>
      </c>
      <c r="I16" s="178">
        <v>767281</v>
      </c>
      <c r="J16" s="178">
        <v>633967</v>
      </c>
      <c r="K16" s="178">
        <v>637460</v>
      </c>
      <c r="L16" s="178">
        <v>672550</v>
      </c>
      <c r="M16" s="178">
        <v>303446</v>
      </c>
      <c r="N16" s="178">
        <v>312115</v>
      </c>
      <c r="O16" s="178">
        <v>84972</v>
      </c>
      <c r="P16" s="178">
        <v>304711</v>
      </c>
      <c r="Q16" s="178">
        <v>442570</v>
      </c>
      <c r="R16" s="178">
        <v>47340</v>
      </c>
      <c r="S16" s="215">
        <v>8475602</v>
      </c>
    </row>
    <row r="17" spans="1:19" x14ac:dyDescent="0.2">
      <c r="A17" s="503" t="s">
        <v>104</v>
      </c>
      <c r="B17" s="178"/>
      <c r="C17" s="262" t="s">
        <v>96</v>
      </c>
      <c r="D17" s="214">
        <v>5805941</v>
      </c>
      <c r="E17" s="178">
        <v>5821559</v>
      </c>
      <c r="F17" s="178">
        <v>5879760</v>
      </c>
      <c r="G17" s="178">
        <v>4777486</v>
      </c>
      <c r="H17" s="178">
        <v>4794523</v>
      </c>
      <c r="I17" s="178">
        <v>5427164</v>
      </c>
      <c r="J17" s="178">
        <v>4803235</v>
      </c>
      <c r="K17" s="178">
        <v>4662631</v>
      </c>
      <c r="L17" s="178">
        <v>5168810</v>
      </c>
      <c r="M17" s="178">
        <v>4224447</v>
      </c>
      <c r="N17" s="178">
        <v>4924549</v>
      </c>
      <c r="O17" s="178">
        <v>5432247</v>
      </c>
      <c r="P17" s="178">
        <v>4934970</v>
      </c>
      <c r="Q17" s="178">
        <v>4688747</v>
      </c>
      <c r="R17" s="178">
        <v>3049703</v>
      </c>
      <c r="S17" s="215">
        <v>74395772</v>
      </c>
    </row>
    <row r="18" spans="1:19" x14ac:dyDescent="0.2">
      <c r="A18" s="503" t="s">
        <v>105</v>
      </c>
      <c r="B18" s="178">
        <v>1</v>
      </c>
      <c r="C18" s="262" t="str">
        <f t="shared" si="0"/>
        <v>Sheerness 1</v>
      </c>
      <c r="D18" s="214">
        <v>2823659</v>
      </c>
      <c r="E18" s="178">
        <v>2953951</v>
      </c>
      <c r="F18" s="178">
        <v>2900559</v>
      </c>
      <c r="G18" s="178">
        <v>2567965</v>
      </c>
      <c r="H18" s="178">
        <v>2299087</v>
      </c>
      <c r="I18" s="178">
        <v>2814720</v>
      </c>
      <c r="J18" s="178">
        <v>2313467</v>
      </c>
      <c r="K18" s="178">
        <v>2452444</v>
      </c>
      <c r="L18" s="178">
        <v>2589480</v>
      </c>
      <c r="M18" s="178">
        <v>2063786</v>
      </c>
      <c r="N18" s="178">
        <v>2563020</v>
      </c>
      <c r="O18" s="178">
        <v>2438714</v>
      </c>
      <c r="P18" s="178">
        <v>2199876</v>
      </c>
      <c r="Q18" s="178">
        <v>2316474</v>
      </c>
      <c r="R18" s="178">
        <v>1720948</v>
      </c>
      <c r="S18" s="215">
        <v>37018150</v>
      </c>
    </row>
    <row r="19" spans="1:19" x14ac:dyDescent="0.2">
      <c r="A19" s="503" t="s">
        <v>105</v>
      </c>
      <c r="B19" s="178">
        <v>2</v>
      </c>
      <c r="C19" s="262" t="str">
        <f t="shared" si="0"/>
        <v>Sheerness 2</v>
      </c>
      <c r="D19" s="214">
        <v>2982282</v>
      </c>
      <c r="E19" s="178">
        <v>2867608</v>
      </c>
      <c r="F19" s="178">
        <v>2979201</v>
      </c>
      <c r="G19" s="178">
        <v>2209521</v>
      </c>
      <c r="H19" s="178">
        <v>2495436</v>
      </c>
      <c r="I19" s="178">
        <v>2612444</v>
      </c>
      <c r="J19" s="178">
        <v>2489768</v>
      </c>
      <c r="K19" s="178">
        <v>2210187</v>
      </c>
      <c r="L19" s="178">
        <v>2579330</v>
      </c>
      <c r="M19" s="178">
        <v>2160661</v>
      </c>
      <c r="N19" s="178">
        <v>2361529</v>
      </c>
      <c r="O19" s="178">
        <v>2993533</v>
      </c>
      <c r="P19" s="178">
        <v>2735094</v>
      </c>
      <c r="Q19" s="178">
        <v>2372273</v>
      </c>
      <c r="R19" s="178">
        <v>1328755</v>
      </c>
      <c r="S19" s="215">
        <v>37377622</v>
      </c>
    </row>
    <row r="20" spans="1:19" x14ac:dyDescent="0.2">
      <c r="A20" s="503" t="s">
        <v>106</v>
      </c>
      <c r="B20" s="178"/>
      <c r="C20" s="262" t="s">
        <v>96</v>
      </c>
      <c r="D20" s="214">
        <v>15097016</v>
      </c>
      <c r="E20" s="178">
        <v>14658239</v>
      </c>
      <c r="F20" s="178">
        <v>14083481</v>
      </c>
      <c r="G20" s="178">
        <v>12922935</v>
      </c>
      <c r="H20" s="178">
        <v>14414667</v>
      </c>
      <c r="I20" s="178">
        <v>10414910</v>
      </c>
      <c r="J20" s="178">
        <v>9511425</v>
      </c>
      <c r="K20" s="178">
        <v>11447442</v>
      </c>
      <c r="L20" s="178">
        <v>13794778</v>
      </c>
      <c r="M20" s="178">
        <v>12947494</v>
      </c>
      <c r="N20" s="178">
        <v>12132655</v>
      </c>
      <c r="O20" s="178">
        <v>11128693</v>
      </c>
      <c r="P20" s="178">
        <v>3125063</v>
      </c>
      <c r="Q20" s="178">
        <v>2351245</v>
      </c>
      <c r="R20" s="178">
        <v>1166457</v>
      </c>
      <c r="S20" s="215">
        <v>159196500</v>
      </c>
    </row>
    <row r="21" spans="1:19" x14ac:dyDescent="0.2">
      <c r="A21" s="503" t="s">
        <v>107</v>
      </c>
      <c r="B21" s="178">
        <v>1</v>
      </c>
      <c r="C21" s="262" t="str">
        <f t="shared" si="0"/>
        <v>Sundance 1</v>
      </c>
      <c r="D21" s="214">
        <v>2102287</v>
      </c>
      <c r="E21" s="178">
        <v>1913678</v>
      </c>
      <c r="F21" s="178">
        <v>2080707</v>
      </c>
      <c r="G21" s="178">
        <v>1900702</v>
      </c>
      <c r="H21" s="178">
        <v>1618856</v>
      </c>
      <c r="I21" s="178">
        <v>0</v>
      </c>
      <c r="J21" s="178">
        <v>0</v>
      </c>
      <c r="K21" s="178">
        <v>627137</v>
      </c>
      <c r="L21" s="178">
        <v>1917473</v>
      </c>
      <c r="M21" s="178">
        <v>1759412</v>
      </c>
      <c r="N21" s="178">
        <v>1507123</v>
      </c>
      <c r="O21" s="178">
        <v>1534971</v>
      </c>
      <c r="P21" s="178">
        <v>0</v>
      </c>
      <c r="Q21" s="178">
        <v>0</v>
      </c>
      <c r="R21" s="178">
        <v>0</v>
      </c>
      <c r="S21" s="215">
        <v>16962346</v>
      </c>
    </row>
    <row r="22" spans="1:19" x14ac:dyDescent="0.2">
      <c r="A22" s="503" t="s">
        <v>107</v>
      </c>
      <c r="B22" s="178">
        <v>2</v>
      </c>
      <c r="C22" s="262" t="str">
        <f t="shared" si="0"/>
        <v>Sundance 2</v>
      </c>
      <c r="D22" s="214">
        <v>2250852</v>
      </c>
      <c r="E22" s="178">
        <v>1962904</v>
      </c>
      <c r="F22" s="178">
        <v>1701827</v>
      </c>
      <c r="G22" s="178">
        <v>1917691</v>
      </c>
      <c r="H22" s="178">
        <v>1925524</v>
      </c>
      <c r="I22" s="178">
        <v>0</v>
      </c>
      <c r="J22" s="178">
        <v>0</v>
      </c>
      <c r="K22" s="178">
        <v>370065</v>
      </c>
      <c r="L22" s="178">
        <v>1908522</v>
      </c>
      <c r="M22" s="178">
        <v>1715000</v>
      </c>
      <c r="N22" s="178">
        <v>1547173</v>
      </c>
      <c r="O22" s="178">
        <v>1694630</v>
      </c>
      <c r="P22" s="178">
        <v>0</v>
      </c>
      <c r="Q22" s="178">
        <v>0</v>
      </c>
      <c r="R22" s="178">
        <v>0</v>
      </c>
      <c r="S22" s="215">
        <v>16994188</v>
      </c>
    </row>
    <row r="23" spans="1:19" x14ac:dyDescent="0.2">
      <c r="A23" s="503" t="s">
        <v>107</v>
      </c>
      <c r="B23" s="178">
        <v>3</v>
      </c>
      <c r="C23" s="262" t="str">
        <f t="shared" si="0"/>
        <v>Sundance 3</v>
      </c>
      <c r="D23" s="214">
        <v>2335909</v>
      </c>
      <c r="E23" s="178">
        <v>2654107</v>
      </c>
      <c r="F23" s="178">
        <v>2533629</v>
      </c>
      <c r="G23" s="178">
        <v>2011280</v>
      </c>
      <c r="H23" s="178">
        <v>2320738</v>
      </c>
      <c r="I23" s="178">
        <v>2288608</v>
      </c>
      <c r="J23" s="178">
        <v>1898939</v>
      </c>
      <c r="K23" s="178">
        <v>2659644</v>
      </c>
      <c r="L23" s="178">
        <v>2188024</v>
      </c>
      <c r="M23" s="178">
        <v>1979448</v>
      </c>
      <c r="N23" s="178">
        <v>2033947</v>
      </c>
      <c r="O23" s="178">
        <v>1901298</v>
      </c>
      <c r="P23" s="178">
        <v>344221</v>
      </c>
      <c r="Q23" s="178">
        <v>0</v>
      </c>
      <c r="R23" s="178">
        <v>0</v>
      </c>
      <c r="S23" s="215">
        <v>27149792</v>
      </c>
    </row>
    <row r="24" spans="1:19" x14ac:dyDescent="0.2">
      <c r="A24" s="503" t="s">
        <v>107</v>
      </c>
      <c r="B24" s="178">
        <v>4</v>
      </c>
      <c r="C24" s="262" t="str">
        <f t="shared" si="0"/>
        <v>Sundance 4</v>
      </c>
      <c r="D24" s="214">
        <v>2767617</v>
      </c>
      <c r="E24" s="178">
        <v>2378255</v>
      </c>
      <c r="F24" s="178">
        <v>2935635</v>
      </c>
      <c r="G24" s="178">
        <v>2390516</v>
      </c>
      <c r="H24" s="178">
        <v>2559103</v>
      </c>
      <c r="I24" s="178">
        <v>2805431</v>
      </c>
      <c r="J24" s="178">
        <v>2397816</v>
      </c>
      <c r="K24" s="178">
        <v>2487223</v>
      </c>
      <c r="L24" s="178">
        <v>2486580</v>
      </c>
      <c r="M24" s="178">
        <v>2294630</v>
      </c>
      <c r="N24" s="178">
        <v>1839232</v>
      </c>
      <c r="O24" s="178">
        <v>1846831</v>
      </c>
      <c r="P24" s="178">
        <v>1222941</v>
      </c>
      <c r="Q24" s="178">
        <v>972963</v>
      </c>
      <c r="R24" s="178">
        <v>669780</v>
      </c>
      <c r="S24" s="215">
        <v>32054553</v>
      </c>
    </row>
    <row r="25" spans="1:19" x14ac:dyDescent="0.2">
      <c r="A25" s="503" t="s">
        <v>107</v>
      </c>
      <c r="B25" s="178">
        <v>5</v>
      </c>
      <c r="C25" s="262" t="str">
        <f t="shared" si="0"/>
        <v>Sundance 5</v>
      </c>
      <c r="D25" s="214">
        <v>2594125</v>
      </c>
      <c r="E25" s="178">
        <v>2610760</v>
      </c>
      <c r="F25" s="178">
        <v>2522372</v>
      </c>
      <c r="G25" s="178">
        <v>1903487</v>
      </c>
      <c r="H25" s="178">
        <v>3167729</v>
      </c>
      <c r="I25" s="178">
        <v>2878166</v>
      </c>
      <c r="J25" s="178">
        <v>2208232</v>
      </c>
      <c r="K25" s="178">
        <v>2842743</v>
      </c>
      <c r="L25" s="178">
        <v>2919139</v>
      </c>
      <c r="M25" s="178">
        <v>2506612</v>
      </c>
      <c r="N25" s="178">
        <v>2521686</v>
      </c>
      <c r="O25" s="178">
        <v>2199703</v>
      </c>
      <c r="P25" s="178">
        <v>288818</v>
      </c>
      <c r="Q25" s="178">
        <v>0</v>
      </c>
      <c r="R25" s="178">
        <v>0</v>
      </c>
      <c r="S25" s="215">
        <v>31163572</v>
      </c>
    </row>
    <row r="26" spans="1:19" x14ac:dyDescent="0.2">
      <c r="A26" s="503" t="s">
        <v>107</v>
      </c>
      <c r="B26" s="178">
        <v>6</v>
      </c>
      <c r="C26" s="262" t="str">
        <f t="shared" si="0"/>
        <v>Sundance 6</v>
      </c>
      <c r="D26" s="214">
        <v>3046226</v>
      </c>
      <c r="E26" s="178">
        <v>3138535</v>
      </c>
      <c r="F26" s="178">
        <v>2309311</v>
      </c>
      <c r="G26" s="178">
        <v>2799259</v>
      </c>
      <c r="H26" s="178">
        <v>2822717</v>
      </c>
      <c r="I26" s="178">
        <v>2442705</v>
      </c>
      <c r="J26" s="178">
        <v>3006438</v>
      </c>
      <c r="K26" s="178">
        <v>2460630</v>
      </c>
      <c r="L26" s="178">
        <v>2375040</v>
      </c>
      <c r="M26" s="178">
        <v>2692392</v>
      </c>
      <c r="N26" s="178">
        <v>2683494</v>
      </c>
      <c r="O26" s="178">
        <v>1951260</v>
      </c>
      <c r="P26" s="178">
        <v>1269083</v>
      </c>
      <c r="Q26" s="178">
        <v>1378282</v>
      </c>
      <c r="R26" s="178">
        <v>496677</v>
      </c>
      <c r="S26" s="215">
        <v>34872049</v>
      </c>
    </row>
    <row r="27" spans="1:19" ht="16" thickBot="1" x14ac:dyDescent="0.25">
      <c r="A27" s="257" t="s">
        <v>93</v>
      </c>
      <c r="B27" s="178"/>
      <c r="C27" s="262"/>
      <c r="D27" s="239">
        <v>42609316</v>
      </c>
      <c r="E27" s="240">
        <v>42475260</v>
      </c>
      <c r="F27" s="240">
        <v>40195116</v>
      </c>
      <c r="G27" s="240">
        <v>39253031</v>
      </c>
      <c r="H27" s="240">
        <v>40573254</v>
      </c>
      <c r="I27" s="240">
        <v>38803886</v>
      </c>
      <c r="J27" s="240">
        <v>37607914</v>
      </c>
      <c r="K27" s="240">
        <v>38518678</v>
      </c>
      <c r="L27" s="240">
        <v>42550492</v>
      </c>
      <c r="M27" s="240">
        <v>39393547</v>
      </c>
      <c r="N27" s="240">
        <v>38828246</v>
      </c>
      <c r="O27" s="240">
        <v>37137651</v>
      </c>
      <c r="P27" s="240">
        <v>29460001</v>
      </c>
      <c r="Q27" s="240">
        <v>27908381</v>
      </c>
      <c r="R27" s="240">
        <v>22413990</v>
      </c>
      <c r="S27" s="241">
        <v>557728763</v>
      </c>
    </row>
    <row r="28" spans="1:19" ht="25" thickBot="1" x14ac:dyDescent="0.35">
      <c r="A28" s="746" t="s">
        <v>108</v>
      </c>
      <c r="B28" s="747"/>
      <c r="C28" s="747"/>
      <c r="D28" s="748"/>
      <c r="E28" s="748"/>
      <c r="F28" s="748"/>
      <c r="G28" s="748"/>
      <c r="H28" s="748"/>
      <c r="I28" s="748"/>
      <c r="J28" s="748"/>
      <c r="K28" s="748"/>
      <c r="L28" s="748"/>
      <c r="M28" s="748"/>
      <c r="N28" s="748"/>
      <c r="O28" s="748"/>
      <c r="P28" s="748"/>
      <c r="Q28" s="748"/>
      <c r="R28" s="749"/>
    </row>
    <row r="29" spans="1:19" ht="16" thickBot="1" x14ac:dyDescent="0.25">
      <c r="A29" s="259" t="s">
        <v>91</v>
      </c>
      <c r="B29" s="260" t="s">
        <v>92</v>
      </c>
      <c r="C29" s="261"/>
      <c r="D29" s="515">
        <v>2006</v>
      </c>
      <c r="E29" s="515">
        <v>2007</v>
      </c>
      <c r="F29" s="515">
        <v>2008</v>
      </c>
      <c r="G29" s="515">
        <v>2009</v>
      </c>
      <c r="H29" s="515">
        <v>2010</v>
      </c>
      <c r="I29" s="515">
        <v>2011</v>
      </c>
      <c r="J29" s="515">
        <v>2012</v>
      </c>
      <c r="K29" s="515">
        <v>2013</v>
      </c>
      <c r="L29" s="515">
        <v>2014</v>
      </c>
      <c r="M29" s="515">
        <v>2015</v>
      </c>
      <c r="N29" s="515">
        <v>2016</v>
      </c>
      <c r="O29" s="515">
        <v>2017</v>
      </c>
      <c r="P29" s="515">
        <v>2018</v>
      </c>
      <c r="Q29" s="515">
        <v>2019</v>
      </c>
      <c r="R29" s="516">
        <v>2020</v>
      </c>
    </row>
    <row r="30" spans="1:19" x14ac:dyDescent="0.2">
      <c r="A30" s="502" t="s">
        <v>95</v>
      </c>
      <c r="B30" s="178"/>
      <c r="C30" s="402" t="s">
        <v>96</v>
      </c>
      <c r="D30" s="490">
        <v>0.11582542183967469</v>
      </c>
      <c r="E30" s="491">
        <v>0.11557443085692706</v>
      </c>
      <c r="F30" s="491">
        <v>0.12165181958922572</v>
      </c>
      <c r="G30" s="491">
        <v>0.12850470069432346</v>
      </c>
      <c r="H30" s="491">
        <v>0.11889879475774855</v>
      </c>
      <c r="I30" s="491">
        <v>0.13092451616830336</v>
      </c>
      <c r="J30" s="491">
        <v>0.12244553101243531</v>
      </c>
      <c r="K30" s="491">
        <v>0.11052066740192901</v>
      </c>
      <c r="L30" s="491">
        <v>9.6052473376806072E-2</v>
      </c>
      <c r="M30" s="491">
        <v>7.0107802173792574E-2</v>
      </c>
      <c r="N30" s="491">
        <v>5.0319914013113032E-2</v>
      </c>
      <c r="O30" s="491">
        <v>4.9333653332032226E-2</v>
      </c>
      <c r="P30" s="491">
        <v>7.1741036261336169E-2</v>
      </c>
      <c r="Q30" s="491">
        <v>7.8463455117658024E-2</v>
      </c>
      <c r="R30" s="492">
        <v>4.9911416932014334E-2</v>
      </c>
    </row>
    <row r="31" spans="1:19" x14ac:dyDescent="0.2">
      <c r="A31" s="503" t="s">
        <v>97</v>
      </c>
      <c r="B31" s="178">
        <v>3</v>
      </c>
      <c r="C31" s="262" t="str">
        <f t="shared" ref="C31:C53" si="1">_xlfn.CONCAT(A31:B31)</f>
        <v>Battle River 3</v>
      </c>
      <c r="D31" s="493">
        <v>0.2262879915513768</v>
      </c>
      <c r="E31" s="494">
        <v>0.19782487623888431</v>
      </c>
      <c r="F31" s="494">
        <v>0.23947152128027904</v>
      </c>
      <c r="G31" s="494">
        <v>0.21367356839014479</v>
      </c>
      <c r="H31" s="494">
        <v>0.2304814296354292</v>
      </c>
      <c r="I31" s="494">
        <v>0.20873182714678823</v>
      </c>
      <c r="J31" s="494">
        <v>0.23621121839006576</v>
      </c>
      <c r="K31" s="494">
        <v>0.20580699112778386</v>
      </c>
      <c r="L31" s="494">
        <v>0.17196800649852706</v>
      </c>
      <c r="M31" s="494">
        <v>5.1614258118361428E-2</v>
      </c>
      <c r="N31" s="494">
        <v>9.5601775790573815E-3</v>
      </c>
      <c r="O31" s="494">
        <v>1.2579306339704039E-2</v>
      </c>
      <c r="P31" s="494">
        <v>4.8080166889757275E-2</v>
      </c>
      <c r="Q31" s="494">
        <v>7.7757755545285662E-2</v>
      </c>
      <c r="R31" s="495">
        <v>0</v>
      </c>
    </row>
    <row r="32" spans="1:19" x14ac:dyDescent="0.2">
      <c r="A32" s="503" t="s">
        <v>97</v>
      </c>
      <c r="B32" s="178">
        <v>4</v>
      </c>
      <c r="C32" s="262" t="str">
        <f t="shared" si="1"/>
        <v>Battle River 4</v>
      </c>
      <c r="D32" s="493">
        <v>0.23189561930296426</v>
      </c>
      <c r="E32" s="494">
        <v>0.2315584631988159</v>
      </c>
      <c r="F32" s="494">
        <v>0.21065301323630431</v>
      </c>
      <c r="G32" s="494">
        <v>0.22043519694603642</v>
      </c>
      <c r="H32" s="494">
        <v>0.2492656159860335</v>
      </c>
      <c r="I32" s="494">
        <v>0.20817635688668959</v>
      </c>
      <c r="J32" s="494">
        <v>0.24761901452815369</v>
      </c>
      <c r="K32" s="494">
        <v>0.19442744021178687</v>
      </c>
      <c r="L32" s="494">
        <v>0.22156038051616314</v>
      </c>
      <c r="M32" s="494">
        <v>0.30455989673382711</v>
      </c>
      <c r="N32" s="494">
        <v>0.16653410678696348</v>
      </c>
      <c r="O32" s="494">
        <v>0.13428915757345525</v>
      </c>
      <c r="P32" s="494">
        <v>0.23904762310319749</v>
      </c>
      <c r="Q32" s="494">
        <v>0.27234006214300199</v>
      </c>
      <c r="R32" s="495">
        <v>0.16666011152090704</v>
      </c>
    </row>
    <row r="33" spans="1:18" x14ac:dyDescent="0.2">
      <c r="A33" s="503" t="s">
        <v>97</v>
      </c>
      <c r="B33" s="178">
        <v>5</v>
      </c>
      <c r="C33" s="262" t="str">
        <f t="shared" si="1"/>
        <v>Battle River 5</v>
      </c>
      <c r="D33" s="493">
        <v>0.54181638914565888</v>
      </c>
      <c r="E33" s="494">
        <v>0.57061666056229976</v>
      </c>
      <c r="F33" s="494">
        <v>0.54987546548341659</v>
      </c>
      <c r="G33" s="494">
        <v>0.56589123466381874</v>
      </c>
      <c r="H33" s="494">
        <v>0.52025295437853736</v>
      </c>
      <c r="I33" s="494">
        <v>0.58309181596652215</v>
      </c>
      <c r="J33" s="494">
        <v>0.51616976708178053</v>
      </c>
      <c r="K33" s="494">
        <v>0.59976556866042929</v>
      </c>
      <c r="L33" s="494">
        <v>0.60647161298530983</v>
      </c>
      <c r="M33" s="494">
        <v>0.64382584514781149</v>
      </c>
      <c r="N33" s="494">
        <v>0.82390571563397919</v>
      </c>
      <c r="O33" s="494">
        <v>0.85313153608684067</v>
      </c>
      <c r="P33" s="494">
        <v>0.71287221000704526</v>
      </c>
      <c r="Q33" s="494">
        <v>0.64990218231171237</v>
      </c>
      <c r="R33" s="495">
        <v>0.83333988847909291</v>
      </c>
    </row>
    <row r="34" spans="1:18" x14ac:dyDescent="0.2">
      <c r="A34" s="503" t="s">
        <v>98</v>
      </c>
      <c r="B34" s="178"/>
      <c r="C34" s="183" t="s">
        <v>96</v>
      </c>
      <c r="D34" s="496">
        <v>0.23287055347239088</v>
      </c>
      <c r="E34" s="497">
        <v>0.23307346441198948</v>
      </c>
      <c r="F34" s="497">
        <v>0.22185048551669809</v>
      </c>
      <c r="G34" s="497">
        <v>0.25802216394448624</v>
      </c>
      <c r="H34" s="497">
        <v>0.23800780188840659</v>
      </c>
      <c r="I34" s="497">
        <v>0.25142729261703323</v>
      </c>
      <c r="J34" s="497">
        <v>0.24521423868391104</v>
      </c>
      <c r="K34" s="497">
        <v>0.25759053828379053</v>
      </c>
      <c r="L34" s="497">
        <v>0.22820857159536487</v>
      </c>
      <c r="M34" s="497">
        <v>0.26561395956550954</v>
      </c>
      <c r="N34" s="497">
        <v>0.2684721838838664</v>
      </c>
      <c r="O34" s="497">
        <v>0.27931486566018943</v>
      </c>
      <c r="P34" s="497">
        <v>0.34814414975749663</v>
      </c>
      <c r="Q34" s="497">
        <v>0.36329284024035646</v>
      </c>
      <c r="R34" s="498">
        <v>0.43214934065733052</v>
      </c>
    </row>
    <row r="35" spans="1:18" x14ac:dyDescent="0.2">
      <c r="A35" s="503" t="s">
        <v>99</v>
      </c>
      <c r="B35" s="178">
        <v>1</v>
      </c>
      <c r="C35" s="262" t="str">
        <f t="shared" si="1"/>
        <v>Genesee 1</v>
      </c>
      <c r="D35" s="493">
        <v>0.3242483840944605</v>
      </c>
      <c r="E35" s="494">
        <v>0.31568610694943444</v>
      </c>
      <c r="F35" s="494">
        <v>0.3320340246258231</v>
      </c>
      <c r="G35" s="494">
        <v>0.30253070846488084</v>
      </c>
      <c r="H35" s="494">
        <v>0.34094728133717023</v>
      </c>
      <c r="I35" s="494">
        <v>0.32094626313348962</v>
      </c>
      <c r="J35" s="494">
        <v>0.34389973710680422</v>
      </c>
      <c r="K35" s="494">
        <v>0.29772384670219765</v>
      </c>
      <c r="L35" s="494">
        <v>0.32540237582703962</v>
      </c>
      <c r="M35" s="494">
        <v>0.29916865102954315</v>
      </c>
      <c r="N35" s="494">
        <v>0.31967505936127727</v>
      </c>
      <c r="O35" s="494">
        <v>0.30002165216216026</v>
      </c>
      <c r="P35" s="494">
        <v>0.34400199993623448</v>
      </c>
      <c r="Q35" s="494">
        <v>0.30025579660151014</v>
      </c>
      <c r="R35" s="495">
        <v>0.31245863312007788</v>
      </c>
    </row>
    <row r="36" spans="1:18" x14ac:dyDescent="0.2">
      <c r="A36" s="503" t="s">
        <v>99</v>
      </c>
      <c r="B36" s="178">
        <v>2</v>
      </c>
      <c r="C36" s="262" t="str">
        <f t="shared" si="1"/>
        <v>Genesee 2</v>
      </c>
      <c r="D36" s="493">
        <v>0.30558848591402027</v>
      </c>
      <c r="E36" s="494">
        <v>0.32575827365569759</v>
      </c>
      <c r="F36" s="494">
        <v>0.33218059355594615</v>
      </c>
      <c r="G36" s="494">
        <v>0.32183561226174329</v>
      </c>
      <c r="H36" s="494">
        <v>0.31582340685806232</v>
      </c>
      <c r="I36" s="494">
        <v>0.34008158373884678</v>
      </c>
      <c r="J36" s="494">
        <v>0.32743475490555407</v>
      </c>
      <c r="K36" s="494">
        <v>0.31621620014499024</v>
      </c>
      <c r="L36" s="494">
        <v>0.31669427799324579</v>
      </c>
      <c r="M36" s="494">
        <v>0.32285313217137401</v>
      </c>
      <c r="N36" s="494">
        <v>0.30092637359770014</v>
      </c>
      <c r="O36" s="494">
        <v>0.32032600096904512</v>
      </c>
      <c r="P36" s="494">
        <v>0.31223965460539627</v>
      </c>
      <c r="Q36" s="494">
        <v>0.31228696561712965</v>
      </c>
      <c r="R36" s="495">
        <v>0.29716201136236114</v>
      </c>
    </row>
    <row r="37" spans="1:18" x14ac:dyDescent="0.2">
      <c r="A37" s="503" t="s">
        <v>99</v>
      </c>
      <c r="B37" s="178">
        <v>3</v>
      </c>
      <c r="C37" s="262" t="str">
        <f t="shared" si="1"/>
        <v>Genesee 3</v>
      </c>
      <c r="D37" s="493">
        <v>0.37016312999151924</v>
      </c>
      <c r="E37" s="494">
        <v>0.35855561939486796</v>
      </c>
      <c r="F37" s="494">
        <v>0.33578538181823075</v>
      </c>
      <c r="G37" s="494">
        <v>0.37563367927337582</v>
      </c>
      <c r="H37" s="494">
        <v>0.34322931180476746</v>
      </c>
      <c r="I37" s="494">
        <v>0.33897215312766366</v>
      </c>
      <c r="J37" s="494">
        <v>0.32866550798764171</v>
      </c>
      <c r="K37" s="494">
        <v>0.38605995315281211</v>
      </c>
      <c r="L37" s="494">
        <v>0.35790334617971459</v>
      </c>
      <c r="M37" s="494">
        <v>0.37797821679908283</v>
      </c>
      <c r="N37" s="494">
        <v>0.37939856704102259</v>
      </c>
      <c r="O37" s="494">
        <v>0.37965234686879462</v>
      </c>
      <c r="P37" s="494">
        <v>0.34375834545836925</v>
      </c>
      <c r="Q37" s="494">
        <v>0.38745723778136021</v>
      </c>
      <c r="R37" s="495">
        <v>0.39037935551756103</v>
      </c>
    </row>
    <row r="38" spans="1:18" x14ac:dyDescent="0.2">
      <c r="A38" s="503" t="s">
        <v>100</v>
      </c>
      <c r="B38" s="178"/>
      <c r="C38" s="183" t="s">
        <v>96</v>
      </c>
      <c r="D38" s="496">
        <v>0.13992592605804796</v>
      </c>
      <c r="E38" s="497">
        <v>0.14723297750266862</v>
      </c>
      <c r="F38" s="497">
        <v>0.14193811506850731</v>
      </c>
      <c r="G38" s="497">
        <v>0.13869777342799336</v>
      </c>
      <c r="H38" s="497">
        <v>0.15006957539072416</v>
      </c>
      <c r="I38" s="497">
        <v>0.18961490094059136</v>
      </c>
      <c r="J38" s="497">
        <v>0.23485402567129887</v>
      </c>
      <c r="K38" s="497">
        <v>0.19709887239639948</v>
      </c>
      <c r="L38" s="497">
        <v>0.21426043675358677</v>
      </c>
      <c r="M38" s="497">
        <v>0.22066784186760335</v>
      </c>
      <c r="N38" s="497">
        <v>0.23387069815103159</v>
      </c>
      <c r="O38" s="497">
        <v>0.22312948656876549</v>
      </c>
      <c r="P38" s="497">
        <v>0.29617918207131089</v>
      </c>
      <c r="Q38" s="497">
        <v>0.29013205746331183</v>
      </c>
      <c r="R38" s="498">
        <v>0.32772322107755025</v>
      </c>
    </row>
    <row r="39" spans="1:18" x14ac:dyDescent="0.2">
      <c r="A39" s="503" t="s">
        <v>101</v>
      </c>
      <c r="B39" s="178">
        <v>1</v>
      </c>
      <c r="C39" s="262" t="str">
        <f t="shared" si="1"/>
        <v>Keephills 1</v>
      </c>
      <c r="D39" s="493">
        <v>0.53397718406185157</v>
      </c>
      <c r="E39" s="494">
        <v>0.5029747708538177</v>
      </c>
      <c r="F39" s="494">
        <v>0.50205487291548312</v>
      </c>
      <c r="G39" s="494">
        <v>0.49958176502872359</v>
      </c>
      <c r="H39" s="494">
        <v>0.50416082877264545</v>
      </c>
      <c r="I39" s="494">
        <v>0.41765882305772312</v>
      </c>
      <c r="J39" s="494">
        <v>0.29156115515994008</v>
      </c>
      <c r="K39" s="494">
        <v>0.16414607083151342</v>
      </c>
      <c r="L39" s="494">
        <v>0.33449059969702377</v>
      </c>
      <c r="M39" s="494">
        <v>0.28508071367298027</v>
      </c>
      <c r="N39" s="494">
        <v>0.29637953265955191</v>
      </c>
      <c r="O39" s="494">
        <v>0.34047973180490448</v>
      </c>
      <c r="P39" s="494">
        <v>0.28832234114524208</v>
      </c>
      <c r="Q39" s="494">
        <v>0.28465727797403423</v>
      </c>
      <c r="R39" s="495">
        <v>0.29886523673744159</v>
      </c>
    </row>
    <row r="40" spans="1:18" x14ac:dyDescent="0.2">
      <c r="A40" s="503" t="s">
        <v>101</v>
      </c>
      <c r="B40" s="178">
        <v>2</v>
      </c>
      <c r="C40" s="262" t="str">
        <f t="shared" si="1"/>
        <v>Keephills 2</v>
      </c>
      <c r="D40" s="493">
        <v>0.46602281593814848</v>
      </c>
      <c r="E40" s="494">
        <v>0.4970252291461823</v>
      </c>
      <c r="F40" s="494">
        <v>0.49794512708451683</v>
      </c>
      <c r="G40" s="494">
        <v>0.50041823497127647</v>
      </c>
      <c r="H40" s="494">
        <v>0.49583917122735455</v>
      </c>
      <c r="I40" s="494">
        <v>0.40811071795286497</v>
      </c>
      <c r="J40" s="494">
        <v>0.30346271725482515</v>
      </c>
      <c r="K40" s="494">
        <v>0.40252961411424781</v>
      </c>
      <c r="L40" s="494">
        <v>0.30016111859234407</v>
      </c>
      <c r="M40" s="494">
        <v>0.33812015775192805</v>
      </c>
      <c r="N40" s="494">
        <v>0.30077254300259593</v>
      </c>
      <c r="O40" s="494">
        <v>0.2756851048783534</v>
      </c>
      <c r="P40" s="494">
        <v>0.30326531421513575</v>
      </c>
      <c r="Q40" s="494">
        <v>0.28876491333457494</v>
      </c>
      <c r="R40" s="495">
        <v>0.2923807974449959</v>
      </c>
    </row>
    <row r="41" spans="1:18" x14ac:dyDescent="0.2">
      <c r="A41" s="503" t="s">
        <v>101</v>
      </c>
      <c r="B41" s="178">
        <v>3</v>
      </c>
      <c r="C41" s="262" t="str">
        <f t="shared" si="1"/>
        <v>Keephills 3</v>
      </c>
      <c r="D41" s="493">
        <v>0</v>
      </c>
      <c r="E41" s="494">
        <v>0</v>
      </c>
      <c r="F41" s="494">
        <v>0</v>
      </c>
      <c r="G41" s="494">
        <v>0</v>
      </c>
      <c r="H41" s="494">
        <v>0</v>
      </c>
      <c r="I41" s="494">
        <v>0.17423045898941192</v>
      </c>
      <c r="J41" s="494">
        <v>0.40497612758523477</v>
      </c>
      <c r="K41" s="494">
        <v>0.43332431505423874</v>
      </c>
      <c r="L41" s="494">
        <v>0.36534828171063216</v>
      </c>
      <c r="M41" s="494">
        <v>0.37679912857509168</v>
      </c>
      <c r="N41" s="494">
        <v>0.40284792433785216</v>
      </c>
      <c r="O41" s="494">
        <v>0.38383516331674211</v>
      </c>
      <c r="P41" s="494">
        <v>0.40841234463962217</v>
      </c>
      <c r="Q41" s="494">
        <v>0.42657780869139084</v>
      </c>
      <c r="R41" s="495">
        <v>0.40875396581756251</v>
      </c>
    </row>
    <row r="42" spans="1:18" x14ac:dyDescent="0.2">
      <c r="A42" s="503" t="s">
        <v>102</v>
      </c>
      <c r="B42" s="178"/>
      <c r="C42" s="183" t="s">
        <v>96</v>
      </c>
      <c r="D42" s="496">
        <v>2.0805637903222853E-2</v>
      </c>
      <c r="E42" s="497">
        <v>2.196085438911969E-2</v>
      </c>
      <c r="F42" s="497">
        <v>1.7901204713527883E-2</v>
      </c>
      <c r="G42" s="497">
        <v>2.3844044043375912E-2</v>
      </c>
      <c r="H42" s="497">
        <v>1.9579178933984441E-2</v>
      </c>
      <c r="I42" s="497">
        <v>1.9773303117115643E-2</v>
      </c>
      <c r="J42" s="497">
        <v>1.6857276370074659E-2</v>
      </c>
      <c r="K42" s="497">
        <v>1.6549373786919685E-2</v>
      </c>
      <c r="L42" s="497">
        <v>1.5805927696441208E-2</v>
      </c>
      <c r="M42" s="497">
        <v>7.7029367271751383E-3</v>
      </c>
      <c r="N42" s="497">
        <v>8.0383491955830291E-3</v>
      </c>
      <c r="O42" s="497">
        <v>2.2880283946876447E-3</v>
      </c>
      <c r="P42" s="497">
        <v>1.0343210782647291E-2</v>
      </c>
      <c r="Q42" s="497">
        <v>1.585796037398228E-2</v>
      </c>
      <c r="R42" s="498">
        <v>2.1120737539367155E-3</v>
      </c>
    </row>
    <row r="43" spans="1:18" x14ac:dyDescent="0.2">
      <c r="A43" s="503" t="s">
        <v>103</v>
      </c>
      <c r="B43" s="178">
        <v>1</v>
      </c>
      <c r="C43" s="262" t="str">
        <f t="shared" si="1"/>
        <v>Milner 1</v>
      </c>
      <c r="D43" s="493">
        <v>1</v>
      </c>
      <c r="E43" s="494">
        <v>1</v>
      </c>
      <c r="F43" s="494">
        <v>1</v>
      </c>
      <c r="G43" s="494">
        <v>1</v>
      </c>
      <c r="H43" s="494">
        <v>1</v>
      </c>
      <c r="I43" s="494">
        <v>1</v>
      </c>
      <c r="J43" s="494">
        <v>1</v>
      </c>
      <c r="K43" s="494">
        <v>1</v>
      </c>
      <c r="L43" s="494">
        <v>1</v>
      </c>
      <c r="M43" s="494">
        <v>1</v>
      </c>
      <c r="N43" s="494">
        <v>1</v>
      </c>
      <c r="O43" s="494">
        <v>1</v>
      </c>
      <c r="P43" s="494">
        <v>1</v>
      </c>
      <c r="Q43" s="494">
        <v>1</v>
      </c>
      <c r="R43" s="495">
        <v>1</v>
      </c>
    </row>
    <row r="44" spans="1:18" x14ac:dyDescent="0.2">
      <c r="A44" s="503" t="s">
        <v>104</v>
      </c>
      <c r="B44" s="178"/>
      <c r="C44" s="183" t="s">
        <v>96</v>
      </c>
      <c r="D44" s="496">
        <v>0.13625989677938036</v>
      </c>
      <c r="E44" s="497">
        <v>0.13705764249589056</v>
      </c>
      <c r="F44" s="497">
        <v>0.14628045855123295</v>
      </c>
      <c r="G44" s="497">
        <v>0.12170998973302215</v>
      </c>
      <c r="H44" s="497">
        <v>0.11816954587867169</v>
      </c>
      <c r="I44" s="497">
        <v>0.13986135306139183</v>
      </c>
      <c r="J44" s="497">
        <v>0.12771872962696096</v>
      </c>
      <c r="K44" s="497">
        <v>0.12104857285081279</v>
      </c>
      <c r="L44" s="497">
        <v>0.12147474111462683</v>
      </c>
      <c r="M44" s="497">
        <v>0.10723703047100583</v>
      </c>
      <c r="N44" s="497">
        <v>0.12682903574887211</v>
      </c>
      <c r="O44" s="497">
        <v>0.1462733063003904</v>
      </c>
      <c r="P44" s="497">
        <v>0.16751425093298536</v>
      </c>
      <c r="Q44" s="497">
        <v>0.16800498029606231</v>
      </c>
      <c r="R44" s="498">
        <v>0.13606247705116314</v>
      </c>
    </row>
    <row r="45" spans="1:18" x14ac:dyDescent="0.2">
      <c r="A45" s="503" t="s">
        <v>105</v>
      </c>
      <c r="B45" s="178">
        <v>1</v>
      </c>
      <c r="C45" s="262" t="str">
        <f t="shared" si="1"/>
        <v>Sheerness 1</v>
      </c>
      <c r="D45" s="493">
        <v>0.48633959594146753</v>
      </c>
      <c r="E45" s="494">
        <v>0.50741579703993378</v>
      </c>
      <c r="F45" s="494">
        <v>0.49331248214212825</v>
      </c>
      <c r="G45" s="494">
        <v>0.53751387235880965</v>
      </c>
      <c r="H45" s="494">
        <v>0.47952361475792271</v>
      </c>
      <c r="I45" s="494">
        <v>0.51863551571317912</v>
      </c>
      <c r="J45" s="494">
        <v>0.48164768119819246</v>
      </c>
      <c r="K45" s="494">
        <v>0.52597857304170115</v>
      </c>
      <c r="L45" s="494">
        <v>0.50098185075481594</v>
      </c>
      <c r="M45" s="494">
        <v>0.48853400220194504</v>
      </c>
      <c r="N45" s="494">
        <v>0.52045781248191458</v>
      </c>
      <c r="O45" s="494">
        <v>0.44893282650807298</v>
      </c>
      <c r="P45" s="494">
        <v>0.4457729226317485</v>
      </c>
      <c r="Q45" s="494">
        <v>0.49404968960790591</v>
      </c>
      <c r="R45" s="495">
        <v>0.56430019578955726</v>
      </c>
    </row>
    <row r="46" spans="1:18" x14ac:dyDescent="0.2">
      <c r="A46" s="503" t="s">
        <v>105</v>
      </c>
      <c r="B46" s="178">
        <v>2</v>
      </c>
      <c r="C46" s="262" t="str">
        <f t="shared" si="1"/>
        <v>Sheerness 2</v>
      </c>
      <c r="D46" s="493">
        <v>0.51366040405853242</v>
      </c>
      <c r="E46" s="494">
        <v>0.49258420296006622</v>
      </c>
      <c r="F46" s="494">
        <v>0.50668751785787181</v>
      </c>
      <c r="G46" s="494">
        <v>0.46248612764119035</v>
      </c>
      <c r="H46" s="494">
        <v>0.52047638524207729</v>
      </c>
      <c r="I46" s="494">
        <v>0.48136448428682088</v>
      </c>
      <c r="J46" s="494">
        <v>0.51835231880180754</v>
      </c>
      <c r="K46" s="494">
        <v>0.47402142695829885</v>
      </c>
      <c r="L46" s="494">
        <v>0.49901814924518412</v>
      </c>
      <c r="M46" s="494">
        <v>0.51146599779805502</v>
      </c>
      <c r="N46" s="494">
        <v>0.47954218751808542</v>
      </c>
      <c r="O46" s="494">
        <v>0.55106717349192702</v>
      </c>
      <c r="P46" s="494">
        <v>0.5542270773682515</v>
      </c>
      <c r="Q46" s="494">
        <v>0.50595031039209404</v>
      </c>
      <c r="R46" s="495">
        <v>0.4356998042104428</v>
      </c>
    </row>
    <row r="47" spans="1:18" x14ac:dyDescent="0.2">
      <c r="A47" s="503" t="s">
        <v>106</v>
      </c>
      <c r="B47" s="178"/>
      <c r="C47" s="183" t="s">
        <v>96</v>
      </c>
      <c r="D47" s="496">
        <v>0.35431256394728328</v>
      </c>
      <c r="E47" s="497">
        <v>0.3451006303434046</v>
      </c>
      <c r="F47" s="497">
        <v>0.35037791656080802</v>
      </c>
      <c r="G47" s="497">
        <v>0.32922132815679889</v>
      </c>
      <c r="H47" s="497">
        <v>0.35527510315046457</v>
      </c>
      <c r="I47" s="497">
        <v>0.26839863409556453</v>
      </c>
      <c r="J47" s="497">
        <v>0.25291019863531916</v>
      </c>
      <c r="K47" s="497">
        <v>0.29719197528014851</v>
      </c>
      <c r="L47" s="497">
        <v>0.32419784946317426</v>
      </c>
      <c r="M47" s="497">
        <v>0.32867042919491357</v>
      </c>
      <c r="N47" s="497">
        <v>0.31246981900753384</v>
      </c>
      <c r="O47" s="497">
        <v>0.2996606597439348</v>
      </c>
      <c r="P47" s="497">
        <v>0.10607817019422369</v>
      </c>
      <c r="Q47" s="497">
        <v>8.4248706508629076E-2</v>
      </c>
      <c r="R47" s="498">
        <v>5.2041470528005056E-2</v>
      </c>
    </row>
    <row r="48" spans="1:18" x14ac:dyDescent="0.2">
      <c r="A48" s="503" t="s">
        <v>107</v>
      </c>
      <c r="B48" s="178">
        <v>1</v>
      </c>
      <c r="C48" s="262" t="str">
        <f t="shared" si="1"/>
        <v>Sundance 1</v>
      </c>
      <c r="D48" s="493">
        <v>0.13925182300926223</v>
      </c>
      <c r="E48" s="494">
        <v>0.13055306302482855</v>
      </c>
      <c r="F48" s="494">
        <v>0.1477409597811791</v>
      </c>
      <c r="G48" s="494">
        <v>0.14707974620316513</v>
      </c>
      <c r="H48" s="494">
        <v>0.1123061670449966</v>
      </c>
      <c r="I48" s="494">
        <v>0</v>
      </c>
      <c r="J48" s="494">
        <v>0</v>
      </c>
      <c r="K48" s="494">
        <v>5.4784029480123154E-2</v>
      </c>
      <c r="L48" s="494">
        <v>0.13899991721505051</v>
      </c>
      <c r="M48" s="494">
        <v>0.13588822671012629</v>
      </c>
      <c r="N48" s="494">
        <v>0.12422037880414469</v>
      </c>
      <c r="O48" s="494">
        <v>0.13792913507453211</v>
      </c>
      <c r="P48" s="494">
        <v>0</v>
      </c>
      <c r="Q48" s="494">
        <v>0</v>
      </c>
      <c r="R48" s="495">
        <v>0</v>
      </c>
    </row>
    <row r="49" spans="1:19" x14ac:dyDescent="0.2">
      <c r="A49" s="503" t="s">
        <v>107</v>
      </c>
      <c r="B49" s="178">
        <v>2</v>
      </c>
      <c r="C49" s="262" t="str">
        <f t="shared" si="1"/>
        <v>Sundance 2</v>
      </c>
      <c r="D49" s="493">
        <v>0.14909250940715701</v>
      </c>
      <c r="E49" s="494">
        <v>0.13391131090167108</v>
      </c>
      <c r="F49" s="494">
        <v>0.12083851996534095</v>
      </c>
      <c r="G49" s="494">
        <v>0.14839438564072327</v>
      </c>
      <c r="H49" s="494">
        <v>0.13358088674542395</v>
      </c>
      <c r="I49" s="494">
        <v>0</v>
      </c>
      <c r="J49" s="494">
        <v>0</v>
      </c>
      <c r="K49" s="494">
        <v>3.2327309454810951E-2</v>
      </c>
      <c r="L49" s="494">
        <v>0.13835104849095795</v>
      </c>
      <c r="M49" s="494">
        <v>0.1324580648579563</v>
      </c>
      <c r="N49" s="494">
        <v>0.12752138752812142</v>
      </c>
      <c r="O49" s="494">
        <v>0.15227574343186573</v>
      </c>
      <c r="P49" s="494">
        <v>0</v>
      </c>
      <c r="Q49" s="494">
        <v>0</v>
      </c>
      <c r="R49" s="495">
        <v>0</v>
      </c>
    </row>
    <row r="50" spans="1:19" x14ac:dyDescent="0.2">
      <c r="A50" s="503" t="s">
        <v>107</v>
      </c>
      <c r="B50" s="178">
        <v>3</v>
      </c>
      <c r="C50" s="262" t="str">
        <f t="shared" si="1"/>
        <v>Sundance 3</v>
      </c>
      <c r="D50" s="493">
        <v>0.15472653668777989</v>
      </c>
      <c r="E50" s="494">
        <v>0.18106588383502276</v>
      </c>
      <c r="F50" s="494">
        <v>0.17990076459079968</v>
      </c>
      <c r="G50" s="494">
        <v>0.1556364711267216</v>
      </c>
      <c r="H50" s="494">
        <v>0.1609983775553053</v>
      </c>
      <c r="I50" s="494">
        <v>0.21974342553128159</v>
      </c>
      <c r="J50" s="494">
        <v>0.19964821254438742</v>
      </c>
      <c r="K50" s="494">
        <v>0.23233522388669889</v>
      </c>
      <c r="L50" s="494">
        <v>0.1586124836514223</v>
      </c>
      <c r="M50" s="494">
        <v>0.15288271228393696</v>
      </c>
      <c r="N50" s="494">
        <v>0.16764236681913397</v>
      </c>
      <c r="O50" s="494">
        <v>0.17084647765914648</v>
      </c>
      <c r="P50" s="494">
        <v>0.11014849940625197</v>
      </c>
      <c r="Q50" s="494">
        <v>0</v>
      </c>
      <c r="R50" s="495">
        <v>0</v>
      </c>
    </row>
    <row r="51" spans="1:19" x14ac:dyDescent="0.2">
      <c r="A51" s="503" t="s">
        <v>107</v>
      </c>
      <c r="B51" s="178">
        <v>4</v>
      </c>
      <c r="C51" s="262" t="str">
        <f t="shared" si="1"/>
        <v>Sundance 4</v>
      </c>
      <c r="D51" s="493">
        <v>0.18332212140465373</v>
      </c>
      <c r="E51" s="494">
        <v>0.16224697932677998</v>
      </c>
      <c r="F51" s="494">
        <v>0.20844527002947638</v>
      </c>
      <c r="G51" s="494">
        <v>0.18498243626544589</v>
      </c>
      <c r="H51" s="494">
        <v>0.17753465966296689</v>
      </c>
      <c r="I51" s="494">
        <v>0.26936680201749225</v>
      </c>
      <c r="J51" s="494">
        <v>0.25209850259030586</v>
      </c>
      <c r="K51" s="494">
        <v>0.21727325633097769</v>
      </c>
      <c r="L51" s="494">
        <v>0.18025516612155701</v>
      </c>
      <c r="M51" s="494">
        <v>0.17722580137901589</v>
      </c>
      <c r="N51" s="494">
        <v>0.15159353002290102</v>
      </c>
      <c r="O51" s="494">
        <v>0.16595219222958169</v>
      </c>
      <c r="P51" s="494">
        <v>0.39133323072206866</v>
      </c>
      <c r="Q51" s="494">
        <v>0.41380757853817873</v>
      </c>
      <c r="R51" s="495">
        <v>0.57420033486017918</v>
      </c>
    </row>
    <row r="52" spans="1:19" x14ac:dyDescent="0.2">
      <c r="A52" s="503" t="s">
        <v>107</v>
      </c>
      <c r="B52" s="178">
        <v>5</v>
      </c>
      <c r="C52" s="262" t="str">
        <f t="shared" si="1"/>
        <v>Sundance 5</v>
      </c>
      <c r="D52" s="493">
        <v>0.17183031401702165</v>
      </c>
      <c r="E52" s="494">
        <v>0.1781087073283496</v>
      </c>
      <c r="F52" s="494">
        <v>0.17910145936221308</v>
      </c>
      <c r="G52" s="494">
        <v>0.14729525452228925</v>
      </c>
      <c r="H52" s="494">
        <v>0.21975734853951187</v>
      </c>
      <c r="I52" s="494">
        <v>0.27635053975502427</v>
      </c>
      <c r="J52" s="494">
        <v>0.23216626320451458</v>
      </c>
      <c r="K52" s="494">
        <v>0.248329976251463</v>
      </c>
      <c r="L52" s="494">
        <v>0.21161188675888803</v>
      </c>
      <c r="M52" s="494">
        <v>0.19359823607564522</v>
      </c>
      <c r="N52" s="494">
        <v>0.20784288352384536</v>
      </c>
      <c r="O52" s="494">
        <v>0.19766049795784643</v>
      </c>
      <c r="P52" s="494">
        <v>9.2419896814880206E-2</v>
      </c>
      <c r="Q52" s="494">
        <v>0</v>
      </c>
      <c r="R52" s="495">
        <v>0</v>
      </c>
    </row>
    <row r="53" spans="1:19" x14ac:dyDescent="0.2">
      <c r="A53" s="503" t="s">
        <v>107</v>
      </c>
      <c r="B53" s="178">
        <v>6</v>
      </c>
      <c r="C53" s="262" t="str">
        <f t="shared" si="1"/>
        <v>Sundance 6</v>
      </c>
      <c r="D53" s="493">
        <v>0.20177669547412549</v>
      </c>
      <c r="E53" s="494">
        <v>0.21411405558334803</v>
      </c>
      <c r="F53" s="494">
        <v>0.16397302627099081</v>
      </c>
      <c r="G53" s="494">
        <v>0.21661170624165485</v>
      </c>
      <c r="H53" s="494">
        <v>0.19582256045179539</v>
      </c>
      <c r="I53" s="494">
        <v>0.23453923269620189</v>
      </c>
      <c r="J53" s="494">
        <v>0.31608702166079217</v>
      </c>
      <c r="K53" s="494">
        <v>0.21495020459592631</v>
      </c>
      <c r="L53" s="494">
        <v>0.1721694977621242</v>
      </c>
      <c r="M53" s="494">
        <v>0.20794695869331933</v>
      </c>
      <c r="N53" s="494">
        <v>0.22117945330185354</v>
      </c>
      <c r="O53" s="494">
        <v>0.17533595364702756</v>
      </c>
      <c r="P53" s="494">
        <v>0.40609837305679919</v>
      </c>
      <c r="Q53" s="494">
        <v>0.58619242146182127</v>
      </c>
      <c r="R53" s="495">
        <v>0.42579966513982082</v>
      </c>
    </row>
    <row r="54" spans="1:19" ht="16" thickBot="1" x14ac:dyDescent="0.25">
      <c r="A54" s="264" t="s">
        <v>93</v>
      </c>
      <c r="B54" s="182"/>
      <c r="C54" s="183" t="s">
        <v>96</v>
      </c>
      <c r="D54" s="496">
        <v>1</v>
      </c>
      <c r="E54" s="497">
        <v>1</v>
      </c>
      <c r="F54" s="497">
        <v>1</v>
      </c>
      <c r="G54" s="497">
        <v>1</v>
      </c>
      <c r="H54" s="497">
        <v>1</v>
      </c>
      <c r="I54" s="497">
        <v>1</v>
      </c>
      <c r="J54" s="497">
        <v>1</v>
      </c>
      <c r="K54" s="497">
        <v>1</v>
      </c>
      <c r="L54" s="497">
        <v>1</v>
      </c>
      <c r="M54" s="497">
        <v>1</v>
      </c>
      <c r="N54" s="497">
        <v>1</v>
      </c>
      <c r="O54" s="497">
        <v>1</v>
      </c>
      <c r="P54" s="497">
        <v>1</v>
      </c>
      <c r="Q54" s="497">
        <v>1</v>
      </c>
      <c r="R54" s="498">
        <v>1</v>
      </c>
    </row>
    <row r="55" spans="1:19" ht="25" thickBot="1" x14ac:dyDescent="0.35">
      <c r="A55" s="746" t="s">
        <v>109</v>
      </c>
      <c r="B55" s="747"/>
      <c r="C55" s="747"/>
      <c r="D55" s="747"/>
      <c r="E55" s="747"/>
      <c r="F55" s="747"/>
      <c r="G55" s="747"/>
      <c r="H55" s="747"/>
      <c r="I55" s="747"/>
      <c r="J55" s="747"/>
      <c r="K55" s="747"/>
      <c r="L55" s="747"/>
      <c r="M55" s="747"/>
      <c r="N55" s="747"/>
      <c r="O55" s="747"/>
      <c r="P55" s="747"/>
      <c r="Q55" s="747"/>
      <c r="R55" s="753"/>
    </row>
    <row r="56" spans="1:19" ht="16" thickBot="1" x14ac:dyDescent="0.25">
      <c r="A56" s="253" t="s">
        <v>91</v>
      </c>
      <c r="B56" s="254" t="s">
        <v>92</v>
      </c>
      <c r="C56" s="255"/>
      <c r="D56" s="517">
        <v>2006</v>
      </c>
      <c r="E56" s="517">
        <v>2007</v>
      </c>
      <c r="F56" s="517">
        <v>2008</v>
      </c>
      <c r="G56" s="517">
        <v>2009</v>
      </c>
      <c r="H56" s="517">
        <v>2010</v>
      </c>
      <c r="I56" s="517">
        <v>2011</v>
      </c>
      <c r="J56" s="517">
        <v>2012</v>
      </c>
      <c r="K56" s="517">
        <v>2013</v>
      </c>
      <c r="L56" s="517">
        <v>2014</v>
      </c>
      <c r="M56" s="517">
        <v>2015</v>
      </c>
      <c r="N56" s="517">
        <v>2016</v>
      </c>
      <c r="O56" s="517">
        <v>2017</v>
      </c>
      <c r="P56" s="517">
        <v>2018</v>
      </c>
      <c r="Q56" s="517">
        <v>2019</v>
      </c>
      <c r="R56" s="518">
        <v>2020</v>
      </c>
    </row>
    <row r="57" spans="1:19" x14ac:dyDescent="0.2">
      <c r="A57" s="256" t="s">
        <v>98</v>
      </c>
      <c r="B57" s="265">
        <v>1</v>
      </c>
      <c r="C57" s="184" t="s">
        <v>110</v>
      </c>
      <c r="D57" s="499">
        <f t="shared" ref="D57:R57" si="2">D68/SUM(D68:D69)</f>
        <v>0.51481327869880733</v>
      </c>
      <c r="E57" s="499">
        <f t="shared" si="2"/>
        <v>0.49214883861266256</v>
      </c>
      <c r="F57" s="499">
        <f t="shared" si="2"/>
        <v>0.49988966749141694</v>
      </c>
      <c r="G57" s="499">
        <f t="shared" si="2"/>
        <v>0.48454040268027604</v>
      </c>
      <c r="H57" s="499">
        <f t="shared" si="2"/>
        <v>0.51912682381437181</v>
      </c>
      <c r="I57" s="499">
        <f t="shared" si="2"/>
        <v>0.48552608585561391</v>
      </c>
      <c r="J57" s="499">
        <f t="shared" si="2"/>
        <v>0.51226287521135372</v>
      </c>
      <c r="K57" s="499">
        <f t="shared" si="2"/>
        <v>0.48493960970801808</v>
      </c>
      <c r="L57" s="499">
        <f t="shared" si="2"/>
        <v>0.50678098677355132</v>
      </c>
      <c r="M57" s="499">
        <f t="shared" si="2"/>
        <v>0.48096169476577588</v>
      </c>
      <c r="N57" s="499">
        <f t="shared" si="2"/>
        <v>0.51510525497353821</v>
      </c>
      <c r="O57" s="499">
        <f t="shared" si="2"/>
        <v>0.48363470168348455</v>
      </c>
      <c r="P57" s="499">
        <f t="shared" si="2"/>
        <v>0.52420018990795658</v>
      </c>
      <c r="Q57" s="499">
        <f t="shared" si="2"/>
        <v>0.49017932317733831</v>
      </c>
      <c r="R57" s="500">
        <f t="shared" si="2"/>
        <v>0.51254601685176149</v>
      </c>
    </row>
    <row r="58" spans="1:19" x14ac:dyDescent="0.2">
      <c r="A58" s="257" t="s">
        <v>98</v>
      </c>
      <c r="B58" s="266">
        <v>2</v>
      </c>
      <c r="C58" s="183" t="s">
        <v>111</v>
      </c>
      <c r="D58" s="494">
        <f>1-D57</f>
        <v>0.48518672130119267</v>
      </c>
      <c r="E58" s="494">
        <f t="shared" ref="E58:R58" si="3">1-E57</f>
        <v>0.50785116138733744</v>
      </c>
      <c r="F58" s="494">
        <f t="shared" si="3"/>
        <v>0.50011033250858306</v>
      </c>
      <c r="G58" s="494">
        <f t="shared" si="3"/>
        <v>0.51545959731972402</v>
      </c>
      <c r="H58" s="494">
        <f t="shared" si="3"/>
        <v>0.48087317618562819</v>
      </c>
      <c r="I58" s="494">
        <f t="shared" si="3"/>
        <v>0.51447391414438615</v>
      </c>
      <c r="J58" s="494">
        <f t="shared" si="3"/>
        <v>0.48773712478864628</v>
      </c>
      <c r="K58" s="494">
        <f t="shared" si="3"/>
        <v>0.51506039029198192</v>
      </c>
      <c r="L58" s="494">
        <f t="shared" si="3"/>
        <v>0.49321901322644868</v>
      </c>
      <c r="M58" s="494">
        <f t="shared" si="3"/>
        <v>0.51903830523422412</v>
      </c>
      <c r="N58" s="494">
        <f t="shared" si="3"/>
        <v>0.48489474502646179</v>
      </c>
      <c r="O58" s="494">
        <f t="shared" si="3"/>
        <v>0.51636529831651545</v>
      </c>
      <c r="P58" s="494">
        <f t="shared" si="3"/>
        <v>0.47579981009204342</v>
      </c>
      <c r="Q58" s="494">
        <f t="shared" si="3"/>
        <v>0.50982067682266163</v>
      </c>
      <c r="R58" s="495">
        <f t="shared" si="3"/>
        <v>0.48745398314823851</v>
      </c>
    </row>
    <row r="59" spans="1:19" x14ac:dyDescent="0.2">
      <c r="A59" s="257" t="s">
        <v>100</v>
      </c>
      <c r="B59" s="266">
        <v>1</v>
      </c>
      <c r="C59" s="183" t="s">
        <v>112</v>
      </c>
      <c r="D59" s="494">
        <f t="shared" ref="D59:R59" si="4">D72/SUM(D72:D73)</f>
        <v>0.53397718406185157</v>
      </c>
      <c r="E59" s="494">
        <f t="shared" si="4"/>
        <v>0.5029747708538177</v>
      </c>
      <c r="F59" s="494">
        <f t="shared" si="4"/>
        <v>0.50205487291548312</v>
      </c>
      <c r="G59" s="494">
        <f t="shared" si="4"/>
        <v>0.49958176502872359</v>
      </c>
      <c r="H59" s="494">
        <f t="shared" si="4"/>
        <v>0.50416082877264545</v>
      </c>
      <c r="I59" s="494">
        <f t="shared" si="4"/>
        <v>0.50578133766787592</v>
      </c>
      <c r="J59" s="494">
        <f t="shared" si="4"/>
        <v>0.48999908856884566</v>
      </c>
      <c r="K59" s="494">
        <f t="shared" si="4"/>
        <v>0.28966492685710432</v>
      </c>
      <c r="L59" s="494">
        <f t="shared" si="4"/>
        <v>0.52704592149944141</v>
      </c>
      <c r="M59" s="494">
        <f t="shared" si="4"/>
        <v>0.45744594840049202</v>
      </c>
      <c r="N59" s="494">
        <f t="shared" si="4"/>
        <v>0.49632169884181276</v>
      </c>
      <c r="O59" s="494">
        <f t="shared" si="4"/>
        <v>0.55257897162335068</v>
      </c>
      <c r="P59" s="494">
        <f t="shared" si="4"/>
        <v>0.48737044888065584</v>
      </c>
      <c r="Q59" s="494">
        <f t="shared" si="4"/>
        <v>0.49641831496687749</v>
      </c>
      <c r="R59" s="495">
        <f t="shared" si="4"/>
        <v>0.50548370637395668</v>
      </c>
    </row>
    <row r="60" spans="1:19" ht="16" thickBot="1" x14ac:dyDescent="0.25">
      <c r="A60" s="257" t="s">
        <v>100</v>
      </c>
      <c r="B60" s="266">
        <v>2</v>
      </c>
      <c r="C60" s="183" t="s">
        <v>113</v>
      </c>
      <c r="D60" s="494">
        <f t="shared" ref="D60:R60" si="5">1-D59</f>
        <v>0.46602281593814843</v>
      </c>
      <c r="E60" s="494">
        <f t="shared" si="5"/>
        <v>0.4970252291461823</v>
      </c>
      <c r="F60" s="494">
        <f t="shared" si="5"/>
        <v>0.49794512708451688</v>
      </c>
      <c r="G60" s="494">
        <f t="shared" si="5"/>
        <v>0.50041823497127647</v>
      </c>
      <c r="H60" s="494">
        <f t="shared" si="5"/>
        <v>0.49583917122735455</v>
      </c>
      <c r="I60" s="494">
        <f t="shared" si="5"/>
        <v>0.49421866233212408</v>
      </c>
      <c r="J60" s="494">
        <f t="shared" si="5"/>
        <v>0.51000091143115434</v>
      </c>
      <c r="K60" s="494">
        <f t="shared" si="5"/>
        <v>0.71033507314289568</v>
      </c>
      <c r="L60" s="494">
        <f t="shared" si="5"/>
        <v>0.47295407850055859</v>
      </c>
      <c r="M60" s="494">
        <f t="shared" si="5"/>
        <v>0.54255405159950798</v>
      </c>
      <c r="N60" s="494">
        <f t="shared" si="5"/>
        <v>0.50367830115818724</v>
      </c>
      <c r="O60" s="494">
        <f t="shared" si="5"/>
        <v>0.44742102837664932</v>
      </c>
      <c r="P60" s="494">
        <f t="shared" si="5"/>
        <v>0.51262955111934416</v>
      </c>
      <c r="Q60" s="494">
        <f t="shared" si="5"/>
        <v>0.50358168503312251</v>
      </c>
      <c r="R60" s="495">
        <f t="shared" si="5"/>
        <v>0.49451629362604332</v>
      </c>
    </row>
    <row r="61" spans="1:19" ht="25" thickBot="1" x14ac:dyDescent="0.35">
      <c r="A61" s="746" t="s">
        <v>114</v>
      </c>
      <c r="B61" s="747"/>
      <c r="C61" s="747"/>
      <c r="D61" s="747"/>
      <c r="E61" s="747"/>
      <c r="F61" s="747"/>
      <c r="G61" s="747"/>
      <c r="H61" s="747"/>
      <c r="I61" s="747"/>
      <c r="J61" s="747"/>
      <c r="K61" s="747"/>
      <c r="L61" s="747"/>
      <c r="M61" s="747"/>
      <c r="N61" s="747"/>
      <c r="O61" s="747"/>
      <c r="P61" s="747"/>
      <c r="Q61" s="747"/>
      <c r="R61" s="747"/>
      <c r="S61" s="753"/>
    </row>
    <row r="62" spans="1:19" ht="16" thickBot="1" x14ac:dyDescent="0.25">
      <c r="A62" s="253" t="s">
        <v>91</v>
      </c>
      <c r="B62" s="254" t="s">
        <v>92</v>
      </c>
      <c r="C62" s="268" t="s">
        <v>115</v>
      </c>
      <c r="D62" s="517">
        <v>2006</v>
      </c>
      <c r="E62" s="517">
        <v>2007</v>
      </c>
      <c r="F62" s="517">
        <v>2008</v>
      </c>
      <c r="G62" s="517">
        <v>2009</v>
      </c>
      <c r="H62" s="517">
        <v>2010</v>
      </c>
      <c r="I62" s="517">
        <v>2011</v>
      </c>
      <c r="J62" s="517">
        <v>2012</v>
      </c>
      <c r="K62" s="517">
        <v>2013</v>
      </c>
      <c r="L62" s="517">
        <v>2014</v>
      </c>
      <c r="M62" s="517">
        <v>2015</v>
      </c>
      <c r="N62" s="517">
        <v>2016</v>
      </c>
      <c r="O62" s="517">
        <v>2017</v>
      </c>
      <c r="P62" s="517">
        <v>2018</v>
      </c>
      <c r="Q62" s="517">
        <v>2019</v>
      </c>
      <c r="R62" s="517">
        <v>2020</v>
      </c>
      <c r="S62" s="518" t="s">
        <v>116</v>
      </c>
    </row>
    <row r="63" spans="1:19" x14ac:dyDescent="0.2">
      <c r="A63" s="503" t="s">
        <v>95</v>
      </c>
      <c r="B63" s="236"/>
      <c r="C63" s="402" t="str">
        <f t="shared" ref="C63:C86" si="6">_xlfn.CONCAT(A63:B63)</f>
        <v>Battle River</v>
      </c>
      <c r="D63" s="269">
        <v>4935242</v>
      </c>
      <c r="E63" s="269">
        <v>4909054</v>
      </c>
      <c r="F63" s="269">
        <v>4889809</v>
      </c>
      <c r="G63" s="269">
        <v>5044199</v>
      </c>
      <c r="H63" s="269">
        <v>4824111</v>
      </c>
      <c r="I63" s="269">
        <v>5080380</v>
      </c>
      <c r="J63" s="269">
        <v>4604921</v>
      </c>
      <c r="K63" s="269">
        <v>4257110</v>
      </c>
      <c r="L63" s="269">
        <v>4087080</v>
      </c>
      <c r="M63" s="269">
        <v>2761795</v>
      </c>
      <c r="N63" s="269">
        <v>1953834</v>
      </c>
      <c r="O63" s="269">
        <v>1832136</v>
      </c>
      <c r="P63" s="269">
        <v>2113491</v>
      </c>
      <c r="Q63" s="269">
        <v>2189788</v>
      </c>
      <c r="R63" s="269">
        <v>1118714</v>
      </c>
      <c r="S63" s="270">
        <f>SUM(S64:S66)</f>
        <v>689</v>
      </c>
    </row>
    <row r="64" spans="1:19" x14ac:dyDescent="0.2">
      <c r="A64" s="503" t="s">
        <v>97</v>
      </c>
      <c r="B64" s="214">
        <v>3</v>
      </c>
      <c r="C64" s="262" t="str">
        <f t="shared" si="6"/>
        <v>Battle River 3</v>
      </c>
      <c r="D64" s="201">
        <v>1116786</v>
      </c>
      <c r="E64" s="201">
        <v>971133</v>
      </c>
      <c r="F64" s="201">
        <v>1170970</v>
      </c>
      <c r="G64" s="201">
        <v>1077812</v>
      </c>
      <c r="H64" s="201">
        <v>1111868</v>
      </c>
      <c r="I64" s="201">
        <v>1060437</v>
      </c>
      <c r="J64" s="201">
        <v>1087734</v>
      </c>
      <c r="K64" s="201">
        <v>876143</v>
      </c>
      <c r="L64" s="201">
        <v>702847</v>
      </c>
      <c r="M64" s="201">
        <v>142548</v>
      </c>
      <c r="N64" s="201">
        <v>18679</v>
      </c>
      <c r="O64" s="201">
        <v>23047</v>
      </c>
      <c r="P64" s="201">
        <v>101617</v>
      </c>
      <c r="Q64" s="201">
        <v>170273</v>
      </c>
      <c r="R64" s="201">
        <v>0</v>
      </c>
      <c r="S64" s="271">
        <f>VLOOKUP(C64,lookup_lists!$D$73:$M$110,3,FALSE)</f>
        <v>149</v>
      </c>
    </row>
    <row r="65" spans="1:19" x14ac:dyDescent="0.2">
      <c r="A65" s="503" t="s">
        <v>97</v>
      </c>
      <c r="B65" s="214">
        <v>4</v>
      </c>
      <c r="C65" s="262" t="str">
        <f t="shared" si="6"/>
        <v>Battle River 4</v>
      </c>
      <c r="D65" s="201">
        <v>1144461</v>
      </c>
      <c r="E65" s="201">
        <v>1136733</v>
      </c>
      <c r="F65" s="201">
        <v>1030053</v>
      </c>
      <c r="G65" s="201">
        <v>1111919</v>
      </c>
      <c r="H65" s="201">
        <v>1202485</v>
      </c>
      <c r="I65" s="201">
        <v>1057615</v>
      </c>
      <c r="J65" s="201">
        <v>1140266</v>
      </c>
      <c r="K65" s="201">
        <v>827699</v>
      </c>
      <c r="L65" s="201">
        <v>905535</v>
      </c>
      <c r="M65" s="201">
        <v>841132</v>
      </c>
      <c r="N65" s="201">
        <v>325380</v>
      </c>
      <c r="O65" s="201">
        <v>246036</v>
      </c>
      <c r="P65" s="201">
        <v>505225</v>
      </c>
      <c r="Q65" s="201">
        <v>596367</v>
      </c>
      <c r="R65" s="201">
        <v>186445</v>
      </c>
      <c r="S65" s="271">
        <f>VLOOKUP(C65,lookup_lists!$D$73:$M$110,3,FALSE)</f>
        <v>155</v>
      </c>
    </row>
    <row r="66" spans="1:19" x14ac:dyDescent="0.2">
      <c r="A66" s="503" t="s">
        <v>97</v>
      </c>
      <c r="B66" s="214">
        <v>5</v>
      </c>
      <c r="C66" s="262" t="str">
        <f t="shared" si="6"/>
        <v>Battle River 5</v>
      </c>
      <c r="D66" s="201">
        <v>2673995</v>
      </c>
      <c r="E66" s="201">
        <v>2801188</v>
      </c>
      <c r="F66" s="201">
        <v>2688786</v>
      </c>
      <c r="G66" s="201">
        <v>2854468</v>
      </c>
      <c r="H66" s="201">
        <v>2509758</v>
      </c>
      <c r="I66" s="201">
        <v>2962328</v>
      </c>
      <c r="J66" s="201">
        <v>2376921</v>
      </c>
      <c r="K66" s="201">
        <v>2553268</v>
      </c>
      <c r="L66" s="201">
        <v>2478698</v>
      </c>
      <c r="M66" s="201">
        <v>1778115</v>
      </c>
      <c r="N66" s="201">
        <v>1609775</v>
      </c>
      <c r="O66" s="201">
        <v>1563053</v>
      </c>
      <c r="P66" s="201">
        <v>1506649</v>
      </c>
      <c r="Q66" s="201">
        <v>1423148</v>
      </c>
      <c r="R66" s="201">
        <v>932269</v>
      </c>
      <c r="S66" s="271">
        <f>VLOOKUP(C66,lookup_lists!$D$73:$M$110,3,FALSE)</f>
        <v>385</v>
      </c>
    </row>
    <row r="67" spans="1:19" x14ac:dyDescent="0.2">
      <c r="A67" s="503" t="s">
        <v>98</v>
      </c>
      <c r="B67" s="214"/>
      <c r="C67" s="262" t="str">
        <f t="shared" si="6"/>
        <v>Genesee</v>
      </c>
      <c r="D67" s="272">
        <v>9922455</v>
      </c>
      <c r="E67" s="272">
        <v>9899856</v>
      </c>
      <c r="F67" s="272">
        <v>8917306</v>
      </c>
      <c r="G67" s="272">
        <v>10128152</v>
      </c>
      <c r="H67" s="272">
        <v>9656751</v>
      </c>
      <c r="I67" s="272">
        <v>9756356</v>
      </c>
      <c r="J67" s="272">
        <v>9221996</v>
      </c>
      <c r="K67" s="272">
        <v>9922047</v>
      </c>
      <c r="L67" s="272">
        <v>9710387</v>
      </c>
      <c r="M67" s="272">
        <v>10463476</v>
      </c>
      <c r="N67" s="272">
        <v>10424304</v>
      </c>
      <c r="O67" s="272">
        <v>10373098</v>
      </c>
      <c r="P67" s="272">
        <v>10256327</v>
      </c>
      <c r="Q67" s="272">
        <v>10138915</v>
      </c>
      <c r="R67" s="272">
        <v>9686191</v>
      </c>
      <c r="S67" s="273">
        <f>SUM(S68:S70)</f>
        <v>1376</v>
      </c>
    </row>
    <row r="68" spans="1:19" x14ac:dyDescent="0.2">
      <c r="A68" s="503" t="s">
        <v>99</v>
      </c>
      <c r="B68" s="214">
        <v>1</v>
      </c>
      <c r="C68" s="262" t="str">
        <f t="shared" si="6"/>
        <v>Genesee 1</v>
      </c>
      <c r="D68" s="201">
        <v>3217340</v>
      </c>
      <c r="E68" s="201">
        <v>3125247</v>
      </c>
      <c r="F68" s="201">
        <v>2960849</v>
      </c>
      <c r="G68" s="201">
        <v>3064077</v>
      </c>
      <c r="H68" s="201">
        <v>3292443</v>
      </c>
      <c r="I68" s="201">
        <v>3131266</v>
      </c>
      <c r="J68" s="201">
        <v>3171442</v>
      </c>
      <c r="K68" s="201">
        <v>2954030</v>
      </c>
      <c r="L68" s="201">
        <v>3159783</v>
      </c>
      <c r="M68" s="201">
        <v>3130344</v>
      </c>
      <c r="N68" s="201">
        <v>3332390</v>
      </c>
      <c r="O68" s="201">
        <v>3112154</v>
      </c>
      <c r="P68" s="201">
        <v>3528197</v>
      </c>
      <c r="Q68" s="201">
        <v>3044268</v>
      </c>
      <c r="R68" s="201">
        <v>3026534</v>
      </c>
      <c r="S68" s="271">
        <f>VLOOKUP(C68,lookup_lists!$D$73:$M$110,3,FALSE)</f>
        <v>430</v>
      </c>
    </row>
    <row r="69" spans="1:19" x14ac:dyDescent="0.2">
      <c r="A69" s="503" t="s">
        <v>99</v>
      </c>
      <c r="B69" s="214">
        <v>2</v>
      </c>
      <c r="C69" s="262" t="str">
        <f t="shared" si="6"/>
        <v>Genesee 2</v>
      </c>
      <c r="D69" s="201">
        <v>3032188</v>
      </c>
      <c r="E69" s="201">
        <v>3224960</v>
      </c>
      <c r="F69" s="201">
        <v>2962156</v>
      </c>
      <c r="G69" s="201">
        <v>3259600</v>
      </c>
      <c r="H69" s="201">
        <v>3049828</v>
      </c>
      <c r="I69" s="201">
        <v>3317957</v>
      </c>
      <c r="J69" s="201">
        <v>3019602</v>
      </c>
      <c r="K69" s="201">
        <v>3137512</v>
      </c>
      <c r="L69" s="201">
        <v>3075224</v>
      </c>
      <c r="M69" s="201">
        <v>3378166</v>
      </c>
      <c r="N69" s="201">
        <v>3136948</v>
      </c>
      <c r="O69" s="201">
        <v>3322773</v>
      </c>
      <c r="P69" s="201">
        <v>3202432</v>
      </c>
      <c r="Q69" s="201">
        <v>3166251</v>
      </c>
      <c r="R69" s="201">
        <v>2878368</v>
      </c>
      <c r="S69" s="271">
        <f>VLOOKUP(C69,lookup_lists!$D$73:$M$110,3,FALSE)</f>
        <v>430</v>
      </c>
    </row>
    <row r="70" spans="1:19" x14ac:dyDescent="0.2">
      <c r="A70" s="503" t="s">
        <v>99</v>
      </c>
      <c r="B70" s="214">
        <v>3</v>
      </c>
      <c r="C70" s="262" t="str">
        <f t="shared" si="6"/>
        <v>Genesee 3</v>
      </c>
      <c r="D70" s="201">
        <v>3672927</v>
      </c>
      <c r="E70" s="201">
        <v>3549649</v>
      </c>
      <c r="F70" s="201">
        <v>2994301</v>
      </c>
      <c r="G70" s="201">
        <v>3804475</v>
      </c>
      <c r="H70" s="201">
        <v>3314480</v>
      </c>
      <c r="I70" s="201">
        <v>3307133</v>
      </c>
      <c r="J70" s="201">
        <v>3030952</v>
      </c>
      <c r="K70" s="201">
        <v>3830505</v>
      </c>
      <c r="L70" s="201">
        <v>3475380</v>
      </c>
      <c r="M70" s="201">
        <v>3954966</v>
      </c>
      <c r="N70" s="201">
        <v>3954966</v>
      </c>
      <c r="O70" s="201">
        <v>3938171</v>
      </c>
      <c r="P70" s="201">
        <v>3525698</v>
      </c>
      <c r="Q70" s="201">
        <v>3928396</v>
      </c>
      <c r="R70" s="201">
        <v>3781289</v>
      </c>
      <c r="S70" s="271">
        <f>VLOOKUP(C70,lookup_lists!$D$73:$M$110,3,FALSE)</f>
        <v>516</v>
      </c>
    </row>
    <row r="71" spans="1:19" x14ac:dyDescent="0.2">
      <c r="A71" s="503" t="s">
        <v>100</v>
      </c>
      <c r="B71" s="214"/>
      <c r="C71" s="262" t="str">
        <f t="shared" si="6"/>
        <v>Keephills</v>
      </c>
      <c r="D71" s="272">
        <v>5962148</v>
      </c>
      <c r="E71" s="272">
        <v>6253759</v>
      </c>
      <c r="F71" s="272">
        <v>5705219</v>
      </c>
      <c r="G71" s="272">
        <v>5444308</v>
      </c>
      <c r="H71" s="272">
        <v>6088811</v>
      </c>
      <c r="I71" s="272">
        <v>7357795</v>
      </c>
      <c r="J71" s="272">
        <v>8832370</v>
      </c>
      <c r="K71" s="272">
        <v>7591988</v>
      </c>
      <c r="L71" s="272">
        <v>9116887</v>
      </c>
      <c r="M71" s="272">
        <v>8692889</v>
      </c>
      <c r="N71" s="272">
        <v>9080789</v>
      </c>
      <c r="O71" s="272">
        <v>8286505</v>
      </c>
      <c r="P71" s="272">
        <v>8725439</v>
      </c>
      <c r="Q71" s="272">
        <v>8097116</v>
      </c>
      <c r="R71" s="272">
        <v>7345585</v>
      </c>
      <c r="S71" s="273">
        <f>SUM(S72:S74)</f>
        <v>1253</v>
      </c>
    </row>
    <row r="72" spans="1:19" x14ac:dyDescent="0.2">
      <c r="A72" s="503" t="s">
        <v>101</v>
      </c>
      <c r="B72" s="214">
        <v>1</v>
      </c>
      <c r="C72" s="262" t="str">
        <f t="shared" si="6"/>
        <v>Keephills 1</v>
      </c>
      <c r="D72" s="201">
        <v>3183651</v>
      </c>
      <c r="E72" s="201">
        <v>3145483</v>
      </c>
      <c r="F72" s="201">
        <v>2864333</v>
      </c>
      <c r="G72" s="201">
        <v>2719877</v>
      </c>
      <c r="H72" s="201">
        <v>3069740</v>
      </c>
      <c r="I72" s="201">
        <v>3073048</v>
      </c>
      <c r="J72" s="201">
        <v>2575176</v>
      </c>
      <c r="K72" s="201">
        <v>1246195</v>
      </c>
      <c r="L72" s="201">
        <v>3049513</v>
      </c>
      <c r="M72" s="201">
        <v>2478175</v>
      </c>
      <c r="N72" s="201">
        <v>2691360</v>
      </c>
      <c r="O72" s="201">
        <v>2821387</v>
      </c>
      <c r="P72" s="201">
        <v>2515739</v>
      </c>
      <c r="Q72" s="201">
        <v>2304903</v>
      </c>
      <c r="R72" s="201">
        <v>2195340</v>
      </c>
      <c r="S72" s="271">
        <f>VLOOKUP(C72,lookup_lists!$D$73:$M$110,3,FALSE)</f>
        <v>395</v>
      </c>
    </row>
    <row r="73" spans="1:19" x14ac:dyDescent="0.2">
      <c r="A73" s="503" t="s">
        <v>101</v>
      </c>
      <c r="B73" s="214">
        <v>2</v>
      </c>
      <c r="C73" s="262" t="str">
        <f t="shared" si="6"/>
        <v>Keephills 2</v>
      </c>
      <c r="D73" s="201">
        <v>2778497</v>
      </c>
      <c r="E73" s="201">
        <v>3108276</v>
      </c>
      <c r="F73" s="201">
        <v>2840886</v>
      </c>
      <c r="G73" s="201">
        <v>2724431</v>
      </c>
      <c r="H73" s="201">
        <v>3019071</v>
      </c>
      <c r="I73" s="201">
        <v>3002795</v>
      </c>
      <c r="J73" s="201">
        <v>2680295</v>
      </c>
      <c r="K73" s="201">
        <v>3056000</v>
      </c>
      <c r="L73" s="201">
        <v>2736535</v>
      </c>
      <c r="M73" s="201">
        <v>2939241</v>
      </c>
      <c r="N73" s="201">
        <v>2731252</v>
      </c>
      <c r="O73" s="201">
        <v>2284466</v>
      </c>
      <c r="P73" s="201">
        <v>2646123</v>
      </c>
      <c r="Q73" s="201">
        <v>2338163</v>
      </c>
      <c r="R73" s="201">
        <v>2147708</v>
      </c>
      <c r="S73" s="271">
        <f>VLOOKUP(C73,lookup_lists!$D$73:$M$110,3,FALSE)</f>
        <v>395</v>
      </c>
    </row>
    <row r="74" spans="1:19" x14ac:dyDescent="0.2">
      <c r="A74" s="503" t="s">
        <v>101</v>
      </c>
      <c r="B74" s="214">
        <v>3</v>
      </c>
      <c r="C74" s="262" t="str">
        <f t="shared" si="6"/>
        <v>Keephills 3</v>
      </c>
      <c r="D74" s="201"/>
      <c r="E74" s="201"/>
      <c r="F74" s="201"/>
      <c r="G74" s="201"/>
      <c r="H74" s="201"/>
      <c r="I74" s="201">
        <v>1281952</v>
      </c>
      <c r="J74" s="201">
        <v>3576899</v>
      </c>
      <c r="K74" s="201">
        <v>3289793</v>
      </c>
      <c r="L74" s="201">
        <v>3330839</v>
      </c>
      <c r="M74" s="201">
        <v>3275473</v>
      </c>
      <c r="N74" s="201">
        <v>3658177</v>
      </c>
      <c r="O74" s="201">
        <v>3180652</v>
      </c>
      <c r="P74" s="201">
        <v>3563577</v>
      </c>
      <c r="Q74" s="201">
        <v>3454050</v>
      </c>
      <c r="R74" s="201">
        <v>3002537</v>
      </c>
      <c r="S74" s="271">
        <f>VLOOKUP(C74,lookup_lists!$D$73:$M$110,3,FALSE)</f>
        <v>463</v>
      </c>
    </row>
    <row r="75" spans="1:19" x14ac:dyDescent="0.2">
      <c r="A75" s="503" t="s">
        <v>102</v>
      </c>
      <c r="B75" s="214"/>
      <c r="C75" s="262" t="str">
        <f t="shared" si="6"/>
        <v>Milner</v>
      </c>
      <c r="D75" s="272">
        <v>886514</v>
      </c>
      <c r="E75" s="272">
        <v>932793</v>
      </c>
      <c r="F75" s="272">
        <v>719541</v>
      </c>
      <c r="G75" s="272">
        <v>935951</v>
      </c>
      <c r="H75" s="272">
        <v>794391</v>
      </c>
      <c r="I75" s="272">
        <v>767281</v>
      </c>
      <c r="J75" s="272">
        <v>633967</v>
      </c>
      <c r="K75" s="272">
        <v>637460</v>
      </c>
      <c r="L75" s="272">
        <v>672550</v>
      </c>
      <c r="M75" s="272">
        <v>303446</v>
      </c>
      <c r="N75" s="272">
        <v>312115</v>
      </c>
      <c r="O75" s="272">
        <v>84972</v>
      </c>
      <c r="P75" s="272">
        <v>304711</v>
      </c>
      <c r="Q75" s="272">
        <v>442570</v>
      </c>
      <c r="R75" s="272">
        <v>47340</v>
      </c>
      <c r="S75" s="273">
        <f>S76</f>
        <v>144</v>
      </c>
    </row>
    <row r="76" spans="1:19" x14ac:dyDescent="0.2">
      <c r="A76" s="503" t="s">
        <v>103</v>
      </c>
      <c r="B76" s="214">
        <v>1</v>
      </c>
      <c r="C76" s="262" t="str">
        <f t="shared" si="6"/>
        <v>Milner 1</v>
      </c>
      <c r="D76" s="201">
        <v>886514</v>
      </c>
      <c r="E76" s="201">
        <v>932793</v>
      </c>
      <c r="F76" s="201">
        <v>719541</v>
      </c>
      <c r="G76" s="201">
        <v>935951</v>
      </c>
      <c r="H76" s="201">
        <v>794391</v>
      </c>
      <c r="I76" s="201">
        <v>767281</v>
      </c>
      <c r="J76" s="201">
        <v>633967</v>
      </c>
      <c r="K76" s="201">
        <v>637460</v>
      </c>
      <c r="L76" s="201">
        <v>672550</v>
      </c>
      <c r="M76" s="201">
        <v>303446</v>
      </c>
      <c r="N76" s="201">
        <v>312115</v>
      </c>
      <c r="O76" s="201">
        <v>84972</v>
      </c>
      <c r="P76" s="201">
        <v>304711</v>
      </c>
      <c r="Q76" s="201">
        <v>442570</v>
      </c>
      <c r="R76" s="201">
        <v>47340</v>
      </c>
      <c r="S76" s="271">
        <f>VLOOKUP(C76,lookup_lists!$D$73:$M$110,3,FALSE)</f>
        <v>144</v>
      </c>
    </row>
    <row r="77" spans="1:19" x14ac:dyDescent="0.2">
      <c r="A77" s="503" t="s">
        <v>104</v>
      </c>
      <c r="B77" s="214"/>
      <c r="C77" s="262" t="str">
        <f t="shared" si="6"/>
        <v>Sheerness</v>
      </c>
      <c r="D77" s="272">
        <v>5805941</v>
      </c>
      <c r="E77" s="272">
        <v>5821559</v>
      </c>
      <c r="F77" s="272">
        <v>5879760</v>
      </c>
      <c r="G77" s="272">
        <v>4777486</v>
      </c>
      <c r="H77" s="272">
        <v>4794523</v>
      </c>
      <c r="I77" s="272">
        <v>5427164</v>
      </c>
      <c r="J77" s="272">
        <v>4803235</v>
      </c>
      <c r="K77" s="272">
        <v>4662631</v>
      </c>
      <c r="L77" s="272">
        <v>5168810</v>
      </c>
      <c r="M77" s="272">
        <v>4224447</v>
      </c>
      <c r="N77" s="272">
        <v>4924549</v>
      </c>
      <c r="O77" s="272">
        <v>5432247</v>
      </c>
      <c r="P77" s="272">
        <v>4934970</v>
      </c>
      <c r="Q77" s="272">
        <v>4688747</v>
      </c>
      <c r="R77" s="272">
        <v>3049703</v>
      </c>
      <c r="S77" s="273">
        <f>SUM(S78:S79)</f>
        <v>800</v>
      </c>
    </row>
    <row r="78" spans="1:19" x14ac:dyDescent="0.2">
      <c r="A78" s="503" t="s">
        <v>105</v>
      </c>
      <c r="B78" s="214">
        <v>1</v>
      </c>
      <c r="C78" s="262" t="str">
        <f t="shared" si="6"/>
        <v>Sheerness 1</v>
      </c>
      <c r="D78" s="201">
        <v>2823659</v>
      </c>
      <c r="E78" s="201">
        <v>2953951</v>
      </c>
      <c r="F78" s="201">
        <v>2900559</v>
      </c>
      <c r="G78" s="201">
        <v>2567965</v>
      </c>
      <c r="H78" s="201">
        <v>2299087</v>
      </c>
      <c r="I78" s="201">
        <v>2814720</v>
      </c>
      <c r="J78" s="201">
        <v>2313467</v>
      </c>
      <c r="K78" s="201">
        <v>2452444</v>
      </c>
      <c r="L78" s="201">
        <v>2589480</v>
      </c>
      <c r="M78" s="201">
        <v>2063786</v>
      </c>
      <c r="N78" s="201">
        <v>2563020</v>
      </c>
      <c r="O78" s="201">
        <v>2438714</v>
      </c>
      <c r="P78" s="201">
        <v>2199876</v>
      </c>
      <c r="Q78" s="201">
        <v>2316474</v>
      </c>
      <c r="R78" s="201">
        <v>1720948</v>
      </c>
      <c r="S78" s="271">
        <f>VLOOKUP(C78,lookup_lists!$D$73:$M$110,3,FALSE)</f>
        <v>400</v>
      </c>
    </row>
    <row r="79" spans="1:19" x14ac:dyDescent="0.2">
      <c r="A79" s="503" t="s">
        <v>105</v>
      </c>
      <c r="B79" s="214">
        <v>2</v>
      </c>
      <c r="C79" s="262" t="str">
        <f t="shared" si="6"/>
        <v>Sheerness 2</v>
      </c>
      <c r="D79" s="201">
        <v>2982282</v>
      </c>
      <c r="E79" s="201">
        <v>2867608</v>
      </c>
      <c r="F79" s="201">
        <v>2979201</v>
      </c>
      <c r="G79" s="201">
        <v>2209521</v>
      </c>
      <c r="H79" s="201">
        <v>2495436</v>
      </c>
      <c r="I79" s="201">
        <v>2612444</v>
      </c>
      <c r="J79" s="201">
        <v>2489768</v>
      </c>
      <c r="K79" s="201">
        <v>2210187</v>
      </c>
      <c r="L79" s="201">
        <v>2579330</v>
      </c>
      <c r="M79" s="201">
        <v>2160661</v>
      </c>
      <c r="N79" s="201">
        <v>2361529</v>
      </c>
      <c r="O79" s="201">
        <v>2993533</v>
      </c>
      <c r="P79" s="201">
        <v>2735094</v>
      </c>
      <c r="Q79" s="201">
        <v>2372273</v>
      </c>
      <c r="R79" s="201">
        <v>1328755</v>
      </c>
      <c r="S79" s="271">
        <f>VLOOKUP(C79,lookup_lists!$D$73:$M$110,3,FALSE)</f>
        <v>400</v>
      </c>
    </row>
    <row r="80" spans="1:19" x14ac:dyDescent="0.2">
      <c r="A80" s="503" t="s">
        <v>106</v>
      </c>
      <c r="B80" s="214"/>
      <c r="C80" s="262" t="str">
        <f t="shared" si="6"/>
        <v>Sundance</v>
      </c>
      <c r="D80" s="272">
        <v>15097016</v>
      </c>
      <c r="E80" s="272">
        <v>14658239</v>
      </c>
      <c r="F80" s="272">
        <v>14083481</v>
      </c>
      <c r="G80" s="272">
        <v>12922935</v>
      </c>
      <c r="H80" s="272">
        <v>14414667</v>
      </c>
      <c r="I80" s="272">
        <v>10414910</v>
      </c>
      <c r="J80" s="272">
        <v>9511425</v>
      </c>
      <c r="K80" s="272">
        <v>11447442</v>
      </c>
      <c r="L80" s="272">
        <v>13794778</v>
      </c>
      <c r="M80" s="272">
        <v>12947494</v>
      </c>
      <c r="N80" s="272">
        <v>12132655</v>
      </c>
      <c r="O80" s="272">
        <v>11128693</v>
      </c>
      <c r="P80" s="272">
        <v>3125063</v>
      </c>
      <c r="Q80" s="272">
        <v>2351245</v>
      </c>
      <c r="R80" s="272">
        <v>1166457</v>
      </c>
      <c r="S80" s="273">
        <f>SUM(S81:S86)</f>
        <v>2141</v>
      </c>
    </row>
    <row r="81" spans="1:19" x14ac:dyDescent="0.2">
      <c r="A81" s="503" t="s">
        <v>107</v>
      </c>
      <c r="B81" s="214">
        <v>1</v>
      </c>
      <c r="C81" s="262" t="str">
        <f t="shared" si="6"/>
        <v>Sundance 1</v>
      </c>
      <c r="D81" s="201">
        <v>2102287</v>
      </c>
      <c r="E81" s="201">
        <v>1913678</v>
      </c>
      <c r="F81" s="201">
        <v>2080707</v>
      </c>
      <c r="G81" s="201">
        <v>1900702</v>
      </c>
      <c r="H81" s="201">
        <v>1618856</v>
      </c>
      <c r="I81" s="201">
        <v>0</v>
      </c>
      <c r="J81" s="201">
        <v>0</v>
      </c>
      <c r="K81" s="201">
        <v>627137</v>
      </c>
      <c r="L81" s="201">
        <v>1917473</v>
      </c>
      <c r="M81" s="201">
        <v>1759412</v>
      </c>
      <c r="N81" s="201">
        <v>1507123</v>
      </c>
      <c r="O81" s="201">
        <v>1534971</v>
      </c>
      <c r="P81" s="201">
        <v>0</v>
      </c>
      <c r="Q81" s="201">
        <v>0</v>
      </c>
      <c r="R81" s="201">
        <v>0</v>
      </c>
      <c r="S81" s="271">
        <f>VLOOKUP(C81,lookup_lists!$D$73:$M$110,3,FALSE)</f>
        <v>280</v>
      </c>
    </row>
    <row r="82" spans="1:19" x14ac:dyDescent="0.2">
      <c r="A82" s="503" t="s">
        <v>107</v>
      </c>
      <c r="B82" s="214">
        <v>2</v>
      </c>
      <c r="C82" s="262" t="str">
        <f t="shared" si="6"/>
        <v>Sundance 2</v>
      </c>
      <c r="D82" s="201">
        <v>2250852</v>
      </c>
      <c r="E82" s="201">
        <v>1962904</v>
      </c>
      <c r="F82" s="201">
        <v>1701827</v>
      </c>
      <c r="G82" s="201">
        <v>1917691</v>
      </c>
      <c r="H82" s="201">
        <v>1925524</v>
      </c>
      <c r="I82" s="201">
        <v>0</v>
      </c>
      <c r="J82" s="201">
        <v>0</v>
      </c>
      <c r="K82" s="201">
        <v>370065</v>
      </c>
      <c r="L82" s="201">
        <v>1908522</v>
      </c>
      <c r="M82" s="201">
        <v>1715000</v>
      </c>
      <c r="N82" s="201">
        <v>1547173</v>
      </c>
      <c r="O82" s="201">
        <v>1694630</v>
      </c>
      <c r="P82" s="201">
        <v>0</v>
      </c>
      <c r="Q82" s="201">
        <v>0</v>
      </c>
      <c r="R82" s="201">
        <v>0</v>
      </c>
      <c r="S82" s="271">
        <f>VLOOKUP(C82,lookup_lists!$D$73:$M$110,3,FALSE)</f>
        <v>280</v>
      </c>
    </row>
    <row r="83" spans="1:19" x14ac:dyDescent="0.2">
      <c r="A83" s="503" t="s">
        <v>107</v>
      </c>
      <c r="B83" s="214">
        <v>3</v>
      </c>
      <c r="C83" s="262" t="str">
        <f t="shared" si="6"/>
        <v>Sundance 3</v>
      </c>
      <c r="D83" s="201">
        <v>2335909</v>
      </c>
      <c r="E83" s="201">
        <v>2654107</v>
      </c>
      <c r="F83" s="201">
        <v>2533629</v>
      </c>
      <c r="G83" s="201">
        <v>2011280</v>
      </c>
      <c r="H83" s="201">
        <v>2320738</v>
      </c>
      <c r="I83" s="201">
        <v>2288608</v>
      </c>
      <c r="J83" s="201">
        <v>1898939</v>
      </c>
      <c r="K83" s="201">
        <v>2659644</v>
      </c>
      <c r="L83" s="201">
        <v>2188024</v>
      </c>
      <c r="M83" s="201">
        <v>1979448</v>
      </c>
      <c r="N83" s="201">
        <v>2033947</v>
      </c>
      <c r="O83" s="201">
        <v>1901298</v>
      </c>
      <c r="P83" s="201">
        <v>344221</v>
      </c>
      <c r="Q83" s="201">
        <v>0</v>
      </c>
      <c r="R83" s="201">
        <v>0</v>
      </c>
      <c r="S83" s="271">
        <f>VLOOKUP(C83,lookup_lists!$D$73:$M$110,3,FALSE)</f>
        <v>368</v>
      </c>
    </row>
    <row r="84" spans="1:19" x14ac:dyDescent="0.2">
      <c r="A84" s="503" t="s">
        <v>107</v>
      </c>
      <c r="B84" s="214">
        <v>4</v>
      </c>
      <c r="C84" s="262" t="str">
        <f t="shared" si="6"/>
        <v>Sundance 4</v>
      </c>
      <c r="D84" s="201">
        <v>2767617</v>
      </c>
      <c r="E84" s="201">
        <v>2378255</v>
      </c>
      <c r="F84" s="201">
        <v>2935635</v>
      </c>
      <c r="G84" s="201">
        <v>2390516</v>
      </c>
      <c r="H84" s="201">
        <v>2559103</v>
      </c>
      <c r="I84" s="201">
        <v>2805431</v>
      </c>
      <c r="J84" s="201">
        <v>2397816</v>
      </c>
      <c r="K84" s="201">
        <v>2487223</v>
      </c>
      <c r="L84" s="201">
        <v>2486580</v>
      </c>
      <c r="M84" s="201">
        <v>2294630</v>
      </c>
      <c r="N84" s="201">
        <v>1839232</v>
      </c>
      <c r="O84" s="201">
        <v>1846831</v>
      </c>
      <c r="P84" s="201">
        <v>1222941</v>
      </c>
      <c r="Q84" s="201">
        <v>972963</v>
      </c>
      <c r="R84" s="201">
        <v>669780</v>
      </c>
      <c r="S84" s="271">
        <f>VLOOKUP(C84,lookup_lists!$D$73:$M$110,3,FALSE)</f>
        <v>406</v>
      </c>
    </row>
    <row r="85" spans="1:19" x14ac:dyDescent="0.2">
      <c r="A85" s="503" t="s">
        <v>107</v>
      </c>
      <c r="B85" s="214">
        <v>5</v>
      </c>
      <c r="C85" s="262" t="str">
        <f t="shared" si="6"/>
        <v>Sundance 5</v>
      </c>
      <c r="D85" s="201">
        <v>2594125</v>
      </c>
      <c r="E85" s="201">
        <v>2610760</v>
      </c>
      <c r="F85" s="201">
        <v>2522372</v>
      </c>
      <c r="G85" s="201">
        <v>1903487</v>
      </c>
      <c r="H85" s="201">
        <v>3167729</v>
      </c>
      <c r="I85" s="201">
        <v>2878166</v>
      </c>
      <c r="J85" s="201">
        <v>2208232</v>
      </c>
      <c r="K85" s="201">
        <v>2842743</v>
      </c>
      <c r="L85" s="201">
        <v>2919139</v>
      </c>
      <c r="M85" s="201">
        <v>2506612</v>
      </c>
      <c r="N85" s="201">
        <v>2521686</v>
      </c>
      <c r="O85" s="201">
        <v>2199703</v>
      </c>
      <c r="P85" s="201">
        <v>288818</v>
      </c>
      <c r="Q85" s="201">
        <v>0</v>
      </c>
      <c r="R85" s="201">
        <v>0</v>
      </c>
      <c r="S85" s="271">
        <f>VLOOKUP(C85,lookup_lists!$D$73:$M$110,3,FALSE)</f>
        <v>406</v>
      </c>
    </row>
    <row r="86" spans="1:19" x14ac:dyDescent="0.2">
      <c r="A86" s="503" t="s">
        <v>107</v>
      </c>
      <c r="B86" s="214">
        <v>6</v>
      </c>
      <c r="C86" s="262" t="str">
        <f t="shared" si="6"/>
        <v>Sundance 6</v>
      </c>
      <c r="D86" s="201">
        <v>3046226</v>
      </c>
      <c r="E86" s="201">
        <v>3138535</v>
      </c>
      <c r="F86" s="201">
        <v>2309311</v>
      </c>
      <c r="G86" s="201">
        <v>2799259</v>
      </c>
      <c r="H86" s="201">
        <v>2822717</v>
      </c>
      <c r="I86" s="201">
        <v>2442705</v>
      </c>
      <c r="J86" s="201">
        <v>3006438</v>
      </c>
      <c r="K86" s="201">
        <v>2460630</v>
      </c>
      <c r="L86" s="201">
        <v>2375040</v>
      </c>
      <c r="M86" s="201">
        <v>2692392</v>
      </c>
      <c r="N86" s="201">
        <v>2683494</v>
      </c>
      <c r="O86" s="201">
        <v>1951260</v>
      </c>
      <c r="P86" s="201">
        <v>1269083</v>
      </c>
      <c r="Q86" s="201">
        <v>1378282</v>
      </c>
      <c r="R86" s="201">
        <v>496677</v>
      </c>
      <c r="S86" s="271">
        <f>VLOOKUP(C86,lookup_lists!$D$73:$M$110,3,FALSE)</f>
        <v>401</v>
      </c>
    </row>
    <row r="87" spans="1:19" ht="16" thickBot="1" x14ac:dyDescent="0.25">
      <c r="A87" s="258"/>
      <c r="B87" s="267"/>
      <c r="C87" s="188" t="s">
        <v>96</v>
      </c>
      <c r="D87" s="274">
        <v>42609316</v>
      </c>
      <c r="E87" s="274">
        <v>42475260</v>
      </c>
      <c r="F87" s="274">
        <v>40195116</v>
      </c>
      <c r="G87" s="274">
        <v>39253031</v>
      </c>
      <c r="H87" s="274">
        <v>40573254</v>
      </c>
      <c r="I87" s="274">
        <v>38803886</v>
      </c>
      <c r="J87" s="274">
        <v>37607914</v>
      </c>
      <c r="K87" s="274">
        <v>38518678</v>
      </c>
      <c r="L87" s="274">
        <v>42550492</v>
      </c>
      <c r="M87" s="274">
        <v>39393547</v>
      </c>
      <c r="N87" s="274">
        <v>38828246</v>
      </c>
      <c r="O87" s="274">
        <v>37137651</v>
      </c>
      <c r="P87" s="274">
        <v>29460001</v>
      </c>
      <c r="Q87" s="274">
        <v>27908381</v>
      </c>
      <c r="R87" s="274">
        <v>22413990</v>
      </c>
      <c r="S87" s="241"/>
    </row>
    <row r="88" spans="1:19" ht="25" thickBot="1" x14ac:dyDescent="0.35">
      <c r="A88" s="746" t="s">
        <v>117</v>
      </c>
      <c r="B88" s="747"/>
      <c r="C88" s="747"/>
      <c r="D88" s="747"/>
      <c r="E88" s="747"/>
      <c r="F88" s="747"/>
      <c r="G88" s="747"/>
      <c r="H88" s="747"/>
      <c r="I88" s="747"/>
      <c r="J88" s="747"/>
      <c r="K88" s="747"/>
      <c r="L88" s="747"/>
      <c r="M88" s="747"/>
      <c r="N88" s="747"/>
      <c r="O88" s="747"/>
      <c r="P88" s="747"/>
      <c r="Q88" s="753"/>
      <c r="R88" t="s">
        <v>118</v>
      </c>
    </row>
    <row r="89" spans="1:19" ht="24" x14ac:dyDescent="0.3">
      <c r="A89" s="757" t="s">
        <v>119</v>
      </c>
      <c r="B89" s="758"/>
      <c r="C89" s="758"/>
      <c r="D89" s="758"/>
      <c r="E89" s="758"/>
      <c r="F89" s="758"/>
      <c r="G89" s="758"/>
      <c r="H89" s="758"/>
      <c r="I89" s="758"/>
      <c r="J89" s="758"/>
      <c r="K89" s="758"/>
      <c r="L89" s="758"/>
      <c r="M89" s="758"/>
      <c r="N89" s="758"/>
      <c r="O89" s="758"/>
      <c r="P89" s="758"/>
      <c r="Q89" s="759"/>
    </row>
    <row r="90" spans="1:19" ht="16" thickBot="1" x14ac:dyDescent="0.25">
      <c r="A90" s="275" t="s">
        <v>91</v>
      </c>
      <c r="B90" s="517">
        <v>2004</v>
      </c>
      <c r="C90" s="517">
        <v>2005</v>
      </c>
      <c r="D90" s="517">
        <v>2006</v>
      </c>
      <c r="E90" s="517">
        <v>2007</v>
      </c>
      <c r="F90" s="517">
        <v>2008</v>
      </c>
      <c r="G90" s="517">
        <v>2009</v>
      </c>
      <c r="H90" s="517">
        <v>2010</v>
      </c>
      <c r="I90" s="517">
        <v>2011</v>
      </c>
      <c r="J90" s="517">
        <v>2012</v>
      </c>
      <c r="K90" s="517">
        <v>2013</v>
      </c>
      <c r="L90" s="517">
        <v>2014</v>
      </c>
      <c r="M90" s="517">
        <v>2015</v>
      </c>
      <c r="N90" s="517">
        <v>2016</v>
      </c>
      <c r="O90" s="517">
        <v>2017</v>
      </c>
      <c r="P90" s="517">
        <v>2018</v>
      </c>
      <c r="Q90" s="518">
        <v>2019</v>
      </c>
    </row>
    <row r="91" spans="1:19" x14ac:dyDescent="0.2">
      <c r="A91" s="256" t="s">
        <v>95</v>
      </c>
      <c r="B91" s="276">
        <v>5044936.0965790004</v>
      </c>
      <c r="C91" s="277">
        <v>5309191.8358749999</v>
      </c>
      <c r="D91" s="277">
        <v>5281651.3986459998</v>
      </c>
      <c r="E91" s="277">
        <v>5127176.7346329996</v>
      </c>
      <c r="F91" s="277">
        <v>5074236.4191979999</v>
      </c>
      <c r="G91" s="277">
        <v>5171746.9343999997</v>
      </c>
      <c r="H91" s="277">
        <v>4979305.2176689999</v>
      </c>
      <c r="I91" s="277">
        <v>5145320.7112410003</v>
      </c>
      <c r="J91" s="277">
        <v>4739542.2388169998</v>
      </c>
      <c r="K91" s="277">
        <v>4426235.2774729999</v>
      </c>
      <c r="L91" s="277">
        <v>4327631.5119559998</v>
      </c>
      <c r="M91" s="277">
        <v>2934925.8950209999</v>
      </c>
      <c r="N91" s="277">
        <v>2155992.1131000002</v>
      </c>
      <c r="O91" s="277">
        <v>2053504.673</v>
      </c>
      <c r="P91" s="277">
        <v>2189040.2834999999</v>
      </c>
      <c r="Q91" s="278">
        <v>2202333.1296999999</v>
      </c>
    </row>
    <row r="92" spans="1:19" x14ac:dyDescent="0.2">
      <c r="A92" s="257" t="s">
        <v>98</v>
      </c>
      <c r="B92" s="279">
        <v>6790429.5302980002</v>
      </c>
      <c r="C92" s="280">
        <v>8946884.4312919993</v>
      </c>
      <c r="D92" s="280">
        <v>9740499.0438080002</v>
      </c>
      <c r="E92" s="280">
        <v>9480475.0367329996</v>
      </c>
      <c r="F92" s="280">
        <v>8363883.056814</v>
      </c>
      <c r="G92" s="280">
        <v>9543449.3614729997</v>
      </c>
      <c r="H92" s="280">
        <v>9122133.2754650004</v>
      </c>
      <c r="I92" s="280">
        <v>9385638.9986000005</v>
      </c>
      <c r="J92" s="280">
        <v>8711981.5308480002</v>
      </c>
      <c r="K92" s="280">
        <v>8998394</v>
      </c>
      <c r="L92" s="280">
        <v>9166664.3695330005</v>
      </c>
      <c r="M92" s="280">
        <v>10044259.099130999</v>
      </c>
      <c r="N92" s="280">
        <v>9590782.5214150008</v>
      </c>
      <c r="O92" s="280">
        <v>9711112.1698649991</v>
      </c>
      <c r="P92" s="280">
        <v>8844462.3699999992</v>
      </c>
      <c r="Q92" s="281">
        <v>8856244.4399999995</v>
      </c>
    </row>
    <row r="93" spans="1:19" x14ac:dyDescent="0.2">
      <c r="A93" s="257" t="s">
        <v>100</v>
      </c>
      <c r="B93" s="279">
        <v>5992740.2000320004</v>
      </c>
      <c r="C93" s="280">
        <v>6082940.1332339998</v>
      </c>
      <c r="D93" s="280">
        <v>6308106.0487670004</v>
      </c>
      <c r="E93" s="280">
        <v>6617669.6058240002</v>
      </c>
      <c r="F93" s="280">
        <v>6130535.1612409996</v>
      </c>
      <c r="G93" s="280">
        <v>6064325.997215</v>
      </c>
      <c r="H93" s="280">
        <v>6825596.0757170003</v>
      </c>
      <c r="I93" s="280">
        <v>7955970.1918040002</v>
      </c>
      <c r="J93" s="280">
        <v>8661778.7231140006</v>
      </c>
      <c r="K93" s="280">
        <v>7609322.238539</v>
      </c>
      <c r="L93" s="280">
        <v>9431797.7249539997</v>
      </c>
      <c r="M93" s="280">
        <v>8650147.1204250008</v>
      </c>
      <c r="N93" s="280">
        <v>9090866.1572810002</v>
      </c>
      <c r="O93" s="280">
        <v>8301764.4238</v>
      </c>
      <c r="P93" s="280">
        <v>8505674.4503119998</v>
      </c>
      <c r="Q93" s="281">
        <v>7643634.8780500004</v>
      </c>
    </row>
    <row r="94" spans="1:19" x14ac:dyDescent="0.2">
      <c r="A94" s="257" t="s">
        <v>120</v>
      </c>
      <c r="B94" s="279">
        <v>965021.58720199997</v>
      </c>
      <c r="C94" s="280">
        <v>919531.15882300003</v>
      </c>
      <c r="D94" s="280">
        <v>948538.41659299994</v>
      </c>
      <c r="E94" s="280">
        <v>988655.838812</v>
      </c>
      <c r="F94" s="280">
        <v>756567.09369699995</v>
      </c>
      <c r="G94" s="280">
        <v>977185.91902200005</v>
      </c>
      <c r="H94" s="280">
        <v>1039267.994757</v>
      </c>
      <c r="I94" s="280">
        <v>1034870.177667</v>
      </c>
      <c r="J94" s="280">
        <v>709750.057623</v>
      </c>
      <c r="K94" s="280">
        <v>718997.12385199999</v>
      </c>
      <c r="L94" s="280">
        <v>861291.10662800004</v>
      </c>
      <c r="M94" s="280">
        <v>394830.97954799997</v>
      </c>
      <c r="N94" s="280">
        <v>395478.57938000001</v>
      </c>
      <c r="O94" s="280">
        <v>113611.569311</v>
      </c>
      <c r="P94" s="280">
        <v>278745.96620000002</v>
      </c>
      <c r="Q94" s="281">
        <v>375864.72120000003</v>
      </c>
    </row>
    <row r="95" spans="1:19" x14ac:dyDescent="0.2">
      <c r="A95" s="257" t="s">
        <v>104</v>
      </c>
      <c r="B95" s="279">
        <v>6219531.2138670003</v>
      </c>
      <c r="C95" s="280">
        <v>5955792.719672</v>
      </c>
      <c r="D95" s="280">
        <v>5891643.0137700001</v>
      </c>
      <c r="E95" s="280">
        <v>5880285.8504370004</v>
      </c>
      <c r="F95" s="280">
        <v>6023938.4322109995</v>
      </c>
      <c r="G95" s="280">
        <v>4886447.0634740004</v>
      </c>
      <c r="H95" s="280">
        <v>4910324.1421330003</v>
      </c>
      <c r="I95" s="280">
        <v>5577250.2004190003</v>
      </c>
      <c r="J95" s="280">
        <v>4926430.35152</v>
      </c>
      <c r="K95" s="280">
        <v>4809927.0084729996</v>
      </c>
      <c r="L95" s="280">
        <v>5219989.3992280001</v>
      </c>
      <c r="M95" s="280">
        <v>4280785.8843700001</v>
      </c>
      <c r="N95" s="280">
        <v>5023943.1022119997</v>
      </c>
      <c r="O95" s="280">
        <v>5664805.9961000001</v>
      </c>
      <c r="P95" s="280">
        <v>4976003.5878999997</v>
      </c>
      <c r="Q95" s="281">
        <v>4767195.8397000004</v>
      </c>
    </row>
    <row r="96" spans="1:19" x14ac:dyDescent="0.2">
      <c r="A96" s="257" t="s">
        <v>106</v>
      </c>
      <c r="B96" s="279">
        <v>16389316.830452001</v>
      </c>
      <c r="C96" s="280">
        <v>15902401.283931</v>
      </c>
      <c r="D96" s="280">
        <v>16016480.68526</v>
      </c>
      <c r="E96" s="280">
        <v>15390539.137728</v>
      </c>
      <c r="F96" s="280">
        <v>14895395.733212</v>
      </c>
      <c r="G96" s="280">
        <v>14486721.207595</v>
      </c>
      <c r="H96" s="280">
        <v>15787915.018550999</v>
      </c>
      <c r="I96" s="280">
        <v>11461802.38054</v>
      </c>
      <c r="J96" s="280">
        <v>10241441.351619</v>
      </c>
      <c r="K96" s="280">
        <v>12181518.211920001</v>
      </c>
      <c r="L96" s="280">
        <v>15096041.850937</v>
      </c>
      <c r="M96" s="280">
        <v>14430985.127420001</v>
      </c>
      <c r="N96" s="280">
        <v>13582046.039294001</v>
      </c>
      <c r="O96" s="280">
        <v>12732997.911</v>
      </c>
      <c r="P96" s="280">
        <v>3399528.7263500001</v>
      </c>
      <c r="Q96" s="281">
        <v>2214510.6390450001</v>
      </c>
    </row>
    <row r="97" spans="1:17" ht="16" thickBot="1" x14ac:dyDescent="0.25">
      <c r="A97" s="258" t="s">
        <v>121</v>
      </c>
      <c r="B97" s="282">
        <v>3243824.3676590002</v>
      </c>
      <c r="C97" s="283">
        <v>2191271.9972270001</v>
      </c>
      <c r="D97" s="283">
        <v>2307695.425477</v>
      </c>
      <c r="E97" s="283">
        <v>1937284.7898029999</v>
      </c>
      <c r="F97" s="283">
        <v>2432703.6584999999</v>
      </c>
      <c r="G97" s="283">
        <v>2209770.359375</v>
      </c>
      <c r="H97" s="283">
        <v>549644.0932</v>
      </c>
      <c r="I97" s="283"/>
      <c r="J97" s="283"/>
      <c r="K97" s="283"/>
      <c r="L97" s="283"/>
      <c r="M97" s="283"/>
      <c r="N97" s="283"/>
      <c r="O97" s="283"/>
      <c r="P97" s="283"/>
      <c r="Q97" s="241"/>
    </row>
    <row r="98" spans="1:17" ht="24" x14ac:dyDescent="0.3">
      <c r="A98" s="760" t="s">
        <v>122</v>
      </c>
      <c r="B98" s="760"/>
      <c r="C98" s="760"/>
      <c r="D98" s="760"/>
      <c r="E98" s="760"/>
      <c r="F98" s="760"/>
      <c r="G98" s="760"/>
      <c r="H98" s="760"/>
      <c r="I98" s="760"/>
      <c r="J98" s="760"/>
      <c r="K98" s="760"/>
      <c r="L98" s="760"/>
      <c r="M98" s="760"/>
      <c r="N98" s="760"/>
      <c r="O98" s="760"/>
      <c r="P98" s="760"/>
      <c r="Q98" s="760"/>
    </row>
    <row r="99" spans="1:17" ht="16" thickBot="1" x14ac:dyDescent="0.25">
      <c r="A99" s="19" t="s">
        <v>91</v>
      </c>
      <c r="B99" s="519">
        <v>2004</v>
      </c>
      <c r="C99" s="519">
        <v>2005</v>
      </c>
      <c r="D99" s="519">
        <v>2006</v>
      </c>
      <c r="E99" s="519">
        <v>2007</v>
      </c>
      <c r="F99" s="519">
        <v>2008</v>
      </c>
      <c r="G99" s="519">
        <v>2009</v>
      </c>
      <c r="H99" s="519">
        <v>2010</v>
      </c>
      <c r="I99" s="519">
        <v>2011</v>
      </c>
      <c r="J99" s="519">
        <v>2012</v>
      </c>
      <c r="K99" s="519">
        <v>2013</v>
      </c>
      <c r="L99" s="519">
        <v>2014</v>
      </c>
      <c r="M99" s="519">
        <v>2015</v>
      </c>
      <c r="N99" s="519">
        <v>2016</v>
      </c>
      <c r="O99" s="519">
        <v>2017</v>
      </c>
      <c r="P99" s="519">
        <v>2018</v>
      </c>
      <c r="Q99" s="519">
        <v>2019</v>
      </c>
    </row>
    <row r="100" spans="1:17" x14ac:dyDescent="0.2">
      <c r="A100" s="256" t="s">
        <v>123</v>
      </c>
      <c r="B100" s="284"/>
      <c r="C100" s="285"/>
      <c r="D100" s="210">
        <f t="shared" ref="D100:Q102" si="7">D$91*VLOOKUP($A100,$C$29:$R$53,D$90-2003,FALSE)/10^6</f>
        <v>1.0448420342740752</v>
      </c>
      <c r="E100" s="210">
        <f t="shared" si="7"/>
        <v>1.227812812515418</v>
      </c>
      <c r="F100" s="210">
        <f t="shared" si="7"/>
        <v>1.0842302025452673</v>
      </c>
      <c r="G100" s="210">
        <f t="shared" si="7"/>
        <v>1.1919916271531603</v>
      </c>
      <c r="H100" s="210">
        <f t="shared" si="7"/>
        <v>1.0393394760055865</v>
      </c>
      <c r="I100" s="210">
        <f t="shared" si="7"/>
        <v>1.2153824742098764</v>
      </c>
      <c r="J100" s="210">
        <f t="shared" si="7"/>
        <v>0.97543092749396709</v>
      </c>
      <c r="K100" s="210">
        <f t="shared" si="7"/>
        <v>0.76117085696048659</v>
      </c>
      <c r="L100" s="210">
        <f t="shared" si="7"/>
        <v>0.2233674898992517</v>
      </c>
      <c r="M100" s="210">
        <f t="shared" si="7"/>
        <v>2.8058412737774679E-2</v>
      </c>
      <c r="N100" s="210">
        <f t="shared" si="7"/>
        <v>2.7120885256670738E-2</v>
      </c>
      <c r="O100" s="210">
        <f t="shared" si="7"/>
        <v>9.8732847386736433E-2</v>
      </c>
      <c r="P100" s="210">
        <f t="shared" si="7"/>
        <v>0.17021485924317581</v>
      </c>
      <c r="Q100" s="211">
        <f t="shared" si="7"/>
        <v>0</v>
      </c>
    </row>
    <row r="101" spans="1:17" x14ac:dyDescent="0.2">
      <c r="A101" s="257" t="s">
        <v>124</v>
      </c>
      <c r="B101" s="286"/>
      <c r="C101" s="249"/>
      <c r="D101" s="198">
        <f t="shared" si="7"/>
        <v>1.2230110810223442</v>
      </c>
      <c r="E101" s="198">
        <f t="shared" si="7"/>
        <v>1.0800552285455167</v>
      </c>
      <c r="F101" s="198">
        <f t="shared" si="7"/>
        <v>1.1185403044166615</v>
      </c>
      <c r="G101" s="198">
        <f t="shared" si="7"/>
        <v>1.2891386853270963</v>
      </c>
      <c r="H101" s="198">
        <f t="shared" si="7"/>
        <v>1.0365736200412172</v>
      </c>
      <c r="I101" s="198">
        <f t="shared" si="7"/>
        <v>1.2740792439487953</v>
      </c>
      <c r="J101" s="198">
        <f t="shared" si="7"/>
        <v>0.9214970652688308</v>
      </c>
      <c r="K101" s="198">
        <f t="shared" si="7"/>
        <v>0.98067837233098287</v>
      </c>
      <c r="L101" s="198">
        <f t="shared" si="7"/>
        <v>1.3180230063833753</v>
      </c>
      <c r="M101" s="198">
        <f t="shared" si="7"/>
        <v>0.48876526241325158</v>
      </c>
      <c r="N101" s="198">
        <f t="shared" si="7"/>
        <v>0.28952636460321268</v>
      </c>
      <c r="O101" s="198">
        <f t="shared" si="7"/>
        <v>0.49088541111195877</v>
      </c>
      <c r="P101" s="198">
        <f t="shared" si="7"/>
        <v>0.59616336684192472</v>
      </c>
      <c r="Q101" s="213">
        <f t="shared" si="7"/>
        <v>0.36704108500199017</v>
      </c>
    </row>
    <row r="102" spans="1:17" x14ac:dyDescent="0.2">
      <c r="A102" s="257" t="s">
        <v>125</v>
      </c>
      <c r="B102" s="286"/>
      <c r="C102" s="249"/>
      <c r="D102" s="198">
        <f t="shared" si="7"/>
        <v>3.0137982833495802</v>
      </c>
      <c r="E102" s="198">
        <f t="shared" si="7"/>
        <v>2.8193086935720646</v>
      </c>
      <c r="F102" s="198">
        <f t="shared" si="7"/>
        <v>2.8714659122360708</v>
      </c>
      <c r="G102" s="198">
        <f t="shared" si="7"/>
        <v>2.6906166219197432</v>
      </c>
      <c r="H102" s="198">
        <f t="shared" si="7"/>
        <v>2.9033921216221961</v>
      </c>
      <c r="I102" s="198">
        <f t="shared" si="7"/>
        <v>2.6558589930823286</v>
      </c>
      <c r="J102" s="198">
        <f t="shared" si="7"/>
        <v>2.8426142460542017</v>
      </c>
      <c r="K102" s="198">
        <f t="shared" si="7"/>
        <v>2.6843860481815307</v>
      </c>
      <c r="L102" s="198">
        <f t="shared" si="7"/>
        <v>2.7862410156733728</v>
      </c>
      <c r="M102" s="198">
        <f t="shared" si="7"/>
        <v>2.4181022198699735</v>
      </c>
      <c r="N102" s="198">
        <f t="shared" si="7"/>
        <v>1.8393448632401168</v>
      </c>
      <c r="O102" s="198">
        <f t="shared" si="7"/>
        <v>1.4638864145013046</v>
      </c>
      <c r="P102" s="198">
        <f t="shared" si="7"/>
        <v>1.4226620574148996</v>
      </c>
      <c r="Q102" s="213">
        <f t="shared" si="7"/>
        <v>1.8352920446980094</v>
      </c>
    </row>
    <row r="103" spans="1:17" x14ac:dyDescent="0.2">
      <c r="A103" s="257" t="s">
        <v>110</v>
      </c>
      <c r="B103" s="286"/>
      <c r="C103" s="249"/>
      <c r="D103" s="452">
        <f t="shared" ref="D103:Q103" si="8">(D$92/10^6-D105)/2</f>
        <v>3.3643494519040003</v>
      </c>
      <c r="E103" s="198">
        <f t="shared" si="8"/>
        <v>3.2848814283664995</v>
      </c>
      <c r="F103" s="198">
        <f t="shared" si="8"/>
        <v>2.9542781184070002</v>
      </c>
      <c r="G103" s="198">
        <f t="shared" si="8"/>
        <v>3.2118899307364996</v>
      </c>
      <c r="H103" s="198">
        <f t="shared" si="8"/>
        <v>3.2021298377325</v>
      </c>
      <c r="I103" s="198">
        <f t="shared" si="8"/>
        <v>3.3368949693000003</v>
      </c>
      <c r="J103" s="198">
        <f t="shared" si="8"/>
        <v>3.1133004454240001</v>
      </c>
      <c r="K103" s="198">
        <f t="shared" si="8"/>
        <v>2.9286899499999999</v>
      </c>
      <c r="L103" s="198">
        <f t="shared" si="8"/>
        <v>3.1584263847665004</v>
      </c>
      <c r="M103" s="198">
        <f t="shared" si="8"/>
        <v>3.4005934895654994</v>
      </c>
      <c r="N103" s="198">
        <f t="shared" si="8"/>
        <v>3.1738552007075005</v>
      </c>
      <c r="O103" s="198">
        <f t="shared" si="8"/>
        <v>3.2409059749324993</v>
      </c>
      <c r="P103" s="198">
        <f t="shared" si="8"/>
        <v>2.9766950049999994</v>
      </c>
      <c r="Q103" s="213">
        <f t="shared" si="8"/>
        <v>2.8174798599999997</v>
      </c>
    </row>
    <row r="104" spans="1:17" x14ac:dyDescent="0.2">
      <c r="A104" s="257" t="s">
        <v>111</v>
      </c>
      <c r="B104" s="286"/>
      <c r="C104" s="249"/>
      <c r="D104" s="452">
        <f t="shared" ref="D104:Q104" si="9">(D$92/10^6-D$105)/2</f>
        <v>3.3643494519040003</v>
      </c>
      <c r="E104" s="198">
        <f t="shared" si="9"/>
        <v>3.2848814283664995</v>
      </c>
      <c r="F104" s="198">
        <f t="shared" si="9"/>
        <v>2.9542781184070002</v>
      </c>
      <c r="G104" s="198">
        <f t="shared" si="9"/>
        <v>3.2118899307364996</v>
      </c>
      <c r="H104" s="198">
        <f t="shared" si="9"/>
        <v>3.2021298377325</v>
      </c>
      <c r="I104" s="198">
        <f t="shared" si="9"/>
        <v>3.3368949693000003</v>
      </c>
      <c r="J104" s="198">
        <f t="shared" si="9"/>
        <v>3.1133004454240001</v>
      </c>
      <c r="K104" s="198">
        <f t="shared" si="9"/>
        <v>2.9286899499999999</v>
      </c>
      <c r="L104" s="198">
        <f t="shared" si="9"/>
        <v>3.1584263847665004</v>
      </c>
      <c r="M104" s="198">
        <f t="shared" si="9"/>
        <v>3.4005934895654994</v>
      </c>
      <c r="N104" s="198">
        <f t="shared" si="9"/>
        <v>3.1738552007075005</v>
      </c>
      <c r="O104" s="198">
        <f t="shared" si="9"/>
        <v>3.2409059749324993</v>
      </c>
      <c r="P104" s="198">
        <f t="shared" si="9"/>
        <v>2.9766950049999994</v>
      </c>
      <c r="Q104" s="213">
        <f t="shared" si="9"/>
        <v>2.8174798599999997</v>
      </c>
    </row>
    <row r="105" spans="1:17" x14ac:dyDescent="0.2">
      <c r="A105" s="257" t="s">
        <v>126</v>
      </c>
      <c r="B105" s="286"/>
      <c r="C105" s="249"/>
      <c r="D105" s="452">
        <f>D70*Constants!$D$8/10^9</f>
        <v>3.0118001400000001</v>
      </c>
      <c r="E105" s="198">
        <f>E70*Constants!$D$8/10^9</f>
        <v>2.91071218</v>
      </c>
      <c r="F105" s="198">
        <f>F70*Constants!$D$8/10^9</f>
        <v>2.4553268199999998</v>
      </c>
      <c r="G105" s="198">
        <f>G70*Constants!$D$8/10^9</f>
        <v>3.1196695000000001</v>
      </c>
      <c r="H105" s="198">
        <f>H70*Constants!$D$8/10^9</f>
        <v>2.7178735999999999</v>
      </c>
      <c r="I105" s="198">
        <f>I70*Constants!$D$8/10^9</f>
        <v>2.71184906</v>
      </c>
      <c r="J105" s="198">
        <f>J70*Constants!$D$8/10^9</f>
        <v>2.4853806399999998</v>
      </c>
      <c r="K105" s="198">
        <f>K70*Constants!$D$8/10^9</f>
        <v>3.1410141</v>
      </c>
      <c r="L105" s="198">
        <f>L70*Constants!$D$8/10^9</f>
        <v>2.8498115999999998</v>
      </c>
      <c r="M105" s="198">
        <f>M70*Constants!$D$8/10^9</f>
        <v>3.2430721199999999</v>
      </c>
      <c r="N105" s="198">
        <f>N70*Constants!$D$8/10^9</f>
        <v>3.2430721199999999</v>
      </c>
      <c r="O105" s="198">
        <f>O70*Constants!$D$8/10^9</f>
        <v>3.2293002199999998</v>
      </c>
      <c r="P105" s="198">
        <f>P70*Constants!$D$8/10^9</f>
        <v>2.8910723599999999</v>
      </c>
      <c r="Q105" s="213">
        <f>Q70*Constants!$D$8/10^9</f>
        <v>3.2212847199999999</v>
      </c>
    </row>
    <row r="106" spans="1:17" x14ac:dyDescent="0.2">
      <c r="A106" s="257" t="s">
        <v>112</v>
      </c>
      <c r="B106" s="286"/>
      <c r="C106" s="249"/>
      <c r="D106" s="452">
        <f t="shared" ref="D106:Q106" si="10">(D$93/10^6-D108)/2</f>
        <v>3.1540530243835003</v>
      </c>
      <c r="E106" s="198">
        <f t="shared" si="10"/>
        <v>3.3088348029120001</v>
      </c>
      <c r="F106" s="198">
        <f t="shared" si="10"/>
        <v>3.0652675806204996</v>
      </c>
      <c r="G106" s="198">
        <f t="shared" si="10"/>
        <v>3.0321629986074998</v>
      </c>
      <c r="H106" s="198">
        <f t="shared" si="10"/>
        <v>3.4127980378585003</v>
      </c>
      <c r="I106" s="198">
        <f t="shared" si="10"/>
        <v>3.4523847759019999</v>
      </c>
      <c r="J106" s="198">
        <f t="shared" si="10"/>
        <v>2.8643607715570001</v>
      </c>
      <c r="K106" s="198">
        <f t="shared" si="10"/>
        <v>2.4558459892695002</v>
      </c>
      <c r="L106" s="198">
        <f t="shared" si="10"/>
        <v>3.3502548724770005</v>
      </c>
      <c r="M106" s="198">
        <f t="shared" si="10"/>
        <v>2.9821296302125004</v>
      </c>
      <c r="N106" s="198">
        <f t="shared" si="10"/>
        <v>3.0455805086405006</v>
      </c>
      <c r="O106" s="198">
        <f t="shared" si="10"/>
        <v>2.8468148919000003</v>
      </c>
      <c r="P106" s="198">
        <f t="shared" si="10"/>
        <v>2.7917706551560002</v>
      </c>
      <c r="Q106" s="213">
        <f t="shared" si="10"/>
        <v>2.4056569390250004</v>
      </c>
    </row>
    <row r="107" spans="1:17" x14ac:dyDescent="0.2">
      <c r="A107" s="257" t="s">
        <v>113</v>
      </c>
      <c r="B107" s="286"/>
      <c r="C107" s="249"/>
      <c r="D107" s="452">
        <f t="shared" ref="D107:Q107" si="11">(D$93/10^6-D108)/2</f>
        <v>3.1540530243835003</v>
      </c>
      <c r="E107" s="198">
        <f t="shared" si="11"/>
        <v>3.3088348029120001</v>
      </c>
      <c r="F107" s="198">
        <f t="shared" si="11"/>
        <v>3.0652675806204996</v>
      </c>
      <c r="G107" s="198">
        <f t="shared" si="11"/>
        <v>3.0321629986074998</v>
      </c>
      <c r="H107" s="198">
        <f t="shared" si="11"/>
        <v>3.4127980378585003</v>
      </c>
      <c r="I107" s="198">
        <f t="shared" si="11"/>
        <v>3.4523847759019999</v>
      </c>
      <c r="J107" s="198">
        <f t="shared" si="11"/>
        <v>2.8643607715570001</v>
      </c>
      <c r="K107" s="198">
        <f t="shared" si="11"/>
        <v>2.4558459892695002</v>
      </c>
      <c r="L107" s="198">
        <f t="shared" si="11"/>
        <v>3.3502548724770005</v>
      </c>
      <c r="M107" s="198">
        <f t="shared" si="11"/>
        <v>2.9821296302125004</v>
      </c>
      <c r="N107" s="198">
        <f t="shared" si="11"/>
        <v>3.0455805086405006</v>
      </c>
      <c r="O107" s="198">
        <f t="shared" si="11"/>
        <v>2.8468148919000003</v>
      </c>
      <c r="P107" s="198">
        <f t="shared" si="11"/>
        <v>2.7917706551560002</v>
      </c>
      <c r="Q107" s="213">
        <f t="shared" si="11"/>
        <v>2.4056569390250004</v>
      </c>
    </row>
    <row r="108" spans="1:17" x14ac:dyDescent="0.2">
      <c r="A108" s="257" t="s">
        <v>127</v>
      </c>
      <c r="B108" s="286"/>
      <c r="C108" s="249"/>
      <c r="D108" s="452">
        <f>D74*Constants!$D$8/10^9</f>
        <v>0</v>
      </c>
      <c r="E108" s="198">
        <f>E74*Constants!$D$8/10^9</f>
        <v>0</v>
      </c>
      <c r="F108" s="198">
        <f>F74*Constants!$D$8/10^9</f>
        <v>0</v>
      </c>
      <c r="G108" s="198">
        <f>G74*Constants!$D$8/10^9</f>
        <v>0</v>
      </c>
      <c r="H108" s="198">
        <f>H74*Constants!$D$8/10^9</f>
        <v>0</v>
      </c>
      <c r="I108" s="198">
        <f>I74*Constants!$D$8/10^9</f>
        <v>1.05120064</v>
      </c>
      <c r="J108" s="198">
        <f>J74*Constants!$D$8/10^9</f>
        <v>2.93305718</v>
      </c>
      <c r="K108" s="198">
        <f>K74*Constants!$D$8/10^9</f>
        <v>2.6976302599999999</v>
      </c>
      <c r="L108" s="198">
        <f>L74*Constants!$D$8/10^9</f>
        <v>2.7312879799999998</v>
      </c>
      <c r="M108" s="198">
        <f>M74*Constants!$D$8/10^9</f>
        <v>2.6858878599999998</v>
      </c>
      <c r="N108" s="198">
        <f>N74*Constants!$D$8/10^9</f>
        <v>2.9997051400000001</v>
      </c>
      <c r="O108" s="198">
        <f>O74*Constants!$D$8/10^9</f>
        <v>2.6081346399999998</v>
      </c>
      <c r="P108" s="198">
        <f>P74*Constants!$D$8/10^9</f>
        <v>2.9221331400000001</v>
      </c>
      <c r="Q108" s="213">
        <f>Q74*Constants!$D$8/10^9</f>
        <v>2.8323209999999999</v>
      </c>
    </row>
    <row r="109" spans="1:17" x14ac:dyDescent="0.2">
      <c r="A109" s="257" t="s">
        <v>120</v>
      </c>
      <c r="B109" s="286"/>
      <c r="C109" s="249"/>
      <c r="D109" s="198">
        <f t="shared" ref="D109:Q109" si="12">D$94*VLOOKUP($A109,$C$29:$R$53,D$90-2003,FALSE)/10^6</f>
        <v>0.94853841659299998</v>
      </c>
      <c r="E109" s="198">
        <f t="shared" si="12"/>
        <v>0.98865583881200003</v>
      </c>
      <c r="F109" s="198">
        <f t="shared" si="12"/>
        <v>0.75656709369699993</v>
      </c>
      <c r="G109" s="198">
        <f t="shared" si="12"/>
        <v>0.97718591902200003</v>
      </c>
      <c r="H109" s="198">
        <f t="shared" si="12"/>
        <v>1.039267994757</v>
      </c>
      <c r="I109" s="198">
        <f t="shared" si="12"/>
        <v>1.034870177667</v>
      </c>
      <c r="J109" s="198">
        <f t="shared" si="12"/>
        <v>0.70975005762300003</v>
      </c>
      <c r="K109" s="198">
        <f t="shared" si="12"/>
        <v>0.71899712385199999</v>
      </c>
      <c r="L109" s="198">
        <f t="shared" si="12"/>
        <v>0.86129110662800001</v>
      </c>
      <c r="M109" s="198">
        <f t="shared" si="12"/>
        <v>0.39483097954799995</v>
      </c>
      <c r="N109" s="198">
        <f t="shared" si="12"/>
        <v>0.39547857938000003</v>
      </c>
      <c r="O109" s="198">
        <f t="shared" si="12"/>
        <v>0.113611569311</v>
      </c>
      <c r="P109" s="198">
        <f t="shared" si="12"/>
        <v>0.27874596620000003</v>
      </c>
      <c r="Q109" s="213">
        <f t="shared" si="12"/>
        <v>0.37586472120000003</v>
      </c>
    </row>
    <row r="110" spans="1:17" x14ac:dyDescent="0.2">
      <c r="A110" s="257" t="s">
        <v>128</v>
      </c>
      <c r="B110" s="286"/>
      <c r="C110" s="249"/>
      <c r="D110" s="198">
        <f t="shared" ref="D110:Q111" si="13">D$95*VLOOKUP($A110,$C$29:$R$53,D$90-2003,FALSE)/10^6</f>
        <v>2.989512735706862</v>
      </c>
      <c r="E110" s="198">
        <f t="shared" si="13"/>
        <v>2.9008184085843123</v>
      </c>
      <c r="F110" s="198">
        <f t="shared" si="13"/>
        <v>3.2379504735487914</v>
      </c>
      <c r="G110" s="198">
        <f t="shared" si="13"/>
        <v>2.3431667592002894</v>
      </c>
      <c r="H110" s="198">
        <f t="shared" si="13"/>
        <v>2.5466684937740225</v>
      </c>
      <c r="I110" s="198">
        <f t="shared" si="13"/>
        <v>2.6862696264939658</v>
      </c>
      <c r="J110" s="198">
        <f t="shared" si="13"/>
        <v>2.5911968064818161</v>
      </c>
      <c r="K110" s="198">
        <f t="shared" si="13"/>
        <v>2.4096861347003786</v>
      </c>
      <c r="L110" s="198">
        <f t="shared" si="13"/>
        <v>2.5501423126565812</v>
      </c>
      <c r="M110" s="198">
        <f t="shared" si="13"/>
        <v>2.2279684570826683</v>
      </c>
      <c r="N110" s="198">
        <f t="shared" si="13"/>
        <v>2.2554129770917695</v>
      </c>
      <c r="O110" s="198">
        <f t="shared" si="13"/>
        <v>2.5252171250233504</v>
      </c>
      <c r="P110" s="198">
        <f t="shared" si="13"/>
        <v>2.4583930280898207</v>
      </c>
      <c r="Q110" s="213">
        <f t="shared" si="13"/>
        <v>2.6901295457098731</v>
      </c>
    </row>
    <row r="111" spans="1:17" x14ac:dyDescent="0.2">
      <c r="A111" s="257" t="s">
        <v>129</v>
      </c>
      <c r="B111" s="286"/>
      <c r="C111" s="249"/>
      <c r="D111" s="198">
        <f t="shared" si="13"/>
        <v>2.9021302780631379</v>
      </c>
      <c r="E111" s="198">
        <f t="shared" si="13"/>
        <v>2.9794674418526883</v>
      </c>
      <c r="F111" s="198">
        <f t="shared" si="13"/>
        <v>2.7859879586622083</v>
      </c>
      <c r="G111" s="198">
        <f t="shared" si="13"/>
        <v>2.5432803042737109</v>
      </c>
      <c r="H111" s="198">
        <f t="shared" si="13"/>
        <v>2.3636556483589777</v>
      </c>
      <c r="I111" s="198">
        <f t="shared" si="13"/>
        <v>2.8909805739250345</v>
      </c>
      <c r="J111" s="198">
        <f t="shared" si="13"/>
        <v>2.335233545038184</v>
      </c>
      <c r="K111" s="198">
        <f t="shared" si="13"/>
        <v>2.4002408737726211</v>
      </c>
      <c r="L111" s="198">
        <f t="shared" si="13"/>
        <v>2.6698470865714188</v>
      </c>
      <c r="M111" s="198">
        <f t="shared" si="13"/>
        <v>2.0528174272873319</v>
      </c>
      <c r="N111" s="198">
        <f t="shared" si="13"/>
        <v>2.7685301251202299</v>
      </c>
      <c r="O111" s="198">
        <f t="shared" si="13"/>
        <v>3.1395888710766493</v>
      </c>
      <c r="P111" s="198">
        <f t="shared" si="13"/>
        <v>2.5176105598101786</v>
      </c>
      <c r="Q111" s="213">
        <f t="shared" si="13"/>
        <v>2.0770662939901277</v>
      </c>
    </row>
    <row r="112" spans="1:17" x14ac:dyDescent="0.2">
      <c r="A112" s="257" t="s">
        <v>130</v>
      </c>
      <c r="B112" s="286"/>
      <c r="C112" s="249"/>
      <c r="D112" s="198">
        <f t="shared" ref="D112:Q117" si="14">D$96*VLOOKUP($A112,$C$29:$R$53,D$90-2003,FALSE)/10^6</f>
        <v>2.0910006123386982</v>
      </c>
      <c r="E112" s="198">
        <f t="shared" si="14"/>
        <v>2.2738130237577354</v>
      </c>
      <c r="F112" s="198">
        <f t="shared" si="14"/>
        <v>2.1908110240365297</v>
      </c>
      <c r="G112" s="198">
        <f t="shared" si="14"/>
        <v>1.626948131874459</v>
      </c>
      <c r="H112" s="198">
        <f t="shared" si="14"/>
        <v>0</v>
      </c>
      <c r="I112" s="198">
        <f t="shared" si="14"/>
        <v>0</v>
      </c>
      <c r="J112" s="198">
        <f t="shared" si="14"/>
        <v>0.56106742492604755</v>
      </c>
      <c r="K112" s="198">
        <f t="shared" si="14"/>
        <v>1.6932300230105102</v>
      </c>
      <c r="L112" s="198">
        <f t="shared" si="14"/>
        <v>2.0513743574656815</v>
      </c>
      <c r="M112" s="198">
        <f t="shared" si="14"/>
        <v>1.7926224390450907</v>
      </c>
      <c r="N112" s="198">
        <f t="shared" si="14"/>
        <v>1.8733598627422963</v>
      </c>
      <c r="O112" s="198">
        <f t="shared" si="14"/>
        <v>0</v>
      </c>
      <c r="P112" s="198">
        <f t="shared" si="14"/>
        <v>0</v>
      </c>
      <c r="Q112" s="213">
        <f t="shared" si="14"/>
        <v>0</v>
      </c>
    </row>
    <row r="113" spans="1:17" x14ac:dyDescent="0.2">
      <c r="A113" s="257" t="s">
        <v>131</v>
      </c>
      <c r="B113" s="286"/>
      <c r="C113" s="249"/>
      <c r="D113" s="198">
        <f t="shared" si="14"/>
        <v>2.1447879245944614</v>
      </c>
      <c r="E113" s="198">
        <f t="shared" si="14"/>
        <v>1.8597699708717064</v>
      </c>
      <c r="F113" s="198">
        <f t="shared" si="14"/>
        <v>2.2103930987054454</v>
      </c>
      <c r="G113" s="198">
        <f t="shared" si="14"/>
        <v>1.9351490649442791</v>
      </c>
      <c r="H113" s="198">
        <f t="shared" si="14"/>
        <v>0</v>
      </c>
      <c r="I113" s="198">
        <f t="shared" si="14"/>
        <v>0</v>
      </c>
      <c r="J113" s="198">
        <f t="shared" si="14"/>
        <v>0.33107824383708473</v>
      </c>
      <c r="K113" s="198">
        <f t="shared" si="14"/>
        <v>1.6853258168308314</v>
      </c>
      <c r="L113" s="198">
        <f t="shared" si="14"/>
        <v>1.9995924905898359</v>
      </c>
      <c r="M113" s="198">
        <f t="shared" si="14"/>
        <v>1.8402592468462826</v>
      </c>
      <c r="N113" s="198">
        <f t="shared" si="14"/>
        <v>2.0682161579593212</v>
      </c>
      <c r="O113" s="198">
        <f t="shared" si="14"/>
        <v>0</v>
      </c>
      <c r="P113" s="198">
        <f t="shared" si="14"/>
        <v>0</v>
      </c>
      <c r="Q113" s="213">
        <f t="shared" si="14"/>
        <v>0</v>
      </c>
    </row>
    <row r="114" spans="1:17" x14ac:dyDescent="0.2">
      <c r="A114" s="257" t="s">
        <v>132</v>
      </c>
      <c r="B114" s="286"/>
      <c r="C114" s="249"/>
      <c r="D114" s="198">
        <f t="shared" si="14"/>
        <v>2.9000382312031729</v>
      </c>
      <c r="E114" s="198">
        <f t="shared" si="14"/>
        <v>2.768769758341894</v>
      </c>
      <c r="F114" s="198">
        <f t="shared" si="14"/>
        <v>2.3182668279531415</v>
      </c>
      <c r="G114" s="198">
        <f t="shared" si="14"/>
        <v>2.332338610518828</v>
      </c>
      <c r="H114" s="198">
        <f t="shared" si="14"/>
        <v>3.4692905281731639</v>
      </c>
      <c r="I114" s="198">
        <f t="shared" si="14"/>
        <v>2.2883283578118156</v>
      </c>
      <c r="J114" s="198">
        <f t="shared" si="14"/>
        <v>2.3794475693508965</v>
      </c>
      <c r="K114" s="198">
        <f t="shared" si="14"/>
        <v>1.9321408582376642</v>
      </c>
      <c r="L114" s="198">
        <f t="shared" si="14"/>
        <v>2.3079238229230725</v>
      </c>
      <c r="M114" s="198">
        <f t="shared" si="14"/>
        <v>2.4192445022924103</v>
      </c>
      <c r="N114" s="198">
        <f t="shared" si="14"/>
        <v>2.3204447252177416</v>
      </c>
      <c r="O114" s="198">
        <f t="shared" si="14"/>
        <v>1.4025206128395913</v>
      </c>
      <c r="P114" s="198">
        <f t="shared" si="14"/>
        <v>0</v>
      </c>
      <c r="Q114" s="213">
        <f t="shared" si="14"/>
        <v>0</v>
      </c>
    </row>
    <row r="115" spans="1:17" x14ac:dyDescent="0.2">
      <c r="A115" s="257" t="s">
        <v>133</v>
      </c>
      <c r="B115" s="286"/>
      <c r="C115" s="249"/>
      <c r="D115" s="198">
        <f t="shared" si="14"/>
        <v>2.5986256106291501</v>
      </c>
      <c r="E115" s="198">
        <f t="shared" si="14"/>
        <v>3.2080850864629378</v>
      </c>
      <c r="F115" s="198">
        <f t="shared" si="14"/>
        <v>2.7553865918674831</v>
      </c>
      <c r="G115" s="198">
        <f t="shared" si="14"/>
        <v>2.5718951192226629</v>
      </c>
      <c r="H115" s="198">
        <f t="shared" si="14"/>
        <v>4.2527401790710195</v>
      </c>
      <c r="I115" s="198">
        <f t="shared" si="14"/>
        <v>2.8895032171201369</v>
      </c>
      <c r="J115" s="198">
        <f t="shared" si="14"/>
        <v>2.2251913119889895</v>
      </c>
      <c r="K115" s="198">
        <f t="shared" si="14"/>
        <v>2.1957815889024119</v>
      </c>
      <c r="L115" s="198">
        <f t="shared" si="14"/>
        <v>2.6754081146834721</v>
      </c>
      <c r="M115" s="198">
        <f t="shared" si="14"/>
        <v>2.1876439771735821</v>
      </c>
      <c r="N115" s="198">
        <f t="shared" si="14"/>
        <v>2.2539703151839463</v>
      </c>
      <c r="O115" s="198">
        <f t="shared" si="14"/>
        <v>4.9828452092889819</v>
      </c>
      <c r="P115" s="198">
        <f t="shared" si="14"/>
        <v>1.4067507504218724</v>
      </c>
      <c r="Q115" s="213">
        <f t="shared" si="14"/>
        <v>1.2715727504910685</v>
      </c>
    </row>
    <row r="116" spans="1:17" x14ac:dyDescent="0.2">
      <c r="A116" s="257" t="s">
        <v>134</v>
      </c>
      <c r="B116" s="286"/>
      <c r="C116" s="249"/>
      <c r="D116" s="198">
        <f t="shared" si="14"/>
        <v>2.8526746708011377</v>
      </c>
      <c r="E116" s="198">
        <f t="shared" si="14"/>
        <v>2.7564680199383416</v>
      </c>
      <c r="F116" s="198">
        <f t="shared" si="14"/>
        <v>2.1940211057336829</v>
      </c>
      <c r="G116" s="198">
        <f t="shared" si="14"/>
        <v>3.183563441612193</v>
      </c>
      <c r="H116" s="198">
        <f t="shared" si="14"/>
        <v>4.3629988369830226</v>
      </c>
      <c r="I116" s="198">
        <f t="shared" si="14"/>
        <v>2.6610438282785815</v>
      </c>
      <c r="J116" s="198">
        <f t="shared" si="14"/>
        <v>2.5432568876282975</v>
      </c>
      <c r="K116" s="198">
        <f t="shared" si="14"/>
        <v>2.5777540524121476</v>
      </c>
      <c r="L116" s="198">
        <f t="shared" si="14"/>
        <v>2.9225670740655212</v>
      </c>
      <c r="M116" s="198">
        <f t="shared" si="14"/>
        <v>2.9993775609726998</v>
      </c>
      <c r="N116" s="198">
        <f t="shared" si="14"/>
        <v>2.684633983413248</v>
      </c>
      <c r="O116" s="198">
        <f t="shared" si="14"/>
        <v>1.1767823530787052</v>
      </c>
      <c r="P116" s="198">
        <f t="shared" si="14"/>
        <v>0</v>
      </c>
      <c r="Q116" s="213">
        <f t="shared" si="14"/>
        <v>0</v>
      </c>
    </row>
    <row r="117" spans="1:17" x14ac:dyDescent="0.2">
      <c r="A117" s="257" t="s">
        <v>135</v>
      </c>
      <c r="B117" s="286"/>
      <c r="C117" s="249"/>
      <c r="D117" s="198">
        <f t="shared" si="14"/>
        <v>3.4293536356933796</v>
      </c>
      <c r="E117" s="198">
        <f t="shared" si="14"/>
        <v>2.5236332783553856</v>
      </c>
      <c r="F117" s="198">
        <f t="shared" si="14"/>
        <v>3.2265170849157165</v>
      </c>
      <c r="G117" s="198">
        <f t="shared" si="14"/>
        <v>2.836826839422578</v>
      </c>
      <c r="H117" s="198">
        <f t="shared" si="14"/>
        <v>3.7028854743237933</v>
      </c>
      <c r="I117" s="198">
        <f t="shared" si="14"/>
        <v>3.6229269773294663</v>
      </c>
      <c r="J117" s="198">
        <f t="shared" si="14"/>
        <v>2.2013999138876841</v>
      </c>
      <c r="K117" s="198">
        <f t="shared" si="14"/>
        <v>2.0972858725264358</v>
      </c>
      <c r="L117" s="198">
        <f t="shared" si="14"/>
        <v>3.1391759912094161</v>
      </c>
      <c r="M117" s="198">
        <f t="shared" si="14"/>
        <v>3.1918374010899351</v>
      </c>
      <c r="N117" s="198">
        <f t="shared" si="14"/>
        <v>2.381420994777447</v>
      </c>
      <c r="O117" s="198">
        <f t="shared" si="14"/>
        <v>5.1708497357927223</v>
      </c>
      <c r="P117" s="198">
        <f t="shared" si="14"/>
        <v>1.9927779759281277</v>
      </c>
      <c r="Q117" s="213">
        <f t="shared" si="14"/>
        <v>0.94293788855393157</v>
      </c>
    </row>
    <row r="118" spans="1:17" ht="16" thickBot="1" x14ac:dyDescent="0.25">
      <c r="A118" s="258" t="s">
        <v>136</v>
      </c>
      <c r="B118" s="287"/>
      <c r="C118" s="288"/>
      <c r="D118" s="291">
        <f t="shared" ref="D118:Q118" si="15">SUM(B141:B146)-SUM(D100:D117)</f>
        <v>0</v>
      </c>
      <c r="E118" s="291">
        <f t="shared" si="15"/>
        <v>0</v>
      </c>
      <c r="F118" s="291">
        <f t="shared" si="15"/>
        <v>0</v>
      </c>
      <c r="G118" s="291">
        <f t="shared" si="15"/>
        <v>0</v>
      </c>
      <c r="H118" s="291">
        <f t="shared" si="15"/>
        <v>0</v>
      </c>
      <c r="I118" s="291">
        <f t="shared" si="15"/>
        <v>0</v>
      </c>
      <c r="J118" s="291">
        <f t="shared" si="15"/>
        <v>0</v>
      </c>
      <c r="K118" s="291">
        <f t="shared" si="15"/>
        <v>0</v>
      </c>
      <c r="L118" s="291">
        <f t="shared" si="15"/>
        <v>0</v>
      </c>
      <c r="M118" s="291">
        <f t="shared" si="15"/>
        <v>0</v>
      </c>
      <c r="N118" s="291">
        <f t="shared" si="15"/>
        <v>0</v>
      </c>
      <c r="O118" s="291">
        <f t="shared" si="15"/>
        <v>0</v>
      </c>
      <c r="P118" s="291">
        <f t="shared" si="15"/>
        <v>0</v>
      </c>
      <c r="Q118" s="292">
        <f t="shared" si="15"/>
        <v>0</v>
      </c>
    </row>
    <row r="119" spans="1:17" ht="24" x14ac:dyDescent="0.3">
      <c r="A119" s="761" t="s">
        <v>137</v>
      </c>
      <c r="B119" s="762"/>
      <c r="C119" s="762"/>
      <c r="D119" s="762"/>
      <c r="E119" s="762"/>
      <c r="F119" s="762"/>
      <c r="G119" s="762"/>
      <c r="H119" s="762"/>
      <c r="I119" s="762"/>
      <c r="J119" s="762"/>
      <c r="K119" s="762"/>
      <c r="L119" s="762"/>
      <c r="M119" s="762"/>
      <c r="N119" s="762"/>
      <c r="O119" s="762"/>
      <c r="P119" s="762"/>
      <c r="Q119" s="763"/>
    </row>
    <row r="120" spans="1:17" ht="16" thickBot="1" x14ac:dyDescent="0.25">
      <c r="A120" s="293" t="s">
        <v>91</v>
      </c>
      <c r="B120" s="517">
        <v>2004</v>
      </c>
      <c r="C120" s="517">
        <v>2005</v>
      </c>
      <c r="D120" s="517">
        <v>2006</v>
      </c>
      <c r="E120" s="517">
        <v>2007</v>
      </c>
      <c r="F120" s="517">
        <v>2008</v>
      </c>
      <c r="G120" s="517">
        <v>2009</v>
      </c>
      <c r="H120" s="517">
        <v>2010</v>
      </c>
      <c r="I120" s="517">
        <v>2011</v>
      </c>
      <c r="J120" s="517">
        <v>2012</v>
      </c>
      <c r="K120" s="517">
        <v>2013</v>
      </c>
      <c r="L120" s="517">
        <v>2014</v>
      </c>
      <c r="M120" s="517">
        <v>2015</v>
      </c>
      <c r="N120" s="517">
        <v>2016</v>
      </c>
      <c r="O120" s="517">
        <v>2017</v>
      </c>
      <c r="P120" s="517">
        <v>2018</v>
      </c>
      <c r="Q120" s="518">
        <v>2019</v>
      </c>
    </row>
    <row r="121" spans="1:17" x14ac:dyDescent="0.2">
      <c r="A121" s="502" t="s">
        <v>123</v>
      </c>
      <c r="B121" s="295"/>
      <c r="C121" s="296"/>
      <c r="D121" s="297">
        <f t="shared" ref="D121:Q121" si="16">D100/D64*10^9</f>
        <v>935.57945235172645</v>
      </c>
      <c r="E121" s="297">
        <f t="shared" si="16"/>
        <v>1264.3096388604013</v>
      </c>
      <c r="F121" s="297">
        <f t="shared" si="16"/>
        <v>925.92483372355161</v>
      </c>
      <c r="G121" s="297">
        <f t="shared" si="16"/>
        <v>1105.9364964884046</v>
      </c>
      <c r="H121" s="297">
        <f t="shared" si="16"/>
        <v>934.76876392304348</v>
      </c>
      <c r="I121" s="297">
        <f t="shared" si="16"/>
        <v>1146.1147378013748</v>
      </c>
      <c r="J121" s="297">
        <f t="shared" si="16"/>
        <v>896.75502236205466</v>
      </c>
      <c r="K121" s="297">
        <f t="shared" si="16"/>
        <v>868.77468285483826</v>
      </c>
      <c r="L121" s="297">
        <f t="shared" si="16"/>
        <v>317.80386044082383</v>
      </c>
      <c r="M121" s="297">
        <f t="shared" si="16"/>
        <v>196.83483975765833</v>
      </c>
      <c r="N121" s="297">
        <f t="shared" si="16"/>
        <v>1451.9452463553048</v>
      </c>
      <c r="O121" s="297">
        <f t="shared" si="16"/>
        <v>4283.9782785931548</v>
      </c>
      <c r="P121" s="297">
        <f t="shared" si="16"/>
        <v>1675.0628265268194</v>
      </c>
      <c r="Q121" s="298">
        <f t="shared" si="16"/>
        <v>0</v>
      </c>
    </row>
    <row r="122" spans="1:17" x14ac:dyDescent="0.2">
      <c r="A122" s="503" t="s">
        <v>124</v>
      </c>
      <c r="B122" s="299"/>
      <c r="C122" s="250"/>
      <c r="D122" s="294">
        <f t="shared" ref="D122:Q122" si="17">D101/D65*10^9</f>
        <v>1068.6350002510737</v>
      </c>
      <c r="E122" s="294">
        <f t="shared" si="17"/>
        <v>950.13976768996474</v>
      </c>
      <c r="F122" s="294">
        <f t="shared" si="17"/>
        <v>1085.9055839036064</v>
      </c>
      <c r="G122" s="294">
        <f t="shared" si="17"/>
        <v>1159.3818302656005</v>
      </c>
      <c r="H122" s="294">
        <f t="shared" si="17"/>
        <v>862.02623736779844</v>
      </c>
      <c r="I122" s="294">
        <f t="shared" si="17"/>
        <v>1204.6720630369232</v>
      </c>
      <c r="J122" s="294">
        <f t="shared" si="17"/>
        <v>808.14219249616383</v>
      </c>
      <c r="K122" s="294">
        <f t="shared" si="17"/>
        <v>1184.8248848083456</v>
      </c>
      <c r="L122" s="294">
        <f t="shared" si="17"/>
        <v>1455.518567900054</v>
      </c>
      <c r="M122" s="294">
        <f t="shared" si="17"/>
        <v>581.08033271026613</v>
      </c>
      <c r="N122" s="294">
        <f t="shared" si="17"/>
        <v>889.80995944192239</v>
      </c>
      <c r="O122" s="294">
        <f t="shared" si="17"/>
        <v>1995.1771737142483</v>
      </c>
      <c r="P122" s="294">
        <f t="shared" si="17"/>
        <v>1179.995777805779</v>
      </c>
      <c r="Q122" s="300">
        <f t="shared" si="17"/>
        <v>615.46176264278574</v>
      </c>
    </row>
    <row r="123" spans="1:17" x14ac:dyDescent="0.2">
      <c r="A123" s="503" t="s">
        <v>125</v>
      </c>
      <c r="B123" s="299"/>
      <c r="C123" s="250"/>
      <c r="D123" s="294">
        <f t="shared" ref="D123:Q123" si="18">D102/D66*10^9</f>
        <v>1127.0770077541583</v>
      </c>
      <c r="E123" s="294">
        <f t="shared" si="18"/>
        <v>1006.4689316004725</v>
      </c>
      <c r="F123" s="294">
        <f t="shared" si="18"/>
        <v>1067.9414100772881</v>
      </c>
      <c r="G123" s="294">
        <f t="shared" si="18"/>
        <v>942.59827817994221</v>
      </c>
      <c r="H123" s="294">
        <f t="shared" si="18"/>
        <v>1156.8414650425245</v>
      </c>
      <c r="I123" s="294">
        <f t="shared" si="18"/>
        <v>896.54453966013511</v>
      </c>
      <c r="J123" s="294">
        <f t="shared" si="18"/>
        <v>1195.9228960719358</v>
      </c>
      <c r="K123" s="294">
        <f t="shared" si="18"/>
        <v>1051.3530299919676</v>
      </c>
      <c r="L123" s="294">
        <f t="shared" si="18"/>
        <v>1124.0744195837383</v>
      </c>
      <c r="M123" s="294">
        <f t="shared" si="18"/>
        <v>1359.9245379910599</v>
      </c>
      <c r="N123" s="294">
        <f t="shared" si="18"/>
        <v>1142.6099071237388</v>
      </c>
      <c r="O123" s="294">
        <f t="shared" si="18"/>
        <v>936.55583943814099</v>
      </c>
      <c r="P123" s="294">
        <f t="shared" si="18"/>
        <v>944.25580039869908</v>
      </c>
      <c r="Q123" s="300">
        <f t="shared" si="18"/>
        <v>1289.6002697526958</v>
      </c>
    </row>
    <row r="124" spans="1:17" x14ac:dyDescent="0.2">
      <c r="A124" s="503" t="s">
        <v>110</v>
      </c>
      <c r="B124" s="299"/>
      <c r="C124" s="250"/>
      <c r="D124" s="294">
        <f t="shared" ref="D124:Q124" si="19">D103/D68*10^9</f>
        <v>1045.6928555589402</v>
      </c>
      <c r="E124" s="294">
        <f t="shared" si="19"/>
        <v>1051.0789797947168</v>
      </c>
      <c r="F124" s="294">
        <f t="shared" si="19"/>
        <v>997.7807441065047</v>
      </c>
      <c r="G124" s="294">
        <f t="shared" si="19"/>
        <v>1048.2406058126148</v>
      </c>
      <c r="H124" s="294">
        <f t="shared" si="19"/>
        <v>972.56955936139218</v>
      </c>
      <c r="I124" s="294">
        <f t="shared" si="19"/>
        <v>1065.6695947581586</v>
      </c>
      <c r="J124" s="294">
        <f t="shared" si="19"/>
        <v>981.66715501150588</v>
      </c>
      <c r="K124" s="294">
        <f t="shared" si="19"/>
        <v>991.42187113874945</v>
      </c>
      <c r="L124" s="294">
        <f t="shared" si="19"/>
        <v>999.57066189877617</v>
      </c>
      <c r="M124" s="294">
        <f t="shared" si="19"/>
        <v>1086.3322016894947</v>
      </c>
      <c r="N124" s="294">
        <f t="shared" si="19"/>
        <v>952.42609679764394</v>
      </c>
      <c r="O124" s="294">
        <f t="shared" si="19"/>
        <v>1041.3706953230783</v>
      </c>
      <c r="P124" s="294">
        <f t="shared" si="19"/>
        <v>843.68730119094812</v>
      </c>
      <c r="Q124" s="300">
        <f t="shared" si="19"/>
        <v>925.50322770531363</v>
      </c>
    </row>
    <row r="125" spans="1:17" x14ac:dyDescent="0.2">
      <c r="A125" s="503" t="s">
        <v>111</v>
      </c>
      <c r="B125" s="299"/>
      <c r="C125" s="250"/>
      <c r="D125" s="294">
        <f t="shared" ref="D125:Q125" si="20">D104/D69*10^9</f>
        <v>1109.5451376708832</v>
      </c>
      <c r="E125" s="294">
        <f t="shared" si="20"/>
        <v>1018.5805183216223</v>
      </c>
      <c r="F125" s="294">
        <f t="shared" si="20"/>
        <v>997.34049064498959</v>
      </c>
      <c r="G125" s="294">
        <f t="shared" si="20"/>
        <v>985.36321350365063</v>
      </c>
      <c r="H125" s="294">
        <f t="shared" si="20"/>
        <v>1049.9378449317469</v>
      </c>
      <c r="I125" s="294">
        <f t="shared" si="20"/>
        <v>1005.7077199312711</v>
      </c>
      <c r="J125" s="294">
        <f t="shared" si="20"/>
        <v>1031.0300646985927</v>
      </c>
      <c r="K125" s="294">
        <f t="shared" si="20"/>
        <v>933.44342587374967</v>
      </c>
      <c r="L125" s="294">
        <f t="shared" si="20"/>
        <v>1027.0557152150543</v>
      </c>
      <c r="M125" s="294">
        <f t="shared" si="20"/>
        <v>1006.6389542626086</v>
      </c>
      <c r="N125" s="294">
        <f t="shared" si="20"/>
        <v>1011.765321168059</v>
      </c>
      <c r="O125" s="294">
        <f t="shared" si="20"/>
        <v>975.36183631337428</v>
      </c>
      <c r="P125" s="294">
        <f t="shared" si="20"/>
        <v>929.51076088422781</v>
      </c>
      <c r="Q125" s="300">
        <f t="shared" si="20"/>
        <v>889.84728627010293</v>
      </c>
    </row>
    <row r="126" spans="1:17" x14ac:dyDescent="0.2">
      <c r="A126" s="503" t="s">
        <v>126</v>
      </c>
      <c r="B126" s="299"/>
      <c r="C126" s="250"/>
      <c r="D126" s="294">
        <f t="shared" ref="D126:Q126" si="21">D105/D70*10^9</f>
        <v>820</v>
      </c>
      <c r="E126" s="294">
        <f t="shared" si="21"/>
        <v>820</v>
      </c>
      <c r="F126" s="294">
        <f t="shared" si="21"/>
        <v>820</v>
      </c>
      <c r="G126" s="294">
        <f t="shared" si="21"/>
        <v>820</v>
      </c>
      <c r="H126" s="294">
        <f t="shared" si="21"/>
        <v>820</v>
      </c>
      <c r="I126" s="294">
        <f t="shared" si="21"/>
        <v>820</v>
      </c>
      <c r="J126" s="294">
        <f t="shared" si="21"/>
        <v>820</v>
      </c>
      <c r="K126" s="294">
        <f t="shared" si="21"/>
        <v>820</v>
      </c>
      <c r="L126" s="294">
        <f t="shared" si="21"/>
        <v>820</v>
      </c>
      <c r="M126" s="294">
        <f t="shared" si="21"/>
        <v>820</v>
      </c>
      <c r="N126" s="294">
        <f t="shared" si="21"/>
        <v>820</v>
      </c>
      <c r="O126" s="294">
        <f t="shared" si="21"/>
        <v>820</v>
      </c>
      <c r="P126" s="294">
        <f t="shared" si="21"/>
        <v>820</v>
      </c>
      <c r="Q126" s="300">
        <f t="shared" si="21"/>
        <v>820</v>
      </c>
    </row>
    <row r="127" spans="1:17" x14ac:dyDescent="0.2">
      <c r="A127" s="503" t="s">
        <v>112</v>
      </c>
      <c r="B127" s="299"/>
      <c r="C127" s="250"/>
      <c r="D127" s="294">
        <f t="shared" ref="D127:Q127" si="22">D106/D72*10^9</f>
        <v>990.70313435219509</v>
      </c>
      <c r="E127" s="294">
        <f t="shared" si="22"/>
        <v>1051.9321843138239</v>
      </c>
      <c r="F127" s="294">
        <f t="shared" si="22"/>
        <v>1070.1505658107837</v>
      </c>
      <c r="G127" s="294">
        <f t="shared" si="22"/>
        <v>1114.8162209568668</v>
      </c>
      <c r="H127" s="294">
        <f t="shared" si="22"/>
        <v>1111.7547537767043</v>
      </c>
      <c r="I127" s="294">
        <f t="shared" si="22"/>
        <v>1123.4399123938188</v>
      </c>
      <c r="J127" s="294">
        <f t="shared" si="22"/>
        <v>1112.2970902016018</v>
      </c>
      <c r="K127" s="294">
        <f t="shared" si="22"/>
        <v>1970.6755277219859</v>
      </c>
      <c r="L127" s="294">
        <f t="shared" si="22"/>
        <v>1098.6196394234096</v>
      </c>
      <c r="M127" s="294">
        <f t="shared" si="22"/>
        <v>1203.3571600926086</v>
      </c>
      <c r="N127" s="294">
        <f t="shared" si="22"/>
        <v>1131.6139456038957</v>
      </c>
      <c r="O127" s="294">
        <f t="shared" si="22"/>
        <v>1009.0125501747901</v>
      </c>
      <c r="P127" s="294">
        <f t="shared" si="22"/>
        <v>1109.7218968883496</v>
      </c>
      <c r="Q127" s="300">
        <f t="shared" si="22"/>
        <v>1043.712875997385</v>
      </c>
    </row>
    <row r="128" spans="1:17" x14ac:dyDescent="0.2">
      <c r="A128" s="503" t="s">
        <v>113</v>
      </c>
      <c r="B128" s="299"/>
      <c r="C128" s="250"/>
      <c r="D128" s="294">
        <f t="shared" ref="D128:Q128" si="23">D107/D73*10^9</f>
        <v>1135.1651718117746</v>
      </c>
      <c r="E128" s="294">
        <f t="shared" si="23"/>
        <v>1064.5241294248001</v>
      </c>
      <c r="F128" s="294">
        <f t="shared" si="23"/>
        <v>1078.9829583519013</v>
      </c>
      <c r="G128" s="294">
        <f t="shared" si="23"/>
        <v>1112.9527591660424</v>
      </c>
      <c r="H128" s="294">
        <f t="shared" si="23"/>
        <v>1130.4133085503788</v>
      </c>
      <c r="I128" s="294">
        <f t="shared" si="23"/>
        <v>1149.7237659920174</v>
      </c>
      <c r="J128" s="294">
        <f t="shared" si="23"/>
        <v>1068.6736988118846</v>
      </c>
      <c r="K128" s="294">
        <f t="shared" si="23"/>
        <v>803.6145252845223</v>
      </c>
      <c r="L128" s="294">
        <f t="shared" si="23"/>
        <v>1224.2689651245098</v>
      </c>
      <c r="M128" s="294">
        <f t="shared" si="23"/>
        <v>1014.591736510378</v>
      </c>
      <c r="N128" s="294">
        <f t="shared" si="23"/>
        <v>1115.0858685469157</v>
      </c>
      <c r="O128" s="294">
        <f t="shared" si="23"/>
        <v>1246.162075469716</v>
      </c>
      <c r="P128" s="294">
        <f t="shared" si="23"/>
        <v>1055.0419066521094</v>
      </c>
      <c r="Q128" s="300">
        <f t="shared" si="23"/>
        <v>1028.866224906048</v>
      </c>
    </row>
    <row r="129" spans="1:40" x14ac:dyDescent="0.2">
      <c r="A129" s="503" t="s">
        <v>127</v>
      </c>
      <c r="B129" s="299"/>
      <c r="C129" s="250"/>
      <c r="D129" s="294">
        <f t="shared" ref="D129:Q129" si="24">IFERROR(D108/D74*10^9,0)</f>
        <v>0</v>
      </c>
      <c r="E129" s="294">
        <f t="shared" si="24"/>
        <v>0</v>
      </c>
      <c r="F129" s="294">
        <f t="shared" si="24"/>
        <v>0</v>
      </c>
      <c r="G129" s="294">
        <f t="shared" si="24"/>
        <v>0</v>
      </c>
      <c r="H129" s="294">
        <f t="shared" si="24"/>
        <v>0</v>
      </c>
      <c r="I129" s="294">
        <f t="shared" si="24"/>
        <v>820</v>
      </c>
      <c r="J129" s="294">
        <f t="shared" si="24"/>
        <v>820</v>
      </c>
      <c r="K129" s="294">
        <f t="shared" si="24"/>
        <v>820</v>
      </c>
      <c r="L129" s="294">
        <f t="shared" si="24"/>
        <v>820</v>
      </c>
      <c r="M129" s="294">
        <f t="shared" si="24"/>
        <v>820</v>
      </c>
      <c r="N129" s="294">
        <f t="shared" si="24"/>
        <v>820</v>
      </c>
      <c r="O129" s="294">
        <f t="shared" si="24"/>
        <v>820</v>
      </c>
      <c r="P129" s="294">
        <f t="shared" si="24"/>
        <v>820</v>
      </c>
      <c r="Q129" s="300">
        <f t="shared" si="24"/>
        <v>820</v>
      </c>
    </row>
    <row r="130" spans="1:40" x14ac:dyDescent="0.2">
      <c r="A130" s="503" t="s">
        <v>120</v>
      </c>
      <c r="B130" s="299"/>
      <c r="C130" s="250"/>
      <c r="D130" s="294">
        <f t="shared" ref="D130:Q130" si="25">IFERROR(D109/D75*10^9,0)</f>
        <v>1069.9643960422509</v>
      </c>
      <c r="E130" s="294">
        <f t="shared" si="25"/>
        <v>1059.8877122920089</v>
      </c>
      <c r="F130" s="294">
        <f t="shared" si="25"/>
        <v>1051.4579345680093</v>
      </c>
      <c r="G130" s="294">
        <f t="shared" si="25"/>
        <v>1044.0567070519717</v>
      </c>
      <c r="H130" s="294">
        <f t="shared" si="25"/>
        <v>1308.257513940868</v>
      </c>
      <c r="I130" s="294">
        <f t="shared" si="25"/>
        <v>1348.7499073572785</v>
      </c>
      <c r="J130" s="294">
        <f t="shared" si="25"/>
        <v>1119.537858631443</v>
      </c>
      <c r="K130" s="294">
        <f t="shared" si="25"/>
        <v>1127.9093964358549</v>
      </c>
      <c r="L130" s="294">
        <f t="shared" si="25"/>
        <v>1280.6350555765371</v>
      </c>
      <c r="M130" s="294">
        <f t="shared" si="25"/>
        <v>1301.157304917514</v>
      </c>
      <c r="N130" s="294">
        <f t="shared" si="25"/>
        <v>1267.0925119907727</v>
      </c>
      <c r="O130" s="294">
        <f t="shared" si="25"/>
        <v>1337.0471368333097</v>
      </c>
      <c r="P130" s="294">
        <f t="shared" si="25"/>
        <v>914.78799977683786</v>
      </c>
      <c r="Q130" s="300">
        <f t="shared" si="25"/>
        <v>849.2774503468379</v>
      </c>
    </row>
    <row r="131" spans="1:40" x14ac:dyDescent="0.2">
      <c r="A131" s="503" t="s">
        <v>128</v>
      </c>
      <c r="B131" s="299"/>
      <c r="C131" s="250"/>
      <c r="D131" s="294">
        <f t="shared" ref="D131:Q131" si="26">IFERROR(D110/D78*10^9,0)</f>
        <v>1058.7371689381978</v>
      </c>
      <c r="E131" s="294">
        <f t="shared" si="26"/>
        <v>982.01304239112721</v>
      </c>
      <c r="F131" s="294">
        <f t="shared" si="26"/>
        <v>1116.319465850821</v>
      </c>
      <c r="G131" s="294">
        <f t="shared" si="26"/>
        <v>912.46055113690772</v>
      </c>
      <c r="H131" s="294">
        <f t="shared" si="26"/>
        <v>1107.6868747350677</v>
      </c>
      <c r="I131" s="294">
        <f t="shared" si="26"/>
        <v>954.36477748904542</v>
      </c>
      <c r="J131" s="294">
        <f t="shared" si="26"/>
        <v>1120.0491757530219</v>
      </c>
      <c r="K131" s="294">
        <f t="shared" si="26"/>
        <v>982.56520218214098</v>
      </c>
      <c r="L131" s="294">
        <f t="shared" si="26"/>
        <v>984.80865372838605</v>
      </c>
      <c r="M131" s="294">
        <f t="shared" si="26"/>
        <v>1079.5540124231236</v>
      </c>
      <c r="N131" s="294">
        <f t="shared" si="26"/>
        <v>879.98258971516782</v>
      </c>
      <c r="O131" s="294">
        <f t="shared" si="26"/>
        <v>1035.47079527298</v>
      </c>
      <c r="P131" s="294">
        <f t="shared" si="26"/>
        <v>1117.514363577684</v>
      </c>
      <c r="Q131" s="300">
        <f t="shared" si="26"/>
        <v>1161.3035785033085</v>
      </c>
    </row>
    <row r="132" spans="1:40" x14ac:dyDescent="0.2">
      <c r="A132" s="503" t="s">
        <v>129</v>
      </c>
      <c r="B132" s="299"/>
      <c r="C132" s="250"/>
      <c r="D132" s="294">
        <f t="shared" ref="D132:Q132" si="27">IFERROR(D111/D79*10^9,0)</f>
        <v>973.12402987481994</v>
      </c>
      <c r="E132" s="294">
        <f t="shared" si="27"/>
        <v>1039.0079264155659</v>
      </c>
      <c r="F132" s="294">
        <f t="shared" si="27"/>
        <v>935.14602024576664</v>
      </c>
      <c r="G132" s="294">
        <f t="shared" si="27"/>
        <v>1151.0550496119795</v>
      </c>
      <c r="H132" s="294">
        <f t="shared" si="27"/>
        <v>947.19145205846905</v>
      </c>
      <c r="I132" s="294">
        <f t="shared" si="27"/>
        <v>1106.6191558268943</v>
      </c>
      <c r="J132" s="294">
        <f t="shared" si="27"/>
        <v>937.93218686969385</v>
      </c>
      <c r="K132" s="294">
        <f t="shared" si="27"/>
        <v>1085.989951878561</v>
      </c>
      <c r="L132" s="294">
        <f t="shared" si="27"/>
        <v>1035.0932554467317</v>
      </c>
      <c r="M132" s="294">
        <f t="shared" si="27"/>
        <v>950.08769413032951</v>
      </c>
      <c r="N132" s="294">
        <f t="shared" si="27"/>
        <v>1172.3464438167941</v>
      </c>
      <c r="O132" s="294">
        <f t="shared" si="27"/>
        <v>1048.7904663408251</v>
      </c>
      <c r="P132" s="294">
        <f t="shared" si="27"/>
        <v>920.48410760660465</v>
      </c>
      <c r="Q132" s="300">
        <f t="shared" si="27"/>
        <v>875.55955574679967</v>
      </c>
    </row>
    <row r="133" spans="1:40" x14ac:dyDescent="0.2">
      <c r="A133" s="503" t="s">
        <v>130</v>
      </c>
      <c r="B133" s="299"/>
      <c r="C133" s="250"/>
      <c r="D133" s="294">
        <f t="shared" ref="D133:Q133" si="28">IFERROR(D112/D81*10^9,0)</f>
        <v>994.63137637187424</v>
      </c>
      <c r="E133" s="294">
        <f t="shared" si="28"/>
        <v>1188.1899795878594</v>
      </c>
      <c r="F133" s="294">
        <f t="shared" si="28"/>
        <v>1052.9166403710517</v>
      </c>
      <c r="G133" s="294">
        <f t="shared" si="28"/>
        <v>855.97223124638106</v>
      </c>
      <c r="H133" s="294">
        <f t="shared" si="28"/>
        <v>0</v>
      </c>
      <c r="I133" s="294">
        <f t="shared" si="28"/>
        <v>0</v>
      </c>
      <c r="J133" s="294">
        <f t="shared" si="28"/>
        <v>0</v>
      </c>
      <c r="K133" s="294">
        <f t="shared" si="28"/>
        <v>2699.9364142292839</v>
      </c>
      <c r="L133" s="294">
        <f t="shared" si="28"/>
        <v>1069.832199705384</v>
      </c>
      <c r="M133" s="294">
        <f t="shared" si="28"/>
        <v>1018.8758738971262</v>
      </c>
      <c r="N133" s="294">
        <f t="shared" si="28"/>
        <v>1243.0039636727038</v>
      </c>
      <c r="O133" s="294">
        <f t="shared" si="28"/>
        <v>0</v>
      </c>
      <c r="P133" s="294">
        <f t="shared" si="28"/>
        <v>0</v>
      </c>
      <c r="Q133" s="300">
        <f t="shared" si="28"/>
        <v>0</v>
      </c>
    </row>
    <row r="134" spans="1:40" x14ac:dyDescent="0.2">
      <c r="A134" s="503" t="s">
        <v>131</v>
      </c>
      <c r="B134" s="299"/>
      <c r="C134" s="250"/>
      <c r="D134" s="294">
        <f t="shared" ref="D134:Q134" si="29">IFERROR(D113/D82*10^9,0)</f>
        <v>952.87825436521882</v>
      </c>
      <c r="E134" s="294">
        <f t="shared" si="29"/>
        <v>947.45844466754681</v>
      </c>
      <c r="F134" s="294">
        <f t="shared" si="29"/>
        <v>1298.8353685218565</v>
      </c>
      <c r="G134" s="294">
        <f t="shared" si="29"/>
        <v>1009.1036902943588</v>
      </c>
      <c r="H134" s="294">
        <f t="shared" si="29"/>
        <v>0</v>
      </c>
      <c r="I134" s="294">
        <f t="shared" si="29"/>
        <v>0</v>
      </c>
      <c r="J134" s="294">
        <f t="shared" si="29"/>
        <v>0</v>
      </c>
      <c r="K134" s="294">
        <f t="shared" si="29"/>
        <v>4554.134589412216</v>
      </c>
      <c r="L134" s="294">
        <f t="shared" si="29"/>
        <v>1047.7178102164062</v>
      </c>
      <c r="M134" s="294">
        <f t="shared" si="29"/>
        <v>1073.0374617179491</v>
      </c>
      <c r="N134" s="294">
        <f t="shared" si="29"/>
        <v>1336.7711031405806</v>
      </c>
      <c r="O134" s="294">
        <f t="shared" si="29"/>
        <v>0</v>
      </c>
      <c r="P134" s="294">
        <f t="shared" si="29"/>
        <v>0</v>
      </c>
      <c r="Q134" s="300">
        <f t="shared" si="29"/>
        <v>0</v>
      </c>
    </row>
    <row r="135" spans="1:40" x14ac:dyDescent="0.2">
      <c r="A135" s="503" t="s">
        <v>132</v>
      </c>
      <c r="B135" s="299"/>
      <c r="C135" s="250"/>
      <c r="D135" s="294">
        <f t="shared" ref="D135:Q135" si="30">IFERROR(D114/D83*10^9,0)</f>
        <v>1241.5030856095734</v>
      </c>
      <c r="E135" s="294">
        <f t="shared" si="30"/>
        <v>1043.2020104471651</v>
      </c>
      <c r="F135" s="294">
        <f t="shared" si="30"/>
        <v>914.99853686279312</v>
      </c>
      <c r="G135" s="294">
        <f t="shared" si="30"/>
        <v>1159.6289977123165</v>
      </c>
      <c r="H135" s="294">
        <f t="shared" si="30"/>
        <v>1494.9083128613242</v>
      </c>
      <c r="I135" s="294">
        <f t="shared" si="30"/>
        <v>999.87781123364755</v>
      </c>
      <c r="J135" s="294">
        <f t="shared" si="30"/>
        <v>1253.0405501971873</v>
      </c>
      <c r="K135" s="294">
        <f t="shared" si="30"/>
        <v>726.46596997104291</v>
      </c>
      <c r="L135" s="294">
        <f t="shared" si="30"/>
        <v>1054.7982210995274</v>
      </c>
      <c r="M135" s="294">
        <f t="shared" si="30"/>
        <v>1222.1813870798376</v>
      </c>
      <c r="N135" s="294">
        <f t="shared" si="30"/>
        <v>1140.8580091898864</v>
      </c>
      <c r="O135" s="294">
        <f t="shared" si="30"/>
        <v>737.66480206658366</v>
      </c>
      <c r="P135" s="294">
        <f t="shared" si="30"/>
        <v>0</v>
      </c>
      <c r="Q135" s="300">
        <f t="shared" si="30"/>
        <v>0</v>
      </c>
    </row>
    <row r="136" spans="1:40" x14ac:dyDescent="0.2">
      <c r="A136" s="503" t="s">
        <v>133</v>
      </c>
      <c r="B136" s="299"/>
      <c r="C136" s="250"/>
      <c r="D136" s="294">
        <f t="shared" ref="D136:Q136" si="31">IFERROR(D115/D84*10^9,0)</f>
        <v>938.93974875466881</v>
      </c>
      <c r="E136" s="294">
        <f t="shared" si="31"/>
        <v>1348.9239322372655</v>
      </c>
      <c r="F136" s="294">
        <f t="shared" si="31"/>
        <v>938.59985722594365</v>
      </c>
      <c r="G136" s="294">
        <f t="shared" si="31"/>
        <v>1075.8744635980947</v>
      </c>
      <c r="H136" s="294">
        <f t="shared" si="31"/>
        <v>1661.8089147138742</v>
      </c>
      <c r="I136" s="294">
        <f t="shared" si="31"/>
        <v>1029.967665260752</v>
      </c>
      <c r="J136" s="294">
        <f t="shared" si="31"/>
        <v>928.00753351757999</v>
      </c>
      <c r="K136" s="294">
        <f t="shared" si="31"/>
        <v>882.82457540092378</v>
      </c>
      <c r="L136" s="294">
        <f t="shared" si="31"/>
        <v>1075.93888581243</v>
      </c>
      <c r="M136" s="294">
        <f t="shared" si="31"/>
        <v>953.37547978261512</v>
      </c>
      <c r="N136" s="294">
        <f t="shared" si="31"/>
        <v>1225.4953780621186</v>
      </c>
      <c r="O136" s="294">
        <f t="shared" si="31"/>
        <v>2698.0515322132787</v>
      </c>
      <c r="P136" s="294">
        <f t="shared" si="31"/>
        <v>1150.3014049098626</v>
      </c>
      <c r="Q136" s="300">
        <f t="shared" si="31"/>
        <v>1306.9076115855059</v>
      </c>
    </row>
    <row r="137" spans="1:40" x14ac:dyDescent="0.2">
      <c r="A137" s="503" t="s">
        <v>134</v>
      </c>
      <c r="B137" s="299"/>
      <c r="C137" s="250"/>
      <c r="D137" s="294">
        <f t="shared" ref="D137:Q137" si="32">IFERROR(D116/D85*10^9,0)</f>
        <v>1099.667391047516</v>
      </c>
      <c r="E137" s="294">
        <f t="shared" si="32"/>
        <v>1055.8105762070591</v>
      </c>
      <c r="F137" s="294">
        <f t="shared" si="32"/>
        <v>869.82455630401978</v>
      </c>
      <c r="G137" s="294">
        <f t="shared" si="32"/>
        <v>1672.4902463805599</v>
      </c>
      <c r="H137" s="294">
        <f t="shared" si="32"/>
        <v>1377.327049436054</v>
      </c>
      <c r="I137" s="294">
        <f t="shared" si="32"/>
        <v>924.56231790611855</v>
      </c>
      <c r="J137" s="294">
        <f t="shared" si="32"/>
        <v>1151.7163448533929</v>
      </c>
      <c r="K137" s="294">
        <f t="shared" si="32"/>
        <v>906.78406469109154</v>
      </c>
      <c r="L137" s="294">
        <f t="shared" si="32"/>
        <v>1001.1743442383256</v>
      </c>
      <c r="M137" s="294">
        <f t="shared" si="32"/>
        <v>1196.5862929614555</v>
      </c>
      <c r="N137" s="294">
        <f t="shared" si="32"/>
        <v>1064.6186652157517</v>
      </c>
      <c r="O137" s="294">
        <f t="shared" si="32"/>
        <v>534.9732909755113</v>
      </c>
      <c r="P137" s="294">
        <f t="shared" si="32"/>
        <v>0</v>
      </c>
      <c r="Q137" s="300">
        <f t="shared" si="32"/>
        <v>0</v>
      </c>
    </row>
    <row r="138" spans="1:40" ht="16" thickBot="1" x14ac:dyDescent="0.25">
      <c r="A138" s="506" t="s">
        <v>135</v>
      </c>
      <c r="B138" s="301"/>
      <c r="C138" s="302"/>
      <c r="D138" s="303">
        <f t="shared" ref="D138:Q138" si="33">IFERROR(D117/D86*10^9,0)</f>
        <v>1125.7712447117776</v>
      </c>
      <c r="E138" s="303">
        <f t="shared" si="33"/>
        <v>804.08001770105659</v>
      </c>
      <c r="F138" s="303">
        <f t="shared" si="33"/>
        <v>1397.1773766788954</v>
      </c>
      <c r="G138" s="303">
        <f t="shared" si="33"/>
        <v>1013.4206371838326</v>
      </c>
      <c r="H138" s="303">
        <f t="shared" si="33"/>
        <v>1311.8160532294926</v>
      </c>
      <c r="I138" s="303">
        <f t="shared" si="33"/>
        <v>1483.1618952470585</v>
      </c>
      <c r="J138" s="303">
        <f t="shared" si="33"/>
        <v>732.22860870162094</v>
      </c>
      <c r="K138" s="303">
        <f t="shared" si="33"/>
        <v>852.33695131996103</v>
      </c>
      <c r="L138" s="303">
        <f t="shared" si="33"/>
        <v>1321.7360512704697</v>
      </c>
      <c r="M138" s="303">
        <f t="shared" si="33"/>
        <v>1185.5024829556523</v>
      </c>
      <c r="N138" s="303">
        <f t="shared" si="33"/>
        <v>887.43294927339025</v>
      </c>
      <c r="O138" s="303">
        <f t="shared" si="33"/>
        <v>2650.0055019796041</v>
      </c>
      <c r="P138" s="303">
        <f t="shared" si="33"/>
        <v>1570.2503113887176</v>
      </c>
      <c r="Q138" s="304">
        <f t="shared" si="33"/>
        <v>684.14002980081841</v>
      </c>
    </row>
    <row r="139" spans="1:40" ht="24" x14ac:dyDescent="0.3">
      <c r="A139" s="764" t="s">
        <v>138</v>
      </c>
      <c r="B139" s="765"/>
      <c r="C139" s="765"/>
      <c r="D139" s="765"/>
      <c r="E139" s="765"/>
      <c r="F139" s="765"/>
      <c r="G139" s="765"/>
      <c r="H139" s="765"/>
      <c r="I139" s="765"/>
      <c r="J139" s="765"/>
      <c r="K139" s="765"/>
      <c r="L139" s="765"/>
      <c r="M139" s="765"/>
      <c r="N139" s="765"/>
      <c r="O139" s="766"/>
    </row>
    <row r="140" spans="1:40" ht="16" thickBot="1" x14ac:dyDescent="0.25">
      <c r="A140" s="305" t="s">
        <v>91</v>
      </c>
      <c r="B140" s="306">
        <v>2006</v>
      </c>
      <c r="C140" s="306">
        <v>2007</v>
      </c>
      <c r="D140" s="306">
        <v>2008</v>
      </c>
      <c r="E140" s="306">
        <v>2009</v>
      </c>
      <c r="F140" s="306">
        <v>2010</v>
      </c>
      <c r="G140" s="306">
        <v>2011</v>
      </c>
      <c r="H140" s="306">
        <v>2012</v>
      </c>
      <c r="I140" s="306">
        <v>2013</v>
      </c>
      <c r="J140" s="306">
        <v>2014</v>
      </c>
      <c r="K140" s="306">
        <v>2015</v>
      </c>
      <c r="L140" s="306">
        <v>2016</v>
      </c>
      <c r="M140" s="306">
        <v>2017</v>
      </c>
      <c r="N140" s="306">
        <v>2018</v>
      </c>
      <c r="O140" s="307">
        <v>2019</v>
      </c>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row>
    <row r="141" spans="1:40" x14ac:dyDescent="0.2">
      <c r="A141" s="673" t="s">
        <v>95</v>
      </c>
      <c r="B141" s="209">
        <f>'2020-ECCC_Large Facilities'!E16</f>
        <v>5.2816513986459999</v>
      </c>
      <c r="C141" s="210">
        <f>'2020-ECCC_Large Facilities'!F16</f>
        <v>5.1271767346329993</v>
      </c>
      <c r="D141" s="210">
        <f>'2020-ECCC_Large Facilities'!G16</f>
        <v>5.0742364191979998</v>
      </c>
      <c r="E141" s="210">
        <f>'2020-ECCC_Large Facilities'!H16</f>
        <v>5.1717469343999998</v>
      </c>
      <c r="F141" s="210">
        <f>'2020-ECCC_Large Facilities'!I16</f>
        <v>4.9793052176690002</v>
      </c>
      <c r="G141" s="210">
        <f>'2020-ECCC_Large Facilities'!J16</f>
        <v>5.1453207112410002</v>
      </c>
      <c r="H141" s="210">
        <f>'2020-ECCC_Large Facilities'!K16</f>
        <v>4.7395422388170001</v>
      </c>
      <c r="I141" s="210">
        <f>'2020-ECCC_Large Facilities'!L16</f>
        <v>4.4262352774730003</v>
      </c>
      <c r="J141" s="210">
        <f>'2020-ECCC_Large Facilities'!M16</f>
        <v>4.3276315119559996</v>
      </c>
      <c r="K141" s="210">
        <f>'2020-ECCC_Large Facilities'!N16</f>
        <v>2.9349258950209998</v>
      </c>
      <c r="L141" s="210">
        <f>'2020-ECCC_Large Facilities'!O16</f>
        <v>2.1559921131000004</v>
      </c>
      <c r="M141" s="210">
        <f>'2020-ECCC_Large Facilities'!P16</f>
        <v>2.0535046729999999</v>
      </c>
      <c r="N141" s="210">
        <f>'2020-ECCC_Large Facilities'!Q16</f>
        <v>2.1890402834999998</v>
      </c>
      <c r="O141" s="211">
        <f>'2020-ECCC_Large Facilities'!R16</f>
        <v>2.2023331296999999</v>
      </c>
    </row>
    <row r="142" spans="1:40" x14ac:dyDescent="0.2">
      <c r="A142" s="674" t="s">
        <v>98</v>
      </c>
      <c r="B142" s="212">
        <f>'2020-ECCC_Large Facilities'!E19</f>
        <v>9.7404990438080006</v>
      </c>
      <c r="C142" s="198">
        <f>'2020-ECCC_Large Facilities'!F19</f>
        <v>9.4804750367329991</v>
      </c>
      <c r="D142" s="198">
        <f>'2020-ECCC_Large Facilities'!G19</f>
        <v>8.3638830568140001</v>
      </c>
      <c r="E142" s="198">
        <f>'2020-ECCC_Large Facilities'!H19</f>
        <v>9.5434493614729998</v>
      </c>
      <c r="F142" s="198">
        <f>'2020-ECCC_Large Facilities'!I19</f>
        <v>9.122133275465</v>
      </c>
      <c r="G142" s="198">
        <f>'2020-ECCC_Large Facilities'!J19</f>
        <v>9.3856389986000011</v>
      </c>
      <c r="H142" s="198">
        <f>'2020-ECCC_Large Facilities'!K19</f>
        <v>8.711981530848</v>
      </c>
      <c r="I142" s="198">
        <f>'2020-ECCC_Large Facilities'!L19</f>
        <v>8.9983939999999993</v>
      </c>
      <c r="J142" s="198">
        <f>'2020-ECCC_Large Facilities'!M19</f>
        <v>9.1666643695330006</v>
      </c>
      <c r="K142" s="198">
        <f>'2020-ECCC_Large Facilities'!N19</f>
        <v>10.044259099130999</v>
      </c>
      <c r="L142" s="198">
        <f>'2020-ECCC_Large Facilities'!O19</f>
        <v>9.5907825214150009</v>
      </c>
      <c r="M142" s="198">
        <f>'2020-ECCC_Large Facilities'!P19</f>
        <v>9.7111121698649985</v>
      </c>
      <c r="N142" s="198">
        <f>'2020-ECCC_Large Facilities'!Q19</f>
        <v>8.8444623699999987</v>
      </c>
      <c r="O142" s="213">
        <f>'2020-ECCC_Large Facilities'!R19</f>
        <v>8.8562444399999993</v>
      </c>
    </row>
    <row r="143" spans="1:40" x14ac:dyDescent="0.2">
      <c r="A143" s="674" t="s">
        <v>100</v>
      </c>
      <c r="B143" s="212">
        <f>'2020-ECCC_Large Facilities'!E20</f>
        <v>6.3081060487670007</v>
      </c>
      <c r="C143" s="198">
        <f>'2020-ECCC_Large Facilities'!F20</f>
        <v>6.6176696058240001</v>
      </c>
      <c r="D143" s="198">
        <f>'2020-ECCC_Large Facilities'!G20</f>
        <v>6.1305351612409993</v>
      </c>
      <c r="E143" s="198">
        <f>'2020-ECCC_Large Facilities'!H20</f>
        <v>6.0643259972149997</v>
      </c>
      <c r="F143" s="198">
        <f>'2020-ECCC_Large Facilities'!I20</f>
        <v>6.8255960757170007</v>
      </c>
      <c r="G143" s="198">
        <f>'2020-ECCC_Large Facilities'!J20</f>
        <v>7.955970191804</v>
      </c>
      <c r="H143" s="198">
        <f>'2020-ECCC_Large Facilities'!K20</f>
        <v>8.6617787231140007</v>
      </c>
      <c r="I143" s="198">
        <f>'2020-ECCC_Large Facilities'!L20</f>
        <v>7.6093222385389998</v>
      </c>
      <c r="J143" s="198">
        <f>'2020-ECCC_Large Facilities'!M20</f>
        <v>9.4317977249540004</v>
      </c>
      <c r="K143" s="198">
        <f>'2020-ECCC_Large Facilities'!N20</f>
        <v>8.6501471204250002</v>
      </c>
      <c r="L143" s="198">
        <f>'2020-ECCC_Large Facilities'!O20</f>
        <v>9.0908661572810008</v>
      </c>
      <c r="M143" s="198">
        <f>'2020-ECCC_Large Facilities'!P20</f>
        <v>8.3017644237999999</v>
      </c>
      <c r="N143" s="198">
        <f>'2020-ECCC_Large Facilities'!Q20</f>
        <v>8.5056744503120001</v>
      </c>
      <c r="O143" s="213">
        <f>'2020-ECCC_Large Facilities'!R20</f>
        <v>7.6436348780500003</v>
      </c>
    </row>
    <row r="144" spans="1:40" x14ac:dyDescent="0.2">
      <c r="A144" s="674" t="s">
        <v>120</v>
      </c>
      <c r="B144" s="212">
        <f>'2020-ECCC_Large Facilities'!E22</f>
        <v>0.94853841659299998</v>
      </c>
      <c r="C144" s="198">
        <f>'2020-ECCC_Large Facilities'!F22</f>
        <v>0.98865583881200003</v>
      </c>
      <c r="D144" s="198">
        <f>'2020-ECCC_Large Facilities'!G22</f>
        <v>0.75656709369699993</v>
      </c>
      <c r="E144" s="198">
        <f>'2020-ECCC_Large Facilities'!H22</f>
        <v>0.97718591902200003</v>
      </c>
      <c r="F144" s="198">
        <f>'2020-ECCC_Large Facilities'!I22</f>
        <v>1.039267994757</v>
      </c>
      <c r="G144" s="198">
        <f>'2020-ECCC_Large Facilities'!J22</f>
        <v>1.034870177667</v>
      </c>
      <c r="H144" s="198">
        <f>'2020-ECCC_Large Facilities'!K22</f>
        <v>0.70975005762300003</v>
      </c>
      <c r="I144" s="198">
        <f>'2020-ECCC_Large Facilities'!L22</f>
        <v>0.71899712385199999</v>
      </c>
      <c r="J144" s="198">
        <f>'2020-ECCC_Large Facilities'!M22</f>
        <v>0.86129110662800001</v>
      </c>
      <c r="K144" s="198">
        <f>'2020-ECCC_Large Facilities'!N22</f>
        <v>0.39483097954799995</v>
      </c>
      <c r="L144" s="198">
        <f>'2020-ECCC_Large Facilities'!O22</f>
        <v>0.39547857938000003</v>
      </c>
      <c r="M144" s="198">
        <f>'2020-ECCC_Large Facilities'!P22</f>
        <v>0.113611569311</v>
      </c>
      <c r="N144" s="198">
        <f>'2020-ECCC_Large Facilities'!Q22</f>
        <v>0.27874596620000003</v>
      </c>
      <c r="O144" s="213">
        <f>'2020-ECCC_Large Facilities'!R22</f>
        <v>0.37586472120000003</v>
      </c>
    </row>
    <row r="145" spans="1:40" x14ac:dyDescent="0.2">
      <c r="A145" s="674" t="s">
        <v>104</v>
      </c>
      <c r="B145" s="212">
        <f>'2020-ECCC_Large Facilities'!E27</f>
        <v>5.8916430137700004</v>
      </c>
      <c r="C145" s="198">
        <f>'2020-ECCC_Large Facilities'!F27</f>
        <v>5.8802858504370006</v>
      </c>
      <c r="D145" s="198">
        <f>'2020-ECCC_Large Facilities'!G27</f>
        <v>6.0239384322109997</v>
      </c>
      <c r="E145" s="198">
        <f>'2020-ECCC_Large Facilities'!H27</f>
        <v>4.8864470634740007</v>
      </c>
      <c r="F145" s="198">
        <f>'2020-ECCC_Large Facilities'!I27</f>
        <v>4.9103241421330006</v>
      </c>
      <c r="G145" s="198">
        <f>'2020-ECCC_Large Facilities'!J27</f>
        <v>5.5772502004190008</v>
      </c>
      <c r="H145" s="198">
        <f>'2020-ECCC_Large Facilities'!K27</f>
        <v>4.9264303515199996</v>
      </c>
      <c r="I145" s="198">
        <f>'2020-ECCC_Large Facilities'!L27</f>
        <v>4.8099270084729993</v>
      </c>
      <c r="J145" s="198">
        <f>'2020-ECCC_Large Facilities'!M27</f>
        <v>5.219989399228</v>
      </c>
      <c r="K145" s="198">
        <f>'2020-ECCC_Large Facilities'!N27</f>
        <v>4.2807858843700002</v>
      </c>
      <c r="L145" s="198">
        <f>'2020-ECCC_Large Facilities'!O27</f>
        <v>5.0239431022119998</v>
      </c>
      <c r="M145" s="198">
        <f>'2020-ECCC_Large Facilities'!P27</f>
        <v>5.6648059961000001</v>
      </c>
      <c r="N145" s="198">
        <f>'2020-ECCC_Large Facilities'!Q27</f>
        <v>4.9760035878999993</v>
      </c>
      <c r="O145" s="213">
        <f>'2020-ECCC_Large Facilities'!R27</f>
        <v>4.7671958397000003</v>
      </c>
    </row>
    <row r="146" spans="1:40" x14ac:dyDescent="0.2">
      <c r="A146" s="674" t="s">
        <v>106</v>
      </c>
      <c r="B146" s="212">
        <f>'2020-ECCC_Large Facilities'!E28</f>
        <v>16.016480685259999</v>
      </c>
      <c r="C146" s="198">
        <f>'2020-ECCC_Large Facilities'!F28</f>
        <v>15.390539137728</v>
      </c>
      <c r="D146" s="198">
        <f>'2020-ECCC_Large Facilities'!G28</f>
        <v>14.895395733212</v>
      </c>
      <c r="E146" s="198">
        <f>'2020-ECCC_Large Facilities'!H28</f>
        <v>14.486721207595</v>
      </c>
      <c r="F146" s="198">
        <f>'2020-ECCC_Large Facilities'!I28</f>
        <v>15.787915018550999</v>
      </c>
      <c r="G146" s="198">
        <f>'2020-ECCC_Large Facilities'!J28</f>
        <v>11.46180238054</v>
      </c>
      <c r="H146" s="198">
        <f>'2020-ECCC_Large Facilities'!K28</f>
        <v>10.241441351618999</v>
      </c>
      <c r="I146" s="198">
        <f>'2020-ECCC_Large Facilities'!L28</f>
        <v>12.18151821192</v>
      </c>
      <c r="J146" s="198">
        <f>'2020-ECCC_Large Facilities'!M28</f>
        <v>15.096041850936999</v>
      </c>
      <c r="K146" s="198">
        <f>'2020-ECCC_Large Facilities'!N28</f>
        <v>14.430985127420001</v>
      </c>
      <c r="L146" s="198">
        <f>'2020-ECCC_Large Facilities'!O28</f>
        <v>13.582046039294001</v>
      </c>
      <c r="M146" s="198">
        <f>'2020-ECCC_Large Facilities'!P28</f>
        <v>12.732997911</v>
      </c>
      <c r="N146" s="198">
        <f>'2020-ECCC_Large Facilities'!Q28</f>
        <v>3.3995287263500003</v>
      </c>
      <c r="O146" s="213">
        <f>'2020-ECCC_Large Facilities'!R28</f>
        <v>2.2145106390450002</v>
      </c>
    </row>
    <row r="147" spans="1:40" x14ac:dyDescent="0.2">
      <c r="A147" s="309" t="s">
        <v>96</v>
      </c>
      <c r="B147" s="312">
        <f>SUM(B141:B146)</f>
        <v>44.186918606844003</v>
      </c>
      <c r="C147" s="313">
        <f t="shared" ref="C147:O147" si="34">SUM(C141:C146)</f>
        <v>43.484802204167003</v>
      </c>
      <c r="D147" s="313">
        <f t="shared" si="34"/>
        <v>41.244555896373001</v>
      </c>
      <c r="E147" s="313">
        <f t="shared" si="34"/>
        <v>41.129876483179004</v>
      </c>
      <c r="F147" s="313">
        <f t="shared" si="34"/>
        <v>42.664541724292</v>
      </c>
      <c r="G147" s="313">
        <f t="shared" si="34"/>
        <v>40.560852660271003</v>
      </c>
      <c r="H147" s="313">
        <f t="shared" si="34"/>
        <v>37.990924253540996</v>
      </c>
      <c r="I147" s="313">
        <f t="shared" si="34"/>
        <v>38.744393860256999</v>
      </c>
      <c r="J147" s="313">
        <f t="shared" si="34"/>
        <v>44.103415963235996</v>
      </c>
      <c r="K147" s="313">
        <f t="shared" si="34"/>
        <v>40.735934105915</v>
      </c>
      <c r="L147" s="313">
        <f t="shared" si="34"/>
        <v>39.839108512682003</v>
      </c>
      <c r="M147" s="313">
        <f t="shared" si="34"/>
        <v>38.577796743076</v>
      </c>
      <c r="N147" s="313">
        <f t="shared" si="34"/>
        <v>28.193455384261995</v>
      </c>
      <c r="O147" s="314">
        <f t="shared" si="34"/>
        <v>26.059783647694999</v>
      </c>
    </row>
    <row r="148" spans="1:40" ht="16" x14ac:dyDescent="0.2">
      <c r="A148" s="310" t="s">
        <v>139</v>
      </c>
      <c r="B148" s="266">
        <f>'NIR-2021-Elecricity'!N$326/1000</f>
        <v>52.4</v>
      </c>
      <c r="C148" s="182">
        <f>'NIR-2021-Elecricity'!O$326/1000</f>
        <v>52.4</v>
      </c>
      <c r="D148" s="182">
        <f>'NIR-2021-Elecricity'!P$326/1000</f>
        <v>52.7</v>
      </c>
      <c r="E148" s="182">
        <f>'NIR-2021-Elecricity'!Q$326/1000</f>
        <v>48.9</v>
      </c>
      <c r="F148" s="182">
        <f>'NIR-2021-Elecricity'!R$326/1000</f>
        <v>49.1</v>
      </c>
      <c r="G148" s="182">
        <f>'NIR-2021-Elecricity'!S$326/1000</f>
        <v>48.8</v>
      </c>
      <c r="H148" s="182">
        <f>'NIR-2021-Elecricity'!T$326/1000</f>
        <v>47</v>
      </c>
      <c r="I148" s="182">
        <f>'NIR-2021-Elecricity'!U$326/1000</f>
        <v>48.2</v>
      </c>
      <c r="J148" s="182">
        <f>'NIR-2021-Elecricity'!V$326/1000</f>
        <v>49.2</v>
      </c>
      <c r="K148" s="182">
        <f>'NIR-2021-Elecricity'!W$326/1000</f>
        <v>51.5</v>
      </c>
      <c r="L148" s="182">
        <f>'NIR-2021-Elecricity'!X$326/1000</f>
        <v>45.8</v>
      </c>
      <c r="M148" s="182">
        <f>'NIR-2021-Elecricity'!Y$326/1000</f>
        <v>46.7</v>
      </c>
      <c r="N148" s="182">
        <f>'NIR-2021-Elecricity'!Z$326/1000</f>
        <v>36.5</v>
      </c>
      <c r="O148" s="556">
        <f>'NIR-2021-Elecricity'!AA$326/1000</f>
        <v>36.299999999999997</v>
      </c>
    </row>
    <row r="149" spans="1:40" ht="17" thickBot="1" x14ac:dyDescent="0.25">
      <c r="A149" s="311" t="s">
        <v>140</v>
      </c>
      <c r="B149" s="501">
        <f t="shared" ref="B149:O149" si="35">B147/B148</f>
        <v>0.84326180547412222</v>
      </c>
      <c r="C149" s="397">
        <f t="shared" si="35"/>
        <v>0.82986263748410316</v>
      </c>
      <c r="D149" s="397">
        <f t="shared" si="35"/>
        <v>0.78262914414370022</v>
      </c>
      <c r="E149" s="397">
        <f t="shared" si="35"/>
        <v>0.84110176857216779</v>
      </c>
      <c r="F149" s="397">
        <f t="shared" si="35"/>
        <v>0.86893160334606923</v>
      </c>
      <c r="G149" s="397">
        <f t="shared" si="35"/>
        <v>0.8311650135301436</v>
      </c>
      <c r="H149" s="397">
        <f t="shared" si="35"/>
        <v>0.80831753730938294</v>
      </c>
      <c r="I149" s="397">
        <f t="shared" si="35"/>
        <v>0.80382559876051862</v>
      </c>
      <c r="J149" s="397">
        <f t="shared" si="35"/>
        <v>0.89641089356170722</v>
      </c>
      <c r="K149" s="397">
        <f t="shared" si="35"/>
        <v>0.79098901176533976</v>
      </c>
      <c r="L149" s="397">
        <f t="shared" si="35"/>
        <v>0.86984953084458527</v>
      </c>
      <c r="M149" s="397">
        <f t="shared" si="35"/>
        <v>0.82607701805301925</v>
      </c>
      <c r="N149" s="397">
        <f t="shared" si="35"/>
        <v>0.77242343518526013</v>
      </c>
      <c r="O149" s="398">
        <f t="shared" si="35"/>
        <v>0.71790037596955925</v>
      </c>
    </row>
    <row r="150" spans="1:40" ht="35" thickBot="1" x14ac:dyDescent="0.25">
      <c r="A150" s="743" t="s">
        <v>141</v>
      </c>
      <c r="B150" s="744"/>
      <c r="C150" s="744"/>
      <c r="D150" s="744"/>
      <c r="E150" s="744"/>
      <c r="F150" s="744"/>
      <c r="G150" s="744"/>
      <c r="H150" s="744"/>
      <c r="I150" s="744"/>
      <c r="J150" s="744"/>
      <c r="K150" s="744"/>
      <c r="L150" s="744"/>
      <c r="M150" s="744"/>
      <c r="N150" s="744"/>
      <c r="O150" s="745"/>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row>
    <row r="151" spans="1:40" ht="20" thickBot="1" x14ac:dyDescent="0.25">
      <c r="A151" s="767" t="s">
        <v>142</v>
      </c>
      <c r="B151" s="768"/>
      <c r="C151" s="768"/>
      <c r="D151" s="768"/>
      <c r="E151" s="769"/>
      <c r="F151" s="356"/>
      <c r="G151" s="251"/>
      <c r="H151" s="251"/>
      <c r="I151" s="251"/>
      <c r="J151" s="251"/>
      <c r="K151" s="251"/>
      <c r="L151" s="251"/>
      <c r="M151" s="251"/>
      <c r="N151" s="251"/>
      <c r="O151" s="251"/>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6"/>
    </row>
    <row r="152" spans="1:40" ht="27.5" customHeight="1" thickBot="1" x14ac:dyDescent="0.25">
      <c r="A152" s="317" t="s">
        <v>43</v>
      </c>
      <c r="B152" s="318" t="s">
        <v>92</v>
      </c>
      <c r="C152" s="318" t="s">
        <v>143</v>
      </c>
      <c r="D152" s="318" t="s">
        <v>144</v>
      </c>
      <c r="E152" s="319" t="s">
        <v>145</v>
      </c>
      <c r="F152" s="322">
        <v>2014</v>
      </c>
      <c r="G152" s="323">
        <v>2015</v>
      </c>
      <c r="H152" s="323">
        <v>2016</v>
      </c>
      <c r="I152" s="323">
        <v>2017</v>
      </c>
      <c r="J152" s="323">
        <v>2018</v>
      </c>
      <c r="K152" s="323">
        <v>2019</v>
      </c>
      <c r="L152" s="323">
        <v>2020</v>
      </c>
      <c r="M152" s="323">
        <v>2021</v>
      </c>
      <c r="N152" s="323">
        <v>2022</v>
      </c>
      <c r="O152" s="323">
        <v>2023</v>
      </c>
      <c r="P152" s="323">
        <v>2024</v>
      </c>
      <c r="Q152" s="323">
        <v>2025</v>
      </c>
      <c r="R152" s="323">
        <v>2026</v>
      </c>
      <c r="S152" s="323">
        <v>2027</v>
      </c>
      <c r="T152" s="323">
        <v>2028</v>
      </c>
      <c r="U152" s="323">
        <v>2029</v>
      </c>
      <c r="V152" s="323">
        <v>2030</v>
      </c>
      <c r="W152" s="323">
        <v>2031</v>
      </c>
      <c r="X152" s="323">
        <v>2032</v>
      </c>
      <c r="Y152" s="323">
        <v>2033</v>
      </c>
      <c r="Z152" s="323">
        <v>2034</v>
      </c>
      <c r="AA152" s="323">
        <v>2035</v>
      </c>
      <c r="AB152" s="323">
        <v>2036</v>
      </c>
      <c r="AC152" s="323">
        <v>2037</v>
      </c>
      <c r="AD152" s="323">
        <v>2038</v>
      </c>
      <c r="AE152" s="323">
        <v>2039</v>
      </c>
      <c r="AF152" s="323">
        <v>2040</v>
      </c>
      <c r="AG152" s="323">
        <v>2041</v>
      </c>
      <c r="AH152" s="323">
        <v>2042</v>
      </c>
      <c r="AI152" s="323">
        <v>2043</v>
      </c>
      <c r="AJ152" s="323">
        <v>2044</v>
      </c>
      <c r="AK152" s="323">
        <v>2045</v>
      </c>
      <c r="AL152" s="324" t="s">
        <v>146</v>
      </c>
      <c r="AM152" s="324" t="s">
        <v>147</v>
      </c>
      <c r="AN152" s="325" t="s">
        <v>148</v>
      </c>
    </row>
    <row r="153" spans="1:40" x14ac:dyDescent="0.2">
      <c r="A153" s="502" t="str">
        <f>Schedule!$C$3</f>
        <v xml:space="preserve">2012 Federal Regulations </v>
      </c>
      <c r="B153" s="178" t="s">
        <v>123</v>
      </c>
      <c r="C153" s="402">
        <f>Schedule!$C$6</f>
        <v>2014</v>
      </c>
      <c r="D153" s="178" cm="1">
        <f t="array" ref="D153:D154">Schedule!C14:C15</f>
        <v>2019</v>
      </c>
      <c r="E153" s="402" t="s">
        <v>47</v>
      </c>
      <c r="F153" s="320">
        <f t="shared" ref="F153:F170" si="36">L100</f>
        <v>0.2233674898992517</v>
      </c>
      <c r="G153" s="210">
        <f t="shared" ref="G153:AK153" si="37">IF(G$152&lt;=$D153,$L100,0)</f>
        <v>0.2233674898992517</v>
      </c>
      <c r="H153" s="210">
        <f t="shared" si="37"/>
        <v>0.2233674898992517</v>
      </c>
      <c r="I153" s="210">
        <f t="shared" si="37"/>
        <v>0.2233674898992517</v>
      </c>
      <c r="J153" s="210">
        <f t="shared" si="37"/>
        <v>0.2233674898992517</v>
      </c>
      <c r="K153" s="210">
        <f t="shared" si="37"/>
        <v>0.2233674898992517</v>
      </c>
      <c r="L153" s="210">
        <f t="shared" si="37"/>
        <v>0</v>
      </c>
      <c r="M153" s="210">
        <f t="shared" si="37"/>
        <v>0</v>
      </c>
      <c r="N153" s="210">
        <f t="shared" si="37"/>
        <v>0</v>
      </c>
      <c r="O153" s="210">
        <f t="shared" si="37"/>
        <v>0</v>
      </c>
      <c r="P153" s="210">
        <f t="shared" si="37"/>
        <v>0</v>
      </c>
      <c r="Q153" s="210">
        <f t="shared" si="37"/>
        <v>0</v>
      </c>
      <c r="R153" s="210">
        <f t="shared" si="37"/>
        <v>0</v>
      </c>
      <c r="S153" s="210">
        <f t="shared" si="37"/>
        <v>0</v>
      </c>
      <c r="T153" s="210">
        <f t="shared" si="37"/>
        <v>0</v>
      </c>
      <c r="U153" s="210">
        <f t="shared" si="37"/>
        <v>0</v>
      </c>
      <c r="V153" s="210">
        <f t="shared" si="37"/>
        <v>0</v>
      </c>
      <c r="W153" s="210">
        <f t="shared" si="37"/>
        <v>0</v>
      </c>
      <c r="X153" s="210">
        <f t="shared" si="37"/>
        <v>0</v>
      </c>
      <c r="Y153" s="210">
        <f t="shared" si="37"/>
        <v>0</v>
      </c>
      <c r="Z153" s="210">
        <f t="shared" si="37"/>
        <v>0</v>
      </c>
      <c r="AA153" s="210">
        <f t="shared" si="37"/>
        <v>0</v>
      </c>
      <c r="AB153" s="210">
        <f t="shared" si="37"/>
        <v>0</v>
      </c>
      <c r="AC153" s="210">
        <f t="shared" si="37"/>
        <v>0</v>
      </c>
      <c r="AD153" s="210">
        <f t="shared" si="37"/>
        <v>0</v>
      </c>
      <c r="AE153" s="210">
        <f t="shared" si="37"/>
        <v>0</v>
      </c>
      <c r="AF153" s="210">
        <f t="shared" si="37"/>
        <v>0</v>
      </c>
      <c r="AG153" s="210">
        <f t="shared" si="37"/>
        <v>0</v>
      </c>
      <c r="AH153" s="210">
        <f t="shared" si="37"/>
        <v>0</v>
      </c>
      <c r="AI153" s="210">
        <f t="shared" si="37"/>
        <v>0</v>
      </c>
      <c r="AJ153" s="210">
        <f t="shared" si="37"/>
        <v>0</v>
      </c>
      <c r="AK153" s="210">
        <f t="shared" si="37"/>
        <v>0</v>
      </c>
      <c r="AL153" s="334">
        <f t="shared" ref="AL153:AL170" si="38">SUM(L153:U153)</f>
        <v>0</v>
      </c>
      <c r="AM153" s="334">
        <f t="shared" ref="AM153:AM170" si="39">SUM(V153:AE153)</f>
        <v>0</v>
      </c>
      <c r="AN153" s="335">
        <f t="shared" ref="AN153:AN171" si="40">SUM(L153:AF153)</f>
        <v>0</v>
      </c>
    </row>
    <row r="154" spans="1:40" x14ac:dyDescent="0.2">
      <c r="A154" s="503" t="str">
        <f>Schedule!$C$3</f>
        <v xml:space="preserve">2012 Federal Regulations </v>
      </c>
      <c r="B154" s="178" t="s">
        <v>124</v>
      </c>
      <c r="C154" s="262">
        <f>Schedule!$C$6</f>
        <v>2014</v>
      </c>
      <c r="D154" s="178">
        <v>2025</v>
      </c>
      <c r="E154" s="262" t="s">
        <v>47</v>
      </c>
      <c r="F154" s="321">
        <f t="shared" si="36"/>
        <v>1.3180230063833753</v>
      </c>
      <c r="G154" s="198">
        <f t="shared" ref="G154:AK154" si="41">IF(G$152&lt;=$D154,$L101,0)</f>
        <v>1.3180230063833753</v>
      </c>
      <c r="H154" s="198">
        <f t="shared" si="41"/>
        <v>1.3180230063833753</v>
      </c>
      <c r="I154" s="198">
        <f t="shared" si="41"/>
        <v>1.3180230063833753</v>
      </c>
      <c r="J154" s="198">
        <f t="shared" si="41"/>
        <v>1.3180230063833753</v>
      </c>
      <c r="K154" s="198">
        <f t="shared" si="41"/>
        <v>1.3180230063833753</v>
      </c>
      <c r="L154" s="198">
        <f t="shared" si="41"/>
        <v>1.3180230063833753</v>
      </c>
      <c r="M154" s="198">
        <f t="shared" si="41"/>
        <v>1.3180230063833753</v>
      </c>
      <c r="N154" s="198">
        <f t="shared" si="41"/>
        <v>1.3180230063833753</v>
      </c>
      <c r="O154" s="198">
        <f t="shared" si="41"/>
        <v>1.3180230063833753</v>
      </c>
      <c r="P154" s="198">
        <f t="shared" si="41"/>
        <v>1.3180230063833753</v>
      </c>
      <c r="Q154" s="198">
        <f t="shared" si="41"/>
        <v>1.3180230063833753</v>
      </c>
      <c r="R154" s="198">
        <f t="shared" si="41"/>
        <v>0</v>
      </c>
      <c r="S154" s="198">
        <f t="shared" si="41"/>
        <v>0</v>
      </c>
      <c r="T154" s="198">
        <f t="shared" si="41"/>
        <v>0</v>
      </c>
      <c r="U154" s="198">
        <f t="shared" si="41"/>
        <v>0</v>
      </c>
      <c r="V154" s="198">
        <f t="shared" si="41"/>
        <v>0</v>
      </c>
      <c r="W154" s="198">
        <f t="shared" si="41"/>
        <v>0</v>
      </c>
      <c r="X154" s="198">
        <f t="shared" si="41"/>
        <v>0</v>
      </c>
      <c r="Y154" s="198">
        <f t="shared" si="41"/>
        <v>0</v>
      </c>
      <c r="Z154" s="198">
        <f t="shared" si="41"/>
        <v>0</v>
      </c>
      <c r="AA154" s="198">
        <f t="shared" si="41"/>
        <v>0</v>
      </c>
      <c r="AB154" s="198">
        <f t="shared" si="41"/>
        <v>0</v>
      </c>
      <c r="AC154" s="198">
        <f t="shared" si="41"/>
        <v>0</v>
      </c>
      <c r="AD154" s="198">
        <f t="shared" si="41"/>
        <v>0</v>
      </c>
      <c r="AE154" s="198">
        <f t="shared" si="41"/>
        <v>0</v>
      </c>
      <c r="AF154" s="198">
        <f t="shared" si="41"/>
        <v>0</v>
      </c>
      <c r="AG154" s="198">
        <f t="shared" si="41"/>
        <v>0</v>
      </c>
      <c r="AH154" s="198">
        <f t="shared" si="41"/>
        <v>0</v>
      </c>
      <c r="AI154" s="198">
        <f t="shared" si="41"/>
        <v>0</v>
      </c>
      <c r="AJ154" s="198">
        <f t="shared" si="41"/>
        <v>0</v>
      </c>
      <c r="AK154" s="198">
        <f t="shared" si="41"/>
        <v>0</v>
      </c>
      <c r="AL154" s="294">
        <f t="shared" si="38"/>
        <v>7.9081380383002529</v>
      </c>
      <c r="AM154" s="294">
        <f t="shared" si="39"/>
        <v>0</v>
      </c>
      <c r="AN154" s="336">
        <f t="shared" si="40"/>
        <v>7.9081380383002529</v>
      </c>
    </row>
    <row r="155" spans="1:40" x14ac:dyDescent="0.2">
      <c r="A155" s="503" t="str">
        <f>Schedule!$C$3</f>
        <v xml:space="preserve">2012 Federal Regulations </v>
      </c>
      <c r="B155" s="178" t="s">
        <v>125</v>
      </c>
      <c r="C155" s="262">
        <f>Schedule!$C$6</f>
        <v>2014</v>
      </c>
      <c r="D155" s="178">
        <f>Schedule!C22</f>
        <v>2029</v>
      </c>
      <c r="E155" s="262" t="s">
        <v>47</v>
      </c>
      <c r="F155" s="321">
        <f t="shared" si="36"/>
        <v>2.7862410156733728</v>
      </c>
      <c r="G155" s="198">
        <f t="shared" ref="G155:AK155" si="42">IF(G$152&lt;=$D155,$L102,0)</f>
        <v>2.7862410156733728</v>
      </c>
      <c r="H155" s="198">
        <f t="shared" si="42"/>
        <v>2.7862410156733728</v>
      </c>
      <c r="I155" s="198">
        <f t="shared" si="42"/>
        <v>2.7862410156733728</v>
      </c>
      <c r="J155" s="198">
        <f t="shared" si="42"/>
        <v>2.7862410156733728</v>
      </c>
      <c r="K155" s="198">
        <f t="shared" si="42"/>
        <v>2.7862410156733728</v>
      </c>
      <c r="L155" s="198">
        <f t="shared" si="42"/>
        <v>2.7862410156733728</v>
      </c>
      <c r="M155" s="198">
        <f t="shared" si="42"/>
        <v>2.7862410156733728</v>
      </c>
      <c r="N155" s="198">
        <f t="shared" si="42"/>
        <v>2.7862410156733728</v>
      </c>
      <c r="O155" s="198">
        <f t="shared" si="42"/>
        <v>2.7862410156733728</v>
      </c>
      <c r="P155" s="198">
        <f t="shared" si="42"/>
        <v>2.7862410156733728</v>
      </c>
      <c r="Q155" s="198">
        <f t="shared" si="42"/>
        <v>2.7862410156733728</v>
      </c>
      <c r="R155" s="198">
        <f t="shared" si="42"/>
        <v>2.7862410156733728</v>
      </c>
      <c r="S155" s="198">
        <f t="shared" si="42"/>
        <v>2.7862410156733728</v>
      </c>
      <c r="T155" s="198">
        <f t="shared" si="42"/>
        <v>2.7862410156733728</v>
      </c>
      <c r="U155" s="198">
        <f t="shared" si="42"/>
        <v>2.7862410156733728</v>
      </c>
      <c r="V155" s="198">
        <f t="shared" si="42"/>
        <v>0</v>
      </c>
      <c r="W155" s="198">
        <f t="shared" si="42"/>
        <v>0</v>
      </c>
      <c r="X155" s="198">
        <f t="shared" si="42"/>
        <v>0</v>
      </c>
      <c r="Y155" s="198">
        <f t="shared" si="42"/>
        <v>0</v>
      </c>
      <c r="Z155" s="198">
        <f t="shared" si="42"/>
        <v>0</v>
      </c>
      <c r="AA155" s="198">
        <f t="shared" si="42"/>
        <v>0</v>
      </c>
      <c r="AB155" s="198">
        <f t="shared" si="42"/>
        <v>0</v>
      </c>
      <c r="AC155" s="198">
        <f t="shared" si="42"/>
        <v>0</v>
      </c>
      <c r="AD155" s="198">
        <f t="shared" si="42"/>
        <v>0</v>
      </c>
      <c r="AE155" s="198">
        <f t="shared" si="42"/>
        <v>0</v>
      </c>
      <c r="AF155" s="198">
        <f t="shared" si="42"/>
        <v>0</v>
      </c>
      <c r="AG155" s="198">
        <f t="shared" si="42"/>
        <v>0</v>
      </c>
      <c r="AH155" s="198">
        <f t="shared" si="42"/>
        <v>0</v>
      </c>
      <c r="AI155" s="198">
        <f t="shared" si="42"/>
        <v>0</v>
      </c>
      <c r="AJ155" s="198">
        <f t="shared" si="42"/>
        <v>0</v>
      </c>
      <c r="AK155" s="198">
        <f t="shared" si="42"/>
        <v>0</v>
      </c>
      <c r="AL155" s="294">
        <f t="shared" si="38"/>
        <v>27.862410156733727</v>
      </c>
      <c r="AM155" s="294">
        <f t="shared" si="39"/>
        <v>0</v>
      </c>
      <c r="AN155" s="336">
        <f t="shared" si="40"/>
        <v>27.862410156733727</v>
      </c>
    </row>
    <row r="156" spans="1:40" x14ac:dyDescent="0.2">
      <c r="A156" s="503" t="str">
        <f>Schedule!$C$3</f>
        <v xml:space="preserve">2012 Federal Regulations </v>
      </c>
      <c r="B156" s="178" t="s">
        <v>110</v>
      </c>
      <c r="C156" s="262">
        <f>Schedule!$C$6</f>
        <v>2014</v>
      </c>
      <c r="D156" s="178">
        <f>Schedule!C28</f>
        <v>2039</v>
      </c>
      <c r="E156" s="262" t="s">
        <v>47</v>
      </c>
      <c r="F156" s="321">
        <f t="shared" si="36"/>
        <v>3.1584263847665004</v>
      </c>
      <c r="G156" s="198">
        <f t="shared" ref="G156:AK156" si="43">IF(G$152&lt;=$D156,$L103,0)</f>
        <v>3.1584263847665004</v>
      </c>
      <c r="H156" s="198">
        <f t="shared" si="43"/>
        <v>3.1584263847665004</v>
      </c>
      <c r="I156" s="198">
        <f t="shared" si="43"/>
        <v>3.1584263847665004</v>
      </c>
      <c r="J156" s="198">
        <f t="shared" si="43"/>
        <v>3.1584263847665004</v>
      </c>
      <c r="K156" s="198">
        <f t="shared" si="43"/>
        <v>3.1584263847665004</v>
      </c>
      <c r="L156" s="198">
        <f t="shared" si="43"/>
        <v>3.1584263847665004</v>
      </c>
      <c r="M156" s="198">
        <f t="shared" si="43"/>
        <v>3.1584263847665004</v>
      </c>
      <c r="N156" s="198">
        <f t="shared" si="43"/>
        <v>3.1584263847665004</v>
      </c>
      <c r="O156" s="198">
        <f t="shared" si="43"/>
        <v>3.1584263847665004</v>
      </c>
      <c r="P156" s="198">
        <f t="shared" si="43"/>
        <v>3.1584263847665004</v>
      </c>
      <c r="Q156" s="198">
        <f t="shared" si="43"/>
        <v>3.1584263847665004</v>
      </c>
      <c r="R156" s="198">
        <f t="shared" si="43"/>
        <v>3.1584263847665004</v>
      </c>
      <c r="S156" s="198">
        <f t="shared" si="43"/>
        <v>3.1584263847665004</v>
      </c>
      <c r="T156" s="198">
        <f t="shared" si="43"/>
        <v>3.1584263847665004</v>
      </c>
      <c r="U156" s="198">
        <f t="shared" si="43"/>
        <v>3.1584263847665004</v>
      </c>
      <c r="V156" s="198">
        <f t="shared" si="43"/>
        <v>3.1584263847665004</v>
      </c>
      <c r="W156" s="198">
        <f t="shared" si="43"/>
        <v>3.1584263847665004</v>
      </c>
      <c r="X156" s="198">
        <f t="shared" si="43"/>
        <v>3.1584263847665004</v>
      </c>
      <c r="Y156" s="198">
        <f t="shared" si="43"/>
        <v>3.1584263847665004</v>
      </c>
      <c r="Z156" s="198">
        <f t="shared" si="43"/>
        <v>3.1584263847665004</v>
      </c>
      <c r="AA156" s="198">
        <f t="shared" si="43"/>
        <v>3.1584263847665004</v>
      </c>
      <c r="AB156" s="198">
        <f t="shared" si="43"/>
        <v>3.1584263847665004</v>
      </c>
      <c r="AC156" s="198">
        <f t="shared" si="43"/>
        <v>3.1584263847665004</v>
      </c>
      <c r="AD156" s="198">
        <f t="shared" si="43"/>
        <v>3.1584263847665004</v>
      </c>
      <c r="AE156" s="198">
        <f t="shared" si="43"/>
        <v>3.1584263847665004</v>
      </c>
      <c r="AF156" s="198">
        <f t="shared" si="43"/>
        <v>0</v>
      </c>
      <c r="AG156" s="198">
        <f t="shared" si="43"/>
        <v>0</v>
      </c>
      <c r="AH156" s="198">
        <f t="shared" si="43"/>
        <v>0</v>
      </c>
      <c r="AI156" s="198">
        <f t="shared" si="43"/>
        <v>0</v>
      </c>
      <c r="AJ156" s="198">
        <f t="shared" si="43"/>
        <v>0</v>
      </c>
      <c r="AK156" s="198">
        <f t="shared" si="43"/>
        <v>0</v>
      </c>
      <c r="AL156" s="294">
        <f t="shared" si="38"/>
        <v>31.584263847665003</v>
      </c>
      <c r="AM156" s="294">
        <f t="shared" si="39"/>
        <v>31.584263847665003</v>
      </c>
      <c r="AN156" s="336">
        <f t="shared" si="40"/>
        <v>63.168527695330006</v>
      </c>
    </row>
    <row r="157" spans="1:40" x14ac:dyDescent="0.2">
      <c r="A157" s="503" t="str">
        <f>Schedule!$C$3</f>
        <v xml:space="preserve">2012 Federal Regulations </v>
      </c>
      <c r="B157" s="178" t="s">
        <v>111</v>
      </c>
      <c r="C157" s="262">
        <f>Schedule!$C$6</f>
        <v>2014</v>
      </c>
      <c r="D157" s="178">
        <f>Schedule!C27</f>
        <v>2044</v>
      </c>
      <c r="E157" s="262" t="s">
        <v>47</v>
      </c>
      <c r="F157" s="321">
        <f t="shared" si="36"/>
        <v>3.1584263847665004</v>
      </c>
      <c r="G157" s="198">
        <f t="shared" ref="G157:AK157" si="44">IF(G$152&lt;=$D157,$L104,0)</f>
        <v>3.1584263847665004</v>
      </c>
      <c r="H157" s="198">
        <f t="shared" si="44"/>
        <v>3.1584263847665004</v>
      </c>
      <c r="I157" s="198">
        <f t="shared" si="44"/>
        <v>3.1584263847665004</v>
      </c>
      <c r="J157" s="198">
        <f t="shared" si="44"/>
        <v>3.1584263847665004</v>
      </c>
      <c r="K157" s="198">
        <f t="shared" si="44"/>
        <v>3.1584263847665004</v>
      </c>
      <c r="L157" s="198">
        <f t="shared" si="44"/>
        <v>3.1584263847665004</v>
      </c>
      <c r="M157" s="198">
        <f t="shared" si="44"/>
        <v>3.1584263847665004</v>
      </c>
      <c r="N157" s="198">
        <f t="shared" si="44"/>
        <v>3.1584263847665004</v>
      </c>
      <c r="O157" s="198">
        <f t="shared" si="44"/>
        <v>3.1584263847665004</v>
      </c>
      <c r="P157" s="198">
        <f t="shared" si="44"/>
        <v>3.1584263847665004</v>
      </c>
      <c r="Q157" s="198">
        <f t="shared" si="44"/>
        <v>3.1584263847665004</v>
      </c>
      <c r="R157" s="198">
        <f t="shared" si="44"/>
        <v>3.1584263847665004</v>
      </c>
      <c r="S157" s="198">
        <f t="shared" si="44"/>
        <v>3.1584263847665004</v>
      </c>
      <c r="T157" s="198">
        <f t="shared" si="44"/>
        <v>3.1584263847665004</v>
      </c>
      <c r="U157" s="198">
        <f t="shared" si="44"/>
        <v>3.1584263847665004</v>
      </c>
      <c r="V157" s="198">
        <f t="shared" si="44"/>
        <v>3.1584263847665004</v>
      </c>
      <c r="W157" s="198">
        <f t="shared" si="44"/>
        <v>3.1584263847665004</v>
      </c>
      <c r="X157" s="198">
        <f t="shared" si="44"/>
        <v>3.1584263847665004</v>
      </c>
      <c r="Y157" s="198">
        <f t="shared" si="44"/>
        <v>3.1584263847665004</v>
      </c>
      <c r="Z157" s="198">
        <f t="shared" si="44"/>
        <v>3.1584263847665004</v>
      </c>
      <c r="AA157" s="198">
        <f t="shared" si="44"/>
        <v>3.1584263847665004</v>
      </c>
      <c r="AB157" s="198">
        <f t="shared" si="44"/>
        <v>3.1584263847665004</v>
      </c>
      <c r="AC157" s="198">
        <f t="shared" si="44"/>
        <v>3.1584263847665004</v>
      </c>
      <c r="AD157" s="198">
        <f t="shared" si="44"/>
        <v>3.1584263847665004</v>
      </c>
      <c r="AE157" s="198">
        <f t="shared" si="44"/>
        <v>3.1584263847665004</v>
      </c>
      <c r="AF157" s="198">
        <f t="shared" si="44"/>
        <v>3.1584263847665004</v>
      </c>
      <c r="AG157" s="198">
        <f t="shared" si="44"/>
        <v>3.1584263847665004</v>
      </c>
      <c r="AH157" s="198">
        <f t="shared" si="44"/>
        <v>3.1584263847665004</v>
      </c>
      <c r="AI157" s="198">
        <f t="shared" si="44"/>
        <v>3.1584263847665004</v>
      </c>
      <c r="AJ157" s="198">
        <f t="shared" si="44"/>
        <v>3.1584263847665004</v>
      </c>
      <c r="AK157" s="198">
        <f t="shared" si="44"/>
        <v>0</v>
      </c>
      <c r="AL157" s="294">
        <f t="shared" si="38"/>
        <v>31.584263847665003</v>
      </c>
      <c r="AM157" s="294">
        <f t="shared" si="39"/>
        <v>31.584263847665003</v>
      </c>
      <c r="AN157" s="336">
        <f t="shared" si="40"/>
        <v>66.326954080096513</v>
      </c>
    </row>
    <row r="158" spans="1:40" x14ac:dyDescent="0.2">
      <c r="A158" s="503" t="str">
        <f>Schedule!$C$3</f>
        <v xml:space="preserve">2012 Federal Regulations </v>
      </c>
      <c r="B158" s="178" t="s">
        <v>126</v>
      </c>
      <c r="C158" s="262">
        <f>Schedule!$C$6</f>
        <v>2014</v>
      </c>
      <c r="D158" s="178">
        <f>Schedule!C29</f>
        <v>2055</v>
      </c>
      <c r="E158" s="262" t="s">
        <v>47</v>
      </c>
      <c r="F158" s="321">
        <f t="shared" si="36"/>
        <v>2.8498115999999998</v>
      </c>
      <c r="G158" s="198">
        <f t="shared" ref="G158:AK158" si="45">IF(G$152&lt;=$D158,$L105,0)</f>
        <v>2.8498115999999998</v>
      </c>
      <c r="H158" s="198">
        <f t="shared" si="45"/>
        <v>2.8498115999999998</v>
      </c>
      <c r="I158" s="198">
        <f t="shared" si="45"/>
        <v>2.8498115999999998</v>
      </c>
      <c r="J158" s="198">
        <f t="shared" si="45"/>
        <v>2.8498115999999998</v>
      </c>
      <c r="K158" s="198">
        <f t="shared" si="45"/>
        <v>2.8498115999999998</v>
      </c>
      <c r="L158" s="198">
        <f t="shared" si="45"/>
        <v>2.8498115999999998</v>
      </c>
      <c r="M158" s="198">
        <f t="shared" si="45"/>
        <v>2.8498115999999998</v>
      </c>
      <c r="N158" s="198">
        <f t="shared" si="45"/>
        <v>2.8498115999999998</v>
      </c>
      <c r="O158" s="198">
        <f t="shared" si="45"/>
        <v>2.8498115999999998</v>
      </c>
      <c r="P158" s="198">
        <f t="shared" si="45"/>
        <v>2.8498115999999998</v>
      </c>
      <c r="Q158" s="198">
        <f t="shared" si="45"/>
        <v>2.8498115999999998</v>
      </c>
      <c r="R158" s="198">
        <f t="shared" si="45"/>
        <v>2.8498115999999998</v>
      </c>
      <c r="S158" s="198">
        <f t="shared" si="45"/>
        <v>2.8498115999999998</v>
      </c>
      <c r="T158" s="198">
        <f t="shared" si="45"/>
        <v>2.8498115999999998</v>
      </c>
      <c r="U158" s="198">
        <f t="shared" si="45"/>
        <v>2.8498115999999998</v>
      </c>
      <c r="V158" s="198">
        <f t="shared" si="45"/>
        <v>2.8498115999999998</v>
      </c>
      <c r="W158" s="198">
        <f t="shared" si="45"/>
        <v>2.8498115999999998</v>
      </c>
      <c r="X158" s="198">
        <f t="shared" si="45"/>
        <v>2.8498115999999998</v>
      </c>
      <c r="Y158" s="198">
        <f t="shared" si="45"/>
        <v>2.8498115999999998</v>
      </c>
      <c r="Z158" s="198">
        <f t="shared" si="45"/>
        <v>2.8498115999999998</v>
      </c>
      <c r="AA158" s="198">
        <f t="shared" si="45"/>
        <v>2.8498115999999998</v>
      </c>
      <c r="AB158" s="198">
        <f t="shared" si="45"/>
        <v>2.8498115999999998</v>
      </c>
      <c r="AC158" s="198">
        <f t="shared" si="45"/>
        <v>2.8498115999999998</v>
      </c>
      <c r="AD158" s="198">
        <f t="shared" si="45"/>
        <v>2.8498115999999998</v>
      </c>
      <c r="AE158" s="198">
        <f t="shared" si="45"/>
        <v>2.8498115999999998</v>
      </c>
      <c r="AF158" s="198">
        <f t="shared" si="45"/>
        <v>2.8498115999999998</v>
      </c>
      <c r="AG158" s="198">
        <f t="shared" si="45"/>
        <v>2.8498115999999998</v>
      </c>
      <c r="AH158" s="198">
        <f t="shared" si="45"/>
        <v>2.8498115999999998</v>
      </c>
      <c r="AI158" s="198">
        <f t="shared" si="45"/>
        <v>2.8498115999999998</v>
      </c>
      <c r="AJ158" s="198">
        <f t="shared" si="45"/>
        <v>2.8498115999999998</v>
      </c>
      <c r="AK158" s="198">
        <f t="shared" si="45"/>
        <v>2.8498115999999998</v>
      </c>
      <c r="AL158" s="294">
        <f t="shared" si="38"/>
        <v>28.498115999999992</v>
      </c>
      <c r="AM158" s="294">
        <f t="shared" si="39"/>
        <v>28.498115999999992</v>
      </c>
      <c r="AN158" s="336">
        <f t="shared" si="40"/>
        <v>59.846043600000016</v>
      </c>
    </row>
    <row r="159" spans="1:40" x14ac:dyDescent="0.2">
      <c r="A159" s="503" t="str">
        <f>Schedule!$C$3</f>
        <v xml:space="preserve">2012 Federal Regulations </v>
      </c>
      <c r="B159" s="178" t="s">
        <v>112</v>
      </c>
      <c r="C159" s="262">
        <f>Schedule!$C$6</f>
        <v>2014</v>
      </c>
      <c r="D159" s="178">
        <f>Schedule!C23</f>
        <v>2029</v>
      </c>
      <c r="E159" s="262" t="s">
        <v>47</v>
      </c>
      <c r="F159" s="321">
        <f t="shared" si="36"/>
        <v>3.3502548724770005</v>
      </c>
      <c r="G159" s="198">
        <f t="shared" ref="G159:AK159" si="46">IF(G$152&lt;=$D159,$L106,0)</f>
        <v>3.3502548724770005</v>
      </c>
      <c r="H159" s="198">
        <f t="shared" si="46"/>
        <v>3.3502548724770005</v>
      </c>
      <c r="I159" s="198">
        <f t="shared" si="46"/>
        <v>3.3502548724770005</v>
      </c>
      <c r="J159" s="198">
        <f t="shared" si="46"/>
        <v>3.3502548724770005</v>
      </c>
      <c r="K159" s="198">
        <f t="shared" si="46"/>
        <v>3.3502548724770005</v>
      </c>
      <c r="L159" s="198">
        <f t="shared" si="46"/>
        <v>3.3502548724770005</v>
      </c>
      <c r="M159" s="198">
        <f t="shared" si="46"/>
        <v>3.3502548724770005</v>
      </c>
      <c r="N159" s="198">
        <f t="shared" si="46"/>
        <v>3.3502548724770005</v>
      </c>
      <c r="O159" s="198">
        <f t="shared" si="46"/>
        <v>3.3502548724770005</v>
      </c>
      <c r="P159" s="198">
        <f t="shared" si="46"/>
        <v>3.3502548724770005</v>
      </c>
      <c r="Q159" s="198">
        <f t="shared" si="46"/>
        <v>3.3502548724770005</v>
      </c>
      <c r="R159" s="198">
        <f t="shared" si="46"/>
        <v>3.3502548724770005</v>
      </c>
      <c r="S159" s="198">
        <f t="shared" si="46"/>
        <v>3.3502548724770005</v>
      </c>
      <c r="T159" s="198">
        <f t="shared" si="46"/>
        <v>3.3502548724770005</v>
      </c>
      <c r="U159" s="198">
        <f t="shared" si="46"/>
        <v>3.3502548724770005</v>
      </c>
      <c r="V159" s="198">
        <f t="shared" si="46"/>
        <v>0</v>
      </c>
      <c r="W159" s="198">
        <f t="shared" si="46"/>
        <v>0</v>
      </c>
      <c r="X159" s="198">
        <f t="shared" si="46"/>
        <v>0</v>
      </c>
      <c r="Y159" s="198">
        <f t="shared" si="46"/>
        <v>0</v>
      </c>
      <c r="Z159" s="198">
        <f t="shared" si="46"/>
        <v>0</v>
      </c>
      <c r="AA159" s="198">
        <f t="shared" si="46"/>
        <v>0</v>
      </c>
      <c r="AB159" s="198">
        <f t="shared" si="46"/>
        <v>0</v>
      </c>
      <c r="AC159" s="198">
        <f t="shared" si="46"/>
        <v>0</v>
      </c>
      <c r="AD159" s="198">
        <f t="shared" si="46"/>
        <v>0</v>
      </c>
      <c r="AE159" s="198">
        <f t="shared" si="46"/>
        <v>0</v>
      </c>
      <c r="AF159" s="198">
        <f t="shared" si="46"/>
        <v>0</v>
      </c>
      <c r="AG159" s="198">
        <f t="shared" si="46"/>
        <v>0</v>
      </c>
      <c r="AH159" s="198">
        <f t="shared" si="46"/>
        <v>0</v>
      </c>
      <c r="AI159" s="198">
        <f t="shared" si="46"/>
        <v>0</v>
      </c>
      <c r="AJ159" s="198">
        <f t="shared" si="46"/>
        <v>0</v>
      </c>
      <c r="AK159" s="198">
        <f t="shared" si="46"/>
        <v>0</v>
      </c>
      <c r="AL159" s="294">
        <f t="shared" si="38"/>
        <v>33.502548724770016</v>
      </c>
      <c r="AM159" s="294">
        <f t="shared" si="39"/>
        <v>0</v>
      </c>
      <c r="AN159" s="336">
        <f t="shared" si="40"/>
        <v>33.502548724770016</v>
      </c>
    </row>
    <row r="160" spans="1:40" x14ac:dyDescent="0.2">
      <c r="A160" s="503" t="str">
        <f>Schedule!$C$3</f>
        <v xml:space="preserve">2012 Federal Regulations </v>
      </c>
      <c r="B160" s="178" t="s">
        <v>113</v>
      </c>
      <c r="C160" s="262">
        <f>Schedule!$C$6</f>
        <v>2014</v>
      </c>
      <c r="D160" s="178">
        <f>Schedule!C24</f>
        <v>2029</v>
      </c>
      <c r="E160" s="262" t="s">
        <v>47</v>
      </c>
      <c r="F160" s="321">
        <f t="shared" si="36"/>
        <v>3.3502548724770005</v>
      </c>
      <c r="G160" s="198">
        <f t="shared" ref="G160:AK160" si="47">IF(G$152&lt;=$D160,$L107,0)</f>
        <v>3.3502548724770005</v>
      </c>
      <c r="H160" s="198">
        <f t="shared" si="47"/>
        <v>3.3502548724770005</v>
      </c>
      <c r="I160" s="198">
        <f t="shared" si="47"/>
        <v>3.3502548724770005</v>
      </c>
      <c r="J160" s="198">
        <f t="shared" si="47"/>
        <v>3.3502548724770005</v>
      </c>
      <c r="K160" s="198">
        <f t="shared" si="47"/>
        <v>3.3502548724770005</v>
      </c>
      <c r="L160" s="198">
        <f t="shared" si="47"/>
        <v>3.3502548724770005</v>
      </c>
      <c r="M160" s="198">
        <f t="shared" si="47"/>
        <v>3.3502548724770005</v>
      </c>
      <c r="N160" s="198">
        <f t="shared" si="47"/>
        <v>3.3502548724770005</v>
      </c>
      <c r="O160" s="198">
        <f t="shared" si="47"/>
        <v>3.3502548724770005</v>
      </c>
      <c r="P160" s="198">
        <f t="shared" si="47"/>
        <v>3.3502548724770005</v>
      </c>
      <c r="Q160" s="198">
        <f t="shared" si="47"/>
        <v>3.3502548724770005</v>
      </c>
      <c r="R160" s="198">
        <f t="shared" si="47"/>
        <v>3.3502548724770005</v>
      </c>
      <c r="S160" s="198">
        <f t="shared" si="47"/>
        <v>3.3502548724770005</v>
      </c>
      <c r="T160" s="198">
        <f t="shared" si="47"/>
        <v>3.3502548724770005</v>
      </c>
      <c r="U160" s="198">
        <f t="shared" si="47"/>
        <v>3.3502548724770005</v>
      </c>
      <c r="V160" s="198">
        <f t="shared" si="47"/>
        <v>0</v>
      </c>
      <c r="W160" s="198">
        <f t="shared" si="47"/>
        <v>0</v>
      </c>
      <c r="X160" s="198">
        <f t="shared" si="47"/>
        <v>0</v>
      </c>
      <c r="Y160" s="198">
        <f t="shared" si="47"/>
        <v>0</v>
      </c>
      <c r="Z160" s="198">
        <f t="shared" si="47"/>
        <v>0</v>
      </c>
      <c r="AA160" s="198">
        <f t="shared" si="47"/>
        <v>0</v>
      </c>
      <c r="AB160" s="198">
        <f t="shared" si="47"/>
        <v>0</v>
      </c>
      <c r="AC160" s="198">
        <f t="shared" si="47"/>
        <v>0</v>
      </c>
      <c r="AD160" s="198">
        <f t="shared" si="47"/>
        <v>0</v>
      </c>
      <c r="AE160" s="198">
        <f t="shared" si="47"/>
        <v>0</v>
      </c>
      <c r="AF160" s="198">
        <f t="shared" si="47"/>
        <v>0</v>
      </c>
      <c r="AG160" s="198">
        <f t="shared" si="47"/>
        <v>0</v>
      </c>
      <c r="AH160" s="198">
        <f t="shared" si="47"/>
        <v>0</v>
      </c>
      <c r="AI160" s="198">
        <f t="shared" si="47"/>
        <v>0</v>
      </c>
      <c r="AJ160" s="198">
        <f t="shared" si="47"/>
        <v>0</v>
      </c>
      <c r="AK160" s="198">
        <f t="shared" si="47"/>
        <v>0</v>
      </c>
      <c r="AL160" s="294">
        <f t="shared" si="38"/>
        <v>33.502548724770016</v>
      </c>
      <c r="AM160" s="294">
        <f t="shared" si="39"/>
        <v>0</v>
      </c>
      <c r="AN160" s="336">
        <f t="shared" si="40"/>
        <v>33.502548724770016</v>
      </c>
    </row>
    <row r="161" spans="1:40" x14ac:dyDescent="0.2">
      <c r="A161" s="503" t="str">
        <f>Schedule!$C$3</f>
        <v xml:space="preserve">2012 Federal Regulations </v>
      </c>
      <c r="B161" s="178" t="s">
        <v>127</v>
      </c>
      <c r="C161" s="262">
        <f>Schedule!$C$6</f>
        <v>2014</v>
      </c>
      <c r="D161" s="178">
        <f>Schedule!C30</f>
        <v>2061</v>
      </c>
      <c r="E161" s="262" t="s">
        <v>47</v>
      </c>
      <c r="F161" s="321">
        <f t="shared" si="36"/>
        <v>2.7312879799999998</v>
      </c>
      <c r="G161" s="198">
        <f t="shared" ref="G161:AK161" si="48">IF(G$152&lt;=$D161,$L108,0)</f>
        <v>2.7312879799999998</v>
      </c>
      <c r="H161" s="198">
        <f t="shared" si="48"/>
        <v>2.7312879799999998</v>
      </c>
      <c r="I161" s="198">
        <f t="shared" si="48"/>
        <v>2.7312879799999998</v>
      </c>
      <c r="J161" s="198">
        <f t="shared" si="48"/>
        <v>2.7312879799999998</v>
      </c>
      <c r="K161" s="198">
        <f t="shared" si="48"/>
        <v>2.7312879799999998</v>
      </c>
      <c r="L161" s="198">
        <f t="shared" si="48"/>
        <v>2.7312879799999998</v>
      </c>
      <c r="M161" s="198">
        <f t="shared" si="48"/>
        <v>2.7312879799999998</v>
      </c>
      <c r="N161" s="198">
        <f t="shared" si="48"/>
        <v>2.7312879799999998</v>
      </c>
      <c r="O161" s="198">
        <f t="shared" si="48"/>
        <v>2.7312879799999998</v>
      </c>
      <c r="P161" s="198">
        <f t="shared" si="48"/>
        <v>2.7312879799999998</v>
      </c>
      <c r="Q161" s="198">
        <f t="shared" si="48"/>
        <v>2.7312879799999998</v>
      </c>
      <c r="R161" s="198">
        <f t="shared" si="48"/>
        <v>2.7312879799999998</v>
      </c>
      <c r="S161" s="198">
        <f t="shared" si="48"/>
        <v>2.7312879799999998</v>
      </c>
      <c r="T161" s="198">
        <f t="shared" si="48"/>
        <v>2.7312879799999998</v>
      </c>
      <c r="U161" s="198">
        <f t="shared" si="48"/>
        <v>2.7312879799999998</v>
      </c>
      <c r="V161" s="198">
        <f t="shared" si="48"/>
        <v>2.7312879799999998</v>
      </c>
      <c r="W161" s="198">
        <f t="shared" si="48"/>
        <v>2.7312879799999998</v>
      </c>
      <c r="X161" s="198">
        <f t="shared" si="48"/>
        <v>2.7312879799999998</v>
      </c>
      <c r="Y161" s="198">
        <f t="shared" si="48"/>
        <v>2.7312879799999998</v>
      </c>
      <c r="Z161" s="198">
        <f t="shared" si="48"/>
        <v>2.7312879799999998</v>
      </c>
      <c r="AA161" s="198">
        <f t="shared" si="48"/>
        <v>2.7312879799999998</v>
      </c>
      <c r="AB161" s="198">
        <f t="shared" si="48"/>
        <v>2.7312879799999998</v>
      </c>
      <c r="AC161" s="198">
        <f t="shared" si="48"/>
        <v>2.7312879799999998</v>
      </c>
      <c r="AD161" s="198">
        <f t="shared" si="48"/>
        <v>2.7312879799999998</v>
      </c>
      <c r="AE161" s="198">
        <f t="shared" si="48"/>
        <v>2.7312879799999998</v>
      </c>
      <c r="AF161" s="198">
        <f t="shared" si="48"/>
        <v>2.7312879799999998</v>
      </c>
      <c r="AG161" s="198">
        <f t="shared" si="48"/>
        <v>2.7312879799999998</v>
      </c>
      <c r="AH161" s="198">
        <f t="shared" si="48"/>
        <v>2.7312879799999998</v>
      </c>
      <c r="AI161" s="198">
        <f t="shared" si="48"/>
        <v>2.7312879799999998</v>
      </c>
      <c r="AJ161" s="198">
        <f t="shared" si="48"/>
        <v>2.7312879799999998</v>
      </c>
      <c r="AK161" s="198">
        <f t="shared" si="48"/>
        <v>2.7312879799999998</v>
      </c>
      <c r="AL161" s="294">
        <f t="shared" si="38"/>
        <v>27.312879800000005</v>
      </c>
      <c r="AM161" s="294">
        <f t="shared" si="39"/>
        <v>27.312879800000005</v>
      </c>
      <c r="AN161" s="336">
        <f t="shared" si="40"/>
        <v>57.357047579999985</v>
      </c>
    </row>
    <row r="162" spans="1:40" x14ac:dyDescent="0.2">
      <c r="A162" s="503" t="str">
        <f>Schedule!$C$3</f>
        <v xml:space="preserve">2012 Federal Regulations </v>
      </c>
      <c r="B162" s="178" t="s">
        <v>120</v>
      </c>
      <c r="C162" s="262">
        <f>Schedule!$C$6</f>
        <v>2014</v>
      </c>
      <c r="D162" s="178">
        <f>Schedule!C13</f>
        <v>2019</v>
      </c>
      <c r="E162" s="262" t="s">
        <v>47</v>
      </c>
      <c r="F162" s="321">
        <f t="shared" si="36"/>
        <v>0.86129110662800001</v>
      </c>
      <c r="G162" s="198">
        <f t="shared" ref="G162:AK162" si="49">IF(G$152&lt;=$D162,$L109,0)</f>
        <v>0.86129110662800001</v>
      </c>
      <c r="H162" s="198">
        <f t="shared" si="49"/>
        <v>0.86129110662800001</v>
      </c>
      <c r="I162" s="198">
        <f t="shared" si="49"/>
        <v>0.86129110662800001</v>
      </c>
      <c r="J162" s="198">
        <f t="shared" si="49"/>
        <v>0.86129110662800001</v>
      </c>
      <c r="K162" s="198">
        <f t="shared" si="49"/>
        <v>0.86129110662800001</v>
      </c>
      <c r="L162" s="198">
        <f t="shared" si="49"/>
        <v>0</v>
      </c>
      <c r="M162" s="198">
        <f t="shared" si="49"/>
        <v>0</v>
      </c>
      <c r="N162" s="198">
        <f t="shared" si="49"/>
        <v>0</v>
      </c>
      <c r="O162" s="198">
        <f t="shared" si="49"/>
        <v>0</v>
      </c>
      <c r="P162" s="198">
        <f t="shared" si="49"/>
        <v>0</v>
      </c>
      <c r="Q162" s="198">
        <f t="shared" si="49"/>
        <v>0</v>
      </c>
      <c r="R162" s="198">
        <f t="shared" si="49"/>
        <v>0</v>
      </c>
      <c r="S162" s="198">
        <f t="shared" si="49"/>
        <v>0</v>
      </c>
      <c r="T162" s="198">
        <f t="shared" si="49"/>
        <v>0</v>
      </c>
      <c r="U162" s="198">
        <f t="shared" si="49"/>
        <v>0</v>
      </c>
      <c r="V162" s="198">
        <f t="shared" si="49"/>
        <v>0</v>
      </c>
      <c r="W162" s="198">
        <f t="shared" si="49"/>
        <v>0</v>
      </c>
      <c r="X162" s="198">
        <f t="shared" si="49"/>
        <v>0</v>
      </c>
      <c r="Y162" s="198">
        <f t="shared" si="49"/>
        <v>0</v>
      </c>
      <c r="Z162" s="198">
        <f t="shared" si="49"/>
        <v>0</v>
      </c>
      <c r="AA162" s="198">
        <f t="shared" si="49"/>
        <v>0</v>
      </c>
      <c r="AB162" s="198">
        <f t="shared" si="49"/>
        <v>0</v>
      </c>
      <c r="AC162" s="198">
        <f t="shared" si="49"/>
        <v>0</v>
      </c>
      <c r="AD162" s="198">
        <f t="shared" si="49"/>
        <v>0</v>
      </c>
      <c r="AE162" s="198">
        <f t="shared" si="49"/>
        <v>0</v>
      </c>
      <c r="AF162" s="198">
        <f t="shared" si="49"/>
        <v>0</v>
      </c>
      <c r="AG162" s="198">
        <f t="shared" si="49"/>
        <v>0</v>
      </c>
      <c r="AH162" s="198">
        <f t="shared" si="49"/>
        <v>0</v>
      </c>
      <c r="AI162" s="198">
        <f t="shared" si="49"/>
        <v>0</v>
      </c>
      <c r="AJ162" s="198">
        <f t="shared" si="49"/>
        <v>0</v>
      </c>
      <c r="AK162" s="198">
        <f t="shared" si="49"/>
        <v>0</v>
      </c>
      <c r="AL162" s="294">
        <f t="shared" si="38"/>
        <v>0</v>
      </c>
      <c r="AM162" s="294">
        <f t="shared" si="39"/>
        <v>0</v>
      </c>
      <c r="AN162" s="336">
        <f t="shared" si="40"/>
        <v>0</v>
      </c>
    </row>
    <row r="163" spans="1:40" x14ac:dyDescent="0.2">
      <c r="A163" s="503" t="str">
        <f>Schedule!$C$3</f>
        <v xml:space="preserve">2012 Federal Regulations </v>
      </c>
      <c r="B163" s="178" t="s">
        <v>128</v>
      </c>
      <c r="C163" s="262">
        <f>Schedule!$C$6</f>
        <v>2014</v>
      </c>
      <c r="D163" s="178">
        <f>Schedule!C25</f>
        <v>2036</v>
      </c>
      <c r="E163" s="262" t="s">
        <v>47</v>
      </c>
      <c r="F163" s="321">
        <f t="shared" si="36"/>
        <v>2.5501423126565812</v>
      </c>
      <c r="G163" s="198">
        <f t="shared" ref="G163:AK163" si="50">IF(G$152&lt;=$D163,$L110,0)</f>
        <v>2.5501423126565812</v>
      </c>
      <c r="H163" s="198">
        <f t="shared" si="50"/>
        <v>2.5501423126565812</v>
      </c>
      <c r="I163" s="198">
        <f t="shared" si="50"/>
        <v>2.5501423126565812</v>
      </c>
      <c r="J163" s="198">
        <f t="shared" si="50"/>
        <v>2.5501423126565812</v>
      </c>
      <c r="K163" s="198">
        <f t="shared" si="50"/>
        <v>2.5501423126565812</v>
      </c>
      <c r="L163" s="198">
        <f t="shared" si="50"/>
        <v>2.5501423126565812</v>
      </c>
      <c r="M163" s="198">
        <f t="shared" si="50"/>
        <v>2.5501423126565812</v>
      </c>
      <c r="N163" s="198">
        <f t="shared" si="50"/>
        <v>2.5501423126565812</v>
      </c>
      <c r="O163" s="198">
        <f t="shared" si="50"/>
        <v>2.5501423126565812</v>
      </c>
      <c r="P163" s="198">
        <f t="shared" si="50"/>
        <v>2.5501423126565812</v>
      </c>
      <c r="Q163" s="198">
        <f t="shared" si="50"/>
        <v>2.5501423126565812</v>
      </c>
      <c r="R163" s="198">
        <f t="shared" si="50"/>
        <v>2.5501423126565812</v>
      </c>
      <c r="S163" s="198">
        <f t="shared" si="50"/>
        <v>2.5501423126565812</v>
      </c>
      <c r="T163" s="198">
        <f t="shared" si="50"/>
        <v>2.5501423126565812</v>
      </c>
      <c r="U163" s="198">
        <f t="shared" si="50"/>
        <v>2.5501423126565812</v>
      </c>
      <c r="V163" s="198">
        <f t="shared" si="50"/>
        <v>2.5501423126565812</v>
      </c>
      <c r="W163" s="198">
        <f t="shared" si="50"/>
        <v>2.5501423126565812</v>
      </c>
      <c r="X163" s="198">
        <f t="shared" si="50"/>
        <v>2.5501423126565812</v>
      </c>
      <c r="Y163" s="198">
        <f t="shared" si="50"/>
        <v>2.5501423126565812</v>
      </c>
      <c r="Z163" s="198">
        <f t="shared" si="50"/>
        <v>2.5501423126565812</v>
      </c>
      <c r="AA163" s="198">
        <f t="shared" si="50"/>
        <v>2.5501423126565812</v>
      </c>
      <c r="AB163" s="198">
        <f t="shared" si="50"/>
        <v>2.5501423126565812</v>
      </c>
      <c r="AC163" s="198">
        <f t="shared" si="50"/>
        <v>0</v>
      </c>
      <c r="AD163" s="198">
        <f t="shared" si="50"/>
        <v>0</v>
      </c>
      <c r="AE163" s="198">
        <f t="shared" si="50"/>
        <v>0</v>
      </c>
      <c r="AF163" s="198">
        <f t="shared" si="50"/>
        <v>0</v>
      </c>
      <c r="AG163" s="198">
        <f t="shared" si="50"/>
        <v>0</v>
      </c>
      <c r="AH163" s="198">
        <f t="shared" si="50"/>
        <v>0</v>
      </c>
      <c r="AI163" s="198">
        <f t="shared" si="50"/>
        <v>0</v>
      </c>
      <c r="AJ163" s="198">
        <f t="shared" si="50"/>
        <v>0</v>
      </c>
      <c r="AK163" s="198">
        <f t="shared" si="50"/>
        <v>0</v>
      </c>
      <c r="AL163" s="294">
        <f t="shared" si="38"/>
        <v>25.501423126565815</v>
      </c>
      <c r="AM163" s="294">
        <f t="shared" si="39"/>
        <v>17.850996188596067</v>
      </c>
      <c r="AN163" s="336">
        <f t="shared" si="40"/>
        <v>43.352419315161889</v>
      </c>
    </row>
    <row r="164" spans="1:40" x14ac:dyDescent="0.2">
      <c r="A164" s="503" t="str">
        <f>Schedule!$C$3</f>
        <v xml:space="preserve">2012 Federal Regulations </v>
      </c>
      <c r="B164" s="178" t="s">
        <v>129</v>
      </c>
      <c r="C164" s="262">
        <f>Schedule!$C$6</f>
        <v>2014</v>
      </c>
      <c r="D164" s="178">
        <f>Schedule!C26</f>
        <v>2040</v>
      </c>
      <c r="E164" s="262" t="s">
        <v>47</v>
      </c>
      <c r="F164" s="321">
        <f t="shared" si="36"/>
        <v>2.6698470865714188</v>
      </c>
      <c r="G164" s="198">
        <f t="shared" ref="G164:AK164" si="51">IF(G$152&lt;=$D164,$L111,0)</f>
        <v>2.6698470865714188</v>
      </c>
      <c r="H164" s="198">
        <f t="shared" si="51"/>
        <v>2.6698470865714188</v>
      </c>
      <c r="I164" s="198">
        <f t="shared" si="51"/>
        <v>2.6698470865714188</v>
      </c>
      <c r="J164" s="198">
        <f t="shared" si="51"/>
        <v>2.6698470865714188</v>
      </c>
      <c r="K164" s="198">
        <f t="shared" si="51"/>
        <v>2.6698470865714188</v>
      </c>
      <c r="L164" s="198">
        <f t="shared" si="51"/>
        <v>2.6698470865714188</v>
      </c>
      <c r="M164" s="198">
        <f t="shared" si="51"/>
        <v>2.6698470865714188</v>
      </c>
      <c r="N164" s="198">
        <f t="shared" si="51"/>
        <v>2.6698470865714188</v>
      </c>
      <c r="O164" s="198">
        <f t="shared" si="51"/>
        <v>2.6698470865714188</v>
      </c>
      <c r="P164" s="198">
        <f t="shared" si="51"/>
        <v>2.6698470865714188</v>
      </c>
      <c r="Q164" s="198">
        <f t="shared" si="51"/>
        <v>2.6698470865714188</v>
      </c>
      <c r="R164" s="198">
        <f t="shared" si="51"/>
        <v>2.6698470865714188</v>
      </c>
      <c r="S164" s="198">
        <f t="shared" si="51"/>
        <v>2.6698470865714188</v>
      </c>
      <c r="T164" s="198">
        <f t="shared" si="51"/>
        <v>2.6698470865714188</v>
      </c>
      <c r="U164" s="198">
        <f t="shared" si="51"/>
        <v>2.6698470865714188</v>
      </c>
      <c r="V164" s="198">
        <f t="shared" si="51"/>
        <v>2.6698470865714188</v>
      </c>
      <c r="W164" s="198">
        <f t="shared" si="51"/>
        <v>2.6698470865714188</v>
      </c>
      <c r="X164" s="198">
        <f t="shared" si="51"/>
        <v>2.6698470865714188</v>
      </c>
      <c r="Y164" s="198">
        <f t="shared" si="51"/>
        <v>2.6698470865714188</v>
      </c>
      <c r="Z164" s="198">
        <f t="shared" si="51"/>
        <v>2.6698470865714188</v>
      </c>
      <c r="AA164" s="198">
        <f t="shared" si="51"/>
        <v>2.6698470865714188</v>
      </c>
      <c r="AB164" s="198">
        <f t="shared" si="51"/>
        <v>2.6698470865714188</v>
      </c>
      <c r="AC164" s="198">
        <f t="shared" si="51"/>
        <v>2.6698470865714188</v>
      </c>
      <c r="AD164" s="198">
        <f t="shared" si="51"/>
        <v>2.6698470865714188</v>
      </c>
      <c r="AE164" s="198">
        <f t="shared" si="51"/>
        <v>2.6698470865714188</v>
      </c>
      <c r="AF164" s="198">
        <f t="shared" si="51"/>
        <v>2.6698470865714188</v>
      </c>
      <c r="AG164" s="198">
        <f t="shared" si="51"/>
        <v>0</v>
      </c>
      <c r="AH164" s="198">
        <f t="shared" si="51"/>
        <v>0</v>
      </c>
      <c r="AI164" s="198">
        <f t="shared" si="51"/>
        <v>0</v>
      </c>
      <c r="AJ164" s="198">
        <f t="shared" si="51"/>
        <v>0</v>
      </c>
      <c r="AK164" s="198">
        <f t="shared" si="51"/>
        <v>0</v>
      </c>
      <c r="AL164" s="294">
        <f t="shared" si="38"/>
        <v>26.698470865714189</v>
      </c>
      <c r="AM164" s="294">
        <f t="shared" si="39"/>
        <v>26.698470865714189</v>
      </c>
      <c r="AN164" s="336">
        <f t="shared" si="40"/>
        <v>56.066788817999765</v>
      </c>
    </row>
    <row r="165" spans="1:40" x14ac:dyDescent="0.2">
      <c r="A165" s="503" t="str">
        <f>Schedule!$C$3</f>
        <v xml:space="preserve">2012 Federal Regulations </v>
      </c>
      <c r="B165" s="178" t="s">
        <v>130</v>
      </c>
      <c r="C165" s="262">
        <f>Schedule!$C$6</f>
        <v>2014</v>
      </c>
      <c r="D165" s="178">
        <f>Schedule!C16</f>
        <v>2019</v>
      </c>
      <c r="E165" s="262" t="s">
        <v>47</v>
      </c>
      <c r="F165" s="321">
        <f t="shared" si="36"/>
        <v>2.0513743574656815</v>
      </c>
      <c r="G165" s="198">
        <f t="shared" ref="G165:AK165" si="52">IF(G$152&lt;=$D165,$L112,0)</f>
        <v>2.0513743574656815</v>
      </c>
      <c r="H165" s="198">
        <f t="shared" si="52"/>
        <v>2.0513743574656815</v>
      </c>
      <c r="I165" s="198">
        <f t="shared" si="52"/>
        <v>2.0513743574656815</v>
      </c>
      <c r="J165" s="198">
        <f t="shared" si="52"/>
        <v>2.0513743574656815</v>
      </c>
      <c r="K165" s="198">
        <f t="shared" si="52"/>
        <v>2.0513743574656815</v>
      </c>
      <c r="L165" s="198">
        <f t="shared" si="52"/>
        <v>0</v>
      </c>
      <c r="M165" s="198">
        <f t="shared" si="52"/>
        <v>0</v>
      </c>
      <c r="N165" s="198">
        <f t="shared" si="52"/>
        <v>0</v>
      </c>
      <c r="O165" s="198">
        <f t="shared" si="52"/>
        <v>0</v>
      </c>
      <c r="P165" s="198">
        <f t="shared" si="52"/>
        <v>0</v>
      </c>
      <c r="Q165" s="198">
        <f t="shared" si="52"/>
        <v>0</v>
      </c>
      <c r="R165" s="198">
        <f t="shared" si="52"/>
        <v>0</v>
      </c>
      <c r="S165" s="198">
        <f t="shared" si="52"/>
        <v>0</v>
      </c>
      <c r="T165" s="198">
        <f t="shared" si="52"/>
        <v>0</v>
      </c>
      <c r="U165" s="198">
        <f t="shared" si="52"/>
        <v>0</v>
      </c>
      <c r="V165" s="198">
        <f t="shared" si="52"/>
        <v>0</v>
      </c>
      <c r="W165" s="198">
        <f t="shared" si="52"/>
        <v>0</v>
      </c>
      <c r="X165" s="198">
        <f t="shared" si="52"/>
        <v>0</v>
      </c>
      <c r="Y165" s="198">
        <f t="shared" si="52"/>
        <v>0</v>
      </c>
      <c r="Z165" s="198">
        <f t="shared" si="52"/>
        <v>0</v>
      </c>
      <c r="AA165" s="198">
        <f t="shared" si="52"/>
        <v>0</v>
      </c>
      <c r="AB165" s="198">
        <f t="shared" si="52"/>
        <v>0</v>
      </c>
      <c r="AC165" s="198">
        <f t="shared" si="52"/>
        <v>0</v>
      </c>
      <c r="AD165" s="198">
        <f t="shared" si="52"/>
        <v>0</v>
      </c>
      <c r="AE165" s="198">
        <f t="shared" si="52"/>
        <v>0</v>
      </c>
      <c r="AF165" s="198">
        <f t="shared" si="52"/>
        <v>0</v>
      </c>
      <c r="AG165" s="198">
        <f t="shared" si="52"/>
        <v>0</v>
      </c>
      <c r="AH165" s="198">
        <f t="shared" si="52"/>
        <v>0</v>
      </c>
      <c r="AI165" s="198">
        <f t="shared" si="52"/>
        <v>0</v>
      </c>
      <c r="AJ165" s="198">
        <f t="shared" si="52"/>
        <v>0</v>
      </c>
      <c r="AK165" s="198">
        <f t="shared" si="52"/>
        <v>0</v>
      </c>
      <c r="AL165" s="294">
        <f t="shared" si="38"/>
        <v>0</v>
      </c>
      <c r="AM165" s="294">
        <f t="shared" si="39"/>
        <v>0</v>
      </c>
      <c r="AN165" s="336">
        <f t="shared" si="40"/>
        <v>0</v>
      </c>
    </row>
    <row r="166" spans="1:40" x14ac:dyDescent="0.2">
      <c r="A166" s="503" t="str">
        <f>Schedule!$C$3</f>
        <v xml:space="preserve">2012 Federal Regulations </v>
      </c>
      <c r="B166" s="178" t="s">
        <v>131</v>
      </c>
      <c r="C166" s="262">
        <f>Schedule!$C$6</f>
        <v>2014</v>
      </c>
      <c r="D166" s="178">
        <f>Schedule!C17</f>
        <v>2019</v>
      </c>
      <c r="E166" s="262" t="s">
        <v>47</v>
      </c>
      <c r="F166" s="321">
        <f t="shared" si="36"/>
        <v>1.9995924905898359</v>
      </c>
      <c r="G166" s="198">
        <f t="shared" ref="G166:AK166" si="53">IF(G$152&lt;=$D166,$L113,0)</f>
        <v>1.9995924905898359</v>
      </c>
      <c r="H166" s="198">
        <f t="shared" si="53"/>
        <v>1.9995924905898359</v>
      </c>
      <c r="I166" s="198">
        <f t="shared" si="53"/>
        <v>1.9995924905898359</v>
      </c>
      <c r="J166" s="198">
        <f t="shared" si="53"/>
        <v>1.9995924905898359</v>
      </c>
      <c r="K166" s="198">
        <f t="shared" si="53"/>
        <v>1.9995924905898359</v>
      </c>
      <c r="L166" s="198">
        <f t="shared" si="53"/>
        <v>0</v>
      </c>
      <c r="M166" s="198">
        <f t="shared" si="53"/>
        <v>0</v>
      </c>
      <c r="N166" s="198">
        <f t="shared" si="53"/>
        <v>0</v>
      </c>
      <c r="O166" s="198">
        <f t="shared" si="53"/>
        <v>0</v>
      </c>
      <c r="P166" s="198">
        <f t="shared" si="53"/>
        <v>0</v>
      </c>
      <c r="Q166" s="198">
        <f t="shared" si="53"/>
        <v>0</v>
      </c>
      <c r="R166" s="198">
        <f t="shared" si="53"/>
        <v>0</v>
      </c>
      <c r="S166" s="198">
        <f t="shared" si="53"/>
        <v>0</v>
      </c>
      <c r="T166" s="198">
        <f t="shared" si="53"/>
        <v>0</v>
      </c>
      <c r="U166" s="198">
        <f t="shared" si="53"/>
        <v>0</v>
      </c>
      <c r="V166" s="198">
        <f t="shared" si="53"/>
        <v>0</v>
      </c>
      <c r="W166" s="198">
        <f t="shared" si="53"/>
        <v>0</v>
      </c>
      <c r="X166" s="198">
        <f t="shared" si="53"/>
        <v>0</v>
      </c>
      <c r="Y166" s="198">
        <f t="shared" si="53"/>
        <v>0</v>
      </c>
      <c r="Z166" s="198">
        <f t="shared" si="53"/>
        <v>0</v>
      </c>
      <c r="AA166" s="198">
        <f t="shared" si="53"/>
        <v>0</v>
      </c>
      <c r="AB166" s="198">
        <f t="shared" si="53"/>
        <v>0</v>
      </c>
      <c r="AC166" s="198">
        <f t="shared" si="53"/>
        <v>0</v>
      </c>
      <c r="AD166" s="198">
        <f t="shared" si="53"/>
        <v>0</v>
      </c>
      <c r="AE166" s="198">
        <f t="shared" si="53"/>
        <v>0</v>
      </c>
      <c r="AF166" s="198">
        <f t="shared" si="53"/>
        <v>0</v>
      </c>
      <c r="AG166" s="198">
        <f t="shared" si="53"/>
        <v>0</v>
      </c>
      <c r="AH166" s="198">
        <f t="shared" si="53"/>
        <v>0</v>
      </c>
      <c r="AI166" s="198">
        <f t="shared" si="53"/>
        <v>0</v>
      </c>
      <c r="AJ166" s="198">
        <f t="shared" si="53"/>
        <v>0</v>
      </c>
      <c r="AK166" s="198">
        <f t="shared" si="53"/>
        <v>0</v>
      </c>
      <c r="AL166" s="294">
        <f t="shared" si="38"/>
        <v>0</v>
      </c>
      <c r="AM166" s="294">
        <f t="shared" si="39"/>
        <v>0</v>
      </c>
      <c r="AN166" s="336">
        <f t="shared" si="40"/>
        <v>0</v>
      </c>
    </row>
    <row r="167" spans="1:40" x14ac:dyDescent="0.2">
      <c r="A167" s="503" t="str">
        <f>Schedule!$C$3</f>
        <v xml:space="preserve">2012 Federal Regulations </v>
      </c>
      <c r="B167" s="178" t="s">
        <v>132</v>
      </c>
      <c r="C167" s="262">
        <f>Schedule!$C$6</f>
        <v>2014</v>
      </c>
      <c r="D167" s="178">
        <f>Schedule!C18</f>
        <v>2026</v>
      </c>
      <c r="E167" s="262" t="s">
        <v>47</v>
      </c>
      <c r="F167" s="321">
        <f t="shared" si="36"/>
        <v>2.3079238229230725</v>
      </c>
      <c r="G167" s="198">
        <f t="shared" ref="G167:AK167" si="54">IF(G$152&lt;=$D167,$L114,0)</f>
        <v>2.3079238229230725</v>
      </c>
      <c r="H167" s="198">
        <f t="shared" si="54"/>
        <v>2.3079238229230725</v>
      </c>
      <c r="I167" s="198">
        <f t="shared" si="54"/>
        <v>2.3079238229230725</v>
      </c>
      <c r="J167" s="198">
        <f t="shared" si="54"/>
        <v>2.3079238229230725</v>
      </c>
      <c r="K167" s="198">
        <f t="shared" si="54"/>
        <v>2.3079238229230725</v>
      </c>
      <c r="L167" s="198">
        <f t="shared" si="54"/>
        <v>2.3079238229230725</v>
      </c>
      <c r="M167" s="198">
        <f t="shared" si="54"/>
        <v>2.3079238229230725</v>
      </c>
      <c r="N167" s="198">
        <f t="shared" si="54"/>
        <v>2.3079238229230725</v>
      </c>
      <c r="O167" s="198">
        <f t="shared" si="54"/>
        <v>2.3079238229230725</v>
      </c>
      <c r="P167" s="198">
        <f t="shared" si="54"/>
        <v>2.3079238229230725</v>
      </c>
      <c r="Q167" s="198">
        <f t="shared" si="54"/>
        <v>2.3079238229230725</v>
      </c>
      <c r="R167" s="198">
        <f t="shared" si="54"/>
        <v>2.3079238229230725</v>
      </c>
      <c r="S167" s="198">
        <f t="shared" si="54"/>
        <v>0</v>
      </c>
      <c r="T167" s="198">
        <f t="shared" si="54"/>
        <v>0</v>
      </c>
      <c r="U167" s="198">
        <f t="shared" si="54"/>
        <v>0</v>
      </c>
      <c r="V167" s="198">
        <f t="shared" si="54"/>
        <v>0</v>
      </c>
      <c r="W167" s="198">
        <f t="shared" si="54"/>
        <v>0</v>
      </c>
      <c r="X167" s="198">
        <f t="shared" si="54"/>
        <v>0</v>
      </c>
      <c r="Y167" s="198">
        <f t="shared" si="54"/>
        <v>0</v>
      </c>
      <c r="Z167" s="198">
        <f t="shared" si="54"/>
        <v>0</v>
      </c>
      <c r="AA167" s="198">
        <f t="shared" si="54"/>
        <v>0</v>
      </c>
      <c r="AB167" s="198">
        <f t="shared" si="54"/>
        <v>0</v>
      </c>
      <c r="AC167" s="198">
        <f t="shared" si="54"/>
        <v>0</v>
      </c>
      <c r="AD167" s="198">
        <f t="shared" si="54"/>
        <v>0</v>
      </c>
      <c r="AE167" s="198">
        <f t="shared" si="54"/>
        <v>0</v>
      </c>
      <c r="AF167" s="198">
        <f t="shared" si="54"/>
        <v>0</v>
      </c>
      <c r="AG167" s="198">
        <f t="shared" si="54"/>
        <v>0</v>
      </c>
      <c r="AH167" s="198">
        <f t="shared" si="54"/>
        <v>0</v>
      </c>
      <c r="AI167" s="198">
        <f t="shared" si="54"/>
        <v>0</v>
      </c>
      <c r="AJ167" s="198">
        <f t="shared" si="54"/>
        <v>0</v>
      </c>
      <c r="AK167" s="198">
        <f t="shared" si="54"/>
        <v>0</v>
      </c>
      <c r="AL167" s="294">
        <f t="shared" si="38"/>
        <v>16.155466760461508</v>
      </c>
      <c r="AM167" s="294">
        <f t="shared" si="39"/>
        <v>0</v>
      </c>
      <c r="AN167" s="336">
        <f t="shared" si="40"/>
        <v>16.155466760461508</v>
      </c>
    </row>
    <row r="168" spans="1:40" x14ac:dyDescent="0.2">
      <c r="A168" s="503" t="str">
        <f>Schedule!$C$3</f>
        <v xml:space="preserve">2012 Federal Regulations </v>
      </c>
      <c r="B168" s="178" t="s">
        <v>133</v>
      </c>
      <c r="C168" s="262">
        <f>Schedule!$C$6</f>
        <v>2014</v>
      </c>
      <c r="D168" s="178">
        <f>Schedule!C19</f>
        <v>2027</v>
      </c>
      <c r="E168" s="262" t="s">
        <v>47</v>
      </c>
      <c r="F168" s="321">
        <f t="shared" si="36"/>
        <v>2.6754081146834721</v>
      </c>
      <c r="G168" s="198">
        <f t="shared" ref="G168:AK168" si="55">IF(G$152&lt;=$D168,$L115,0)</f>
        <v>2.6754081146834721</v>
      </c>
      <c r="H168" s="198">
        <f t="shared" si="55"/>
        <v>2.6754081146834721</v>
      </c>
      <c r="I168" s="198">
        <f t="shared" si="55"/>
        <v>2.6754081146834721</v>
      </c>
      <c r="J168" s="198">
        <f t="shared" si="55"/>
        <v>2.6754081146834721</v>
      </c>
      <c r="K168" s="198">
        <f t="shared" si="55"/>
        <v>2.6754081146834721</v>
      </c>
      <c r="L168" s="198">
        <f t="shared" si="55"/>
        <v>2.6754081146834721</v>
      </c>
      <c r="M168" s="198">
        <f t="shared" si="55"/>
        <v>2.6754081146834721</v>
      </c>
      <c r="N168" s="198">
        <f t="shared" si="55"/>
        <v>2.6754081146834721</v>
      </c>
      <c r="O168" s="198">
        <f t="shared" si="55"/>
        <v>2.6754081146834721</v>
      </c>
      <c r="P168" s="198">
        <f t="shared" si="55"/>
        <v>2.6754081146834721</v>
      </c>
      <c r="Q168" s="198">
        <f t="shared" si="55"/>
        <v>2.6754081146834721</v>
      </c>
      <c r="R168" s="198">
        <f t="shared" si="55"/>
        <v>2.6754081146834721</v>
      </c>
      <c r="S168" s="198">
        <f t="shared" si="55"/>
        <v>2.6754081146834721</v>
      </c>
      <c r="T168" s="198">
        <f t="shared" si="55"/>
        <v>0</v>
      </c>
      <c r="U168" s="198">
        <f t="shared" si="55"/>
        <v>0</v>
      </c>
      <c r="V168" s="198">
        <f t="shared" si="55"/>
        <v>0</v>
      </c>
      <c r="W168" s="198">
        <f t="shared" si="55"/>
        <v>0</v>
      </c>
      <c r="X168" s="198">
        <f t="shared" si="55"/>
        <v>0</v>
      </c>
      <c r="Y168" s="198">
        <f t="shared" si="55"/>
        <v>0</v>
      </c>
      <c r="Z168" s="198">
        <f t="shared" si="55"/>
        <v>0</v>
      </c>
      <c r="AA168" s="198">
        <f t="shared" si="55"/>
        <v>0</v>
      </c>
      <c r="AB168" s="198">
        <f t="shared" si="55"/>
        <v>0</v>
      </c>
      <c r="AC168" s="198">
        <f t="shared" si="55"/>
        <v>0</v>
      </c>
      <c r="AD168" s="198">
        <f t="shared" si="55"/>
        <v>0</v>
      </c>
      <c r="AE168" s="198">
        <f t="shared" si="55"/>
        <v>0</v>
      </c>
      <c r="AF168" s="198">
        <f t="shared" si="55"/>
        <v>0</v>
      </c>
      <c r="AG168" s="198">
        <f t="shared" si="55"/>
        <v>0</v>
      </c>
      <c r="AH168" s="198">
        <f t="shared" si="55"/>
        <v>0</v>
      </c>
      <c r="AI168" s="198">
        <f t="shared" si="55"/>
        <v>0</v>
      </c>
      <c r="AJ168" s="198">
        <f t="shared" si="55"/>
        <v>0</v>
      </c>
      <c r="AK168" s="198">
        <f t="shared" si="55"/>
        <v>0</v>
      </c>
      <c r="AL168" s="294">
        <f t="shared" si="38"/>
        <v>21.403264917467773</v>
      </c>
      <c r="AM168" s="294">
        <f t="shared" si="39"/>
        <v>0</v>
      </c>
      <c r="AN168" s="336">
        <f t="shared" si="40"/>
        <v>21.403264917467773</v>
      </c>
    </row>
    <row r="169" spans="1:40" x14ac:dyDescent="0.2">
      <c r="A169" s="503" t="str">
        <f>Schedule!$C$3</f>
        <v xml:space="preserve">2012 Federal Regulations </v>
      </c>
      <c r="B169" s="178" t="s">
        <v>134</v>
      </c>
      <c r="C169" s="262">
        <f>Schedule!$C$6</f>
        <v>2014</v>
      </c>
      <c r="D169" s="178">
        <f>Schedule!C20</f>
        <v>2028</v>
      </c>
      <c r="E169" s="262" t="s">
        <v>47</v>
      </c>
      <c r="F169" s="321">
        <f t="shared" si="36"/>
        <v>2.9225670740655212</v>
      </c>
      <c r="G169" s="198">
        <f t="shared" ref="G169:AK169" si="56">IF(G$152&lt;=$D169,$L116,0)</f>
        <v>2.9225670740655212</v>
      </c>
      <c r="H169" s="198">
        <f t="shared" si="56"/>
        <v>2.9225670740655212</v>
      </c>
      <c r="I169" s="198">
        <f t="shared" si="56"/>
        <v>2.9225670740655212</v>
      </c>
      <c r="J169" s="198">
        <f t="shared" si="56"/>
        <v>2.9225670740655212</v>
      </c>
      <c r="K169" s="198">
        <f t="shared" si="56"/>
        <v>2.9225670740655212</v>
      </c>
      <c r="L169" s="198">
        <f t="shared" si="56"/>
        <v>2.9225670740655212</v>
      </c>
      <c r="M169" s="198">
        <f t="shared" si="56"/>
        <v>2.9225670740655212</v>
      </c>
      <c r="N169" s="198">
        <f t="shared" si="56"/>
        <v>2.9225670740655212</v>
      </c>
      <c r="O169" s="198">
        <f t="shared" si="56"/>
        <v>2.9225670740655212</v>
      </c>
      <c r="P169" s="198">
        <f t="shared" si="56"/>
        <v>2.9225670740655212</v>
      </c>
      <c r="Q169" s="198">
        <f t="shared" si="56"/>
        <v>2.9225670740655212</v>
      </c>
      <c r="R169" s="198">
        <f t="shared" si="56"/>
        <v>2.9225670740655212</v>
      </c>
      <c r="S169" s="198">
        <f t="shared" si="56"/>
        <v>2.9225670740655212</v>
      </c>
      <c r="T169" s="198">
        <f t="shared" si="56"/>
        <v>2.9225670740655212</v>
      </c>
      <c r="U169" s="198">
        <f t="shared" si="56"/>
        <v>0</v>
      </c>
      <c r="V169" s="198">
        <f t="shared" si="56"/>
        <v>0</v>
      </c>
      <c r="W169" s="198">
        <f t="shared" si="56"/>
        <v>0</v>
      </c>
      <c r="X169" s="198">
        <f t="shared" si="56"/>
        <v>0</v>
      </c>
      <c r="Y169" s="198">
        <f t="shared" si="56"/>
        <v>0</v>
      </c>
      <c r="Z169" s="198">
        <f t="shared" si="56"/>
        <v>0</v>
      </c>
      <c r="AA169" s="198">
        <f t="shared" si="56"/>
        <v>0</v>
      </c>
      <c r="AB169" s="198">
        <f t="shared" si="56"/>
        <v>0</v>
      </c>
      <c r="AC169" s="198">
        <f t="shared" si="56"/>
        <v>0</v>
      </c>
      <c r="AD169" s="198">
        <f t="shared" si="56"/>
        <v>0</v>
      </c>
      <c r="AE169" s="198">
        <f t="shared" si="56"/>
        <v>0</v>
      </c>
      <c r="AF169" s="198">
        <f t="shared" si="56"/>
        <v>0</v>
      </c>
      <c r="AG169" s="198">
        <f t="shared" si="56"/>
        <v>0</v>
      </c>
      <c r="AH169" s="198">
        <f t="shared" si="56"/>
        <v>0</v>
      </c>
      <c r="AI169" s="198">
        <f t="shared" si="56"/>
        <v>0</v>
      </c>
      <c r="AJ169" s="198">
        <f t="shared" si="56"/>
        <v>0</v>
      </c>
      <c r="AK169" s="198">
        <f t="shared" si="56"/>
        <v>0</v>
      </c>
      <c r="AL169" s="294">
        <f t="shared" si="38"/>
        <v>26.303103666589696</v>
      </c>
      <c r="AM169" s="294">
        <f t="shared" si="39"/>
        <v>0</v>
      </c>
      <c r="AN169" s="336">
        <f t="shared" si="40"/>
        <v>26.303103666589696</v>
      </c>
    </row>
    <row r="170" spans="1:40" x14ac:dyDescent="0.2">
      <c r="A170" s="503" t="str">
        <f>Schedule!$C$3</f>
        <v xml:space="preserve">2012 Federal Regulations </v>
      </c>
      <c r="B170" s="178" t="s">
        <v>135</v>
      </c>
      <c r="C170" s="262">
        <f>Schedule!$C$6</f>
        <v>2014</v>
      </c>
      <c r="D170" s="178">
        <f>Schedule!C21</f>
        <v>2029</v>
      </c>
      <c r="E170" s="262" t="s">
        <v>47</v>
      </c>
      <c r="F170" s="321">
        <f t="shared" si="36"/>
        <v>3.1391759912094161</v>
      </c>
      <c r="G170" s="198">
        <f t="shared" ref="G170:AK170" si="57">IF(G$152&lt;=$D170,$L117,0)</f>
        <v>3.1391759912094161</v>
      </c>
      <c r="H170" s="198">
        <f t="shared" si="57"/>
        <v>3.1391759912094161</v>
      </c>
      <c r="I170" s="198">
        <f t="shared" si="57"/>
        <v>3.1391759912094161</v>
      </c>
      <c r="J170" s="198">
        <f t="shared" si="57"/>
        <v>3.1391759912094161</v>
      </c>
      <c r="K170" s="198">
        <f t="shared" si="57"/>
        <v>3.1391759912094161</v>
      </c>
      <c r="L170" s="198">
        <f t="shared" si="57"/>
        <v>3.1391759912094161</v>
      </c>
      <c r="M170" s="198">
        <f t="shared" si="57"/>
        <v>3.1391759912094161</v>
      </c>
      <c r="N170" s="198">
        <f t="shared" si="57"/>
        <v>3.1391759912094161</v>
      </c>
      <c r="O170" s="198">
        <f t="shared" si="57"/>
        <v>3.1391759912094161</v>
      </c>
      <c r="P170" s="198">
        <f t="shared" si="57"/>
        <v>3.1391759912094161</v>
      </c>
      <c r="Q170" s="198">
        <f t="shared" si="57"/>
        <v>3.1391759912094161</v>
      </c>
      <c r="R170" s="198">
        <f t="shared" si="57"/>
        <v>3.1391759912094161</v>
      </c>
      <c r="S170" s="198">
        <f t="shared" si="57"/>
        <v>3.1391759912094161</v>
      </c>
      <c r="T170" s="198">
        <f t="shared" si="57"/>
        <v>3.1391759912094161</v>
      </c>
      <c r="U170" s="198">
        <f t="shared" si="57"/>
        <v>3.1391759912094161</v>
      </c>
      <c r="V170" s="198">
        <f t="shared" si="57"/>
        <v>0</v>
      </c>
      <c r="W170" s="198">
        <f t="shared" si="57"/>
        <v>0</v>
      </c>
      <c r="X170" s="198">
        <f t="shared" si="57"/>
        <v>0</v>
      </c>
      <c r="Y170" s="198">
        <f t="shared" si="57"/>
        <v>0</v>
      </c>
      <c r="Z170" s="198">
        <f t="shared" si="57"/>
        <v>0</v>
      </c>
      <c r="AA170" s="198">
        <f t="shared" si="57"/>
        <v>0</v>
      </c>
      <c r="AB170" s="198">
        <f t="shared" si="57"/>
        <v>0</v>
      </c>
      <c r="AC170" s="198">
        <f t="shared" si="57"/>
        <v>0</v>
      </c>
      <c r="AD170" s="198">
        <f t="shared" si="57"/>
        <v>0</v>
      </c>
      <c r="AE170" s="198">
        <f t="shared" si="57"/>
        <v>0</v>
      </c>
      <c r="AF170" s="198">
        <f t="shared" si="57"/>
        <v>0</v>
      </c>
      <c r="AG170" s="198">
        <f t="shared" si="57"/>
        <v>0</v>
      </c>
      <c r="AH170" s="198">
        <f t="shared" si="57"/>
        <v>0</v>
      </c>
      <c r="AI170" s="198">
        <f t="shared" si="57"/>
        <v>0</v>
      </c>
      <c r="AJ170" s="198">
        <f t="shared" si="57"/>
        <v>0</v>
      </c>
      <c r="AK170" s="198">
        <f t="shared" si="57"/>
        <v>0</v>
      </c>
      <c r="AL170" s="294">
        <f t="shared" si="38"/>
        <v>31.391759912094162</v>
      </c>
      <c r="AM170" s="294">
        <f t="shared" si="39"/>
        <v>0</v>
      </c>
      <c r="AN170" s="336">
        <f t="shared" si="40"/>
        <v>31.391759912094162</v>
      </c>
    </row>
    <row r="171" spans="1:40" ht="16" thickBot="1" x14ac:dyDescent="0.25">
      <c r="A171" s="257" t="str">
        <f>Schedule!$C$3</f>
        <v xml:space="preserve">2012 Federal Regulations </v>
      </c>
      <c r="B171" s="182" t="s">
        <v>149</v>
      </c>
      <c r="C171" s="183"/>
      <c r="D171" s="182"/>
      <c r="E171" s="183"/>
      <c r="F171" s="330">
        <f>SUM(F153:F170)</f>
        <v>44.103415963235996</v>
      </c>
      <c r="G171" s="290">
        <f>SUM(G153:G170)</f>
        <v>44.103415963235996</v>
      </c>
      <c r="H171" s="290">
        <f t="shared" ref="H171:AE171" si="58">SUM(H153:H170)</f>
        <v>44.103415963235996</v>
      </c>
      <c r="I171" s="290">
        <f t="shared" si="58"/>
        <v>44.103415963235996</v>
      </c>
      <c r="J171" s="290">
        <f t="shared" si="58"/>
        <v>44.103415963235996</v>
      </c>
      <c r="K171" s="290">
        <f t="shared" si="58"/>
        <v>44.103415963235996</v>
      </c>
      <c r="L171" s="290">
        <f t="shared" si="58"/>
        <v>38.967790518653231</v>
      </c>
      <c r="M171" s="290">
        <f t="shared" si="58"/>
        <v>38.967790518653231</v>
      </c>
      <c r="N171" s="290">
        <f t="shared" si="58"/>
        <v>38.967790518653231</v>
      </c>
      <c r="O171" s="290">
        <f t="shared" si="58"/>
        <v>38.967790518653231</v>
      </c>
      <c r="P171" s="290">
        <f t="shared" si="58"/>
        <v>38.967790518653231</v>
      </c>
      <c r="Q171" s="290">
        <f t="shared" si="58"/>
        <v>38.967790518653231</v>
      </c>
      <c r="R171" s="290">
        <f t="shared" si="58"/>
        <v>37.649767512269854</v>
      </c>
      <c r="S171" s="290">
        <f t="shared" si="58"/>
        <v>35.341843689346781</v>
      </c>
      <c r="T171" s="290">
        <f t="shared" si="58"/>
        <v>32.666435574663318</v>
      </c>
      <c r="U171" s="290">
        <f t="shared" si="58"/>
        <v>29.743868500597795</v>
      </c>
      <c r="V171" s="290">
        <f t="shared" si="58"/>
        <v>17.117941748760998</v>
      </c>
      <c r="W171" s="290">
        <f t="shared" si="58"/>
        <v>17.117941748760998</v>
      </c>
      <c r="X171" s="290">
        <f t="shared" si="58"/>
        <v>17.117941748760998</v>
      </c>
      <c r="Y171" s="290">
        <f t="shared" si="58"/>
        <v>17.117941748760998</v>
      </c>
      <c r="Z171" s="290">
        <f t="shared" si="58"/>
        <v>17.117941748760998</v>
      </c>
      <c r="AA171" s="290">
        <f t="shared" si="58"/>
        <v>17.117941748760998</v>
      </c>
      <c r="AB171" s="290">
        <f t="shared" si="58"/>
        <v>17.117941748760998</v>
      </c>
      <c r="AC171" s="290">
        <f t="shared" si="58"/>
        <v>14.567799436104419</v>
      </c>
      <c r="AD171" s="290">
        <f t="shared" si="58"/>
        <v>14.567799436104419</v>
      </c>
      <c r="AE171" s="290">
        <f t="shared" si="58"/>
        <v>14.567799436104419</v>
      </c>
      <c r="AF171" s="290">
        <f t="shared" ref="AF171:AK171" si="59">SUM(AF153:AF170)</f>
        <v>11.409373051337919</v>
      </c>
      <c r="AG171" s="290">
        <f t="shared" si="59"/>
        <v>8.7395259647665</v>
      </c>
      <c r="AH171" s="290">
        <f t="shared" si="59"/>
        <v>8.7395259647665</v>
      </c>
      <c r="AI171" s="290">
        <f t="shared" si="59"/>
        <v>8.7395259647665</v>
      </c>
      <c r="AJ171" s="290">
        <f t="shared" si="59"/>
        <v>8.7395259647665</v>
      </c>
      <c r="AK171" s="290">
        <f t="shared" si="59"/>
        <v>5.5810995800000001</v>
      </c>
      <c r="AL171" s="337">
        <f>SUM(AL153:AL170)</f>
        <v>369.20865838879723</v>
      </c>
      <c r="AM171" s="337">
        <f>SUM(AM153:AM170)</f>
        <v>163.52899054964027</v>
      </c>
      <c r="AN171" s="338">
        <f t="shared" si="40"/>
        <v>544.14702198977511</v>
      </c>
    </row>
    <row r="172" spans="1:40" ht="29" customHeight="1" thickBot="1" x14ac:dyDescent="0.25">
      <c r="A172" s="317" t="s">
        <v>43</v>
      </c>
      <c r="B172" s="318" t="s">
        <v>92</v>
      </c>
      <c r="C172" s="318" t="s">
        <v>143</v>
      </c>
      <c r="D172" s="318" t="s">
        <v>144</v>
      </c>
      <c r="E172" s="318" t="s">
        <v>145</v>
      </c>
      <c r="F172" s="331">
        <v>2014</v>
      </c>
      <c r="G172" s="331">
        <v>2015</v>
      </c>
      <c r="H172" s="331">
        <v>2016</v>
      </c>
      <c r="I172" s="331">
        <v>2017</v>
      </c>
      <c r="J172" s="331">
        <v>2018</v>
      </c>
      <c r="K172" s="331">
        <v>2019</v>
      </c>
      <c r="L172" s="331">
        <v>2020</v>
      </c>
      <c r="M172" s="331">
        <v>2021</v>
      </c>
      <c r="N172" s="331">
        <v>2022</v>
      </c>
      <c r="O172" s="331">
        <v>2023</v>
      </c>
      <c r="P172" s="331">
        <v>2024</v>
      </c>
      <c r="Q172" s="331">
        <v>2025</v>
      </c>
      <c r="R172" s="331">
        <v>2026</v>
      </c>
      <c r="S172" s="331">
        <v>2027</v>
      </c>
      <c r="T172" s="331">
        <v>2028</v>
      </c>
      <c r="U172" s="331">
        <v>2029</v>
      </c>
      <c r="V172" s="331">
        <v>2030</v>
      </c>
      <c r="W172" s="331">
        <v>2031</v>
      </c>
      <c r="X172" s="331">
        <v>2032</v>
      </c>
      <c r="Y172" s="331">
        <v>2033</v>
      </c>
      <c r="Z172" s="331">
        <v>2034</v>
      </c>
      <c r="AA172" s="331">
        <v>2035</v>
      </c>
      <c r="AB172" s="331">
        <v>2036</v>
      </c>
      <c r="AC172" s="331">
        <v>2037</v>
      </c>
      <c r="AD172" s="331">
        <v>2038</v>
      </c>
      <c r="AE172" s="331">
        <v>2039</v>
      </c>
      <c r="AF172" s="331">
        <v>2040</v>
      </c>
      <c r="AG172" s="331">
        <v>2041</v>
      </c>
      <c r="AH172" s="331">
        <v>2042</v>
      </c>
      <c r="AI172" s="331">
        <v>2043</v>
      </c>
      <c r="AJ172" s="331">
        <v>2044</v>
      </c>
      <c r="AK172" s="331">
        <v>2045</v>
      </c>
      <c r="AL172" s="318" t="s">
        <v>150</v>
      </c>
      <c r="AM172" s="318" t="s">
        <v>151</v>
      </c>
      <c r="AN172" s="319" t="s">
        <v>152</v>
      </c>
    </row>
    <row r="173" spans="1:40" x14ac:dyDescent="0.2">
      <c r="A173" s="502" t="str">
        <f>Schedule!$D$3</f>
        <v>ECCC 2030 phaseout</v>
      </c>
      <c r="B173" s="178" t="s">
        <v>123</v>
      </c>
      <c r="C173" s="402">
        <f>Schedule!$D$6</f>
        <v>2014</v>
      </c>
      <c r="D173" s="178">
        <f>Schedule!D14</f>
        <v>2019</v>
      </c>
      <c r="E173" s="402" t="s">
        <v>47</v>
      </c>
      <c r="F173" s="244">
        <f t="shared" ref="F173:F190" si="60">L100</f>
        <v>0.2233674898992517</v>
      </c>
      <c r="G173" s="244">
        <f t="shared" ref="G173:G190" si="61">M100</f>
        <v>2.8058412737774679E-2</v>
      </c>
      <c r="H173" s="244">
        <f t="shared" ref="H173:H190" si="62">N100</f>
        <v>2.7120885256670738E-2</v>
      </c>
      <c r="I173" s="244">
        <f t="shared" ref="I173:I190" si="63">O100</f>
        <v>9.8732847386736433E-2</v>
      </c>
      <c r="J173" s="339">
        <f t="shared" ref="J173:AK173" si="64">IF(J$172&lt;=$D173,$L100,0)</f>
        <v>0.2233674898992517</v>
      </c>
      <c r="K173" s="339">
        <f t="shared" si="64"/>
        <v>0.2233674898992517</v>
      </c>
      <c r="L173" s="339">
        <f t="shared" si="64"/>
        <v>0</v>
      </c>
      <c r="M173" s="339">
        <f t="shared" si="64"/>
        <v>0</v>
      </c>
      <c r="N173" s="339">
        <f t="shared" si="64"/>
        <v>0</v>
      </c>
      <c r="O173" s="339">
        <f t="shared" si="64"/>
        <v>0</v>
      </c>
      <c r="P173" s="339">
        <f t="shared" si="64"/>
        <v>0</v>
      </c>
      <c r="Q173" s="339">
        <f t="shared" si="64"/>
        <v>0</v>
      </c>
      <c r="R173" s="339">
        <f t="shared" si="64"/>
        <v>0</v>
      </c>
      <c r="S173" s="339">
        <f t="shared" si="64"/>
        <v>0</v>
      </c>
      <c r="T173" s="339">
        <f t="shared" si="64"/>
        <v>0</v>
      </c>
      <c r="U173" s="339">
        <f t="shared" si="64"/>
        <v>0</v>
      </c>
      <c r="V173" s="339">
        <f t="shared" si="64"/>
        <v>0</v>
      </c>
      <c r="W173" s="339">
        <f t="shared" si="64"/>
        <v>0</v>
      </c>
      <c r="X173" s="339">
        <f t="shared" si="64"/>
        <v>0</v>
      </c>
      <c r="Y173" s="339">
        <f t="shared" si="64"/>
        <v>0</v>
      </c>
      <c r="Z173" s="339">
        <f t="shared" si="64"/>
        <v>0</v>
      </c>
      <c r="AA173" s="339">
        <f t="shared" si="64"/>
        <v>0</v>
      </c>
      <c r="AB173" s="339">
        <f t="shared" si="64"/>
        <v>0</v>
      </c>
      <c r="AC173" s="339">
        <f t="shared" si="64"/>
        <v>0</v>
      </c>
      <c r="AD173" s="339">
        <f t="shared" si="64"/>
        <v>0</v>
      </c>
      <c r="AE173" s="339">
        <f t="shared" si="64"/>
        <v>0</v>
      </c>
      <c r="AF173" s="339">
        <f t="shared" si="64"/>
        <v>0</v>
      </c>
      <c r="AG173" s="339">
        <f t="shared" si="64"/>
        <v>0</v>
      </c>
      <c r="AH173" s="339">
        <f t="shared" si="64"/>
        <v>0</v>
      </c>
      <c r="AI173" s="339">
        <f t="shared" si="64"/>
        <v>0</v>
      </c>
      <c r="AJ173" s="339">
        <f t="shared" si="64"/>
        <v>0</v>
      </c>
      <c r="AK173" s="339">
        <f t="shared" si="64"/>
        <v>0</v>
      </c>
      <c r="AL173" s="294">
        <f t="shared" ref="AL173:AL190" si="65">SUM(L173:U173)</f>
        <v>0</v>
      </c>
      <c r="AM173" s="294">
        <f t="shared" ref="AM173:AM190" si="66">SUM(V173:AE173)</f>
        <v>0</v>
      </c>
      <c r="AN173" s="300">
        <f t="shared" ref="AN173:AN191" si="67">SUM(L173:AF173)</f>
        <v>0</v>
      </c>
    </row>
    <row r="174" spans="1:40" x14ac:dyDescent="0.2">
      <c r="A174" s="503" t="str">
        <f>Schedule!$D$3</f>
        <v>ECCC 2030 phaseout</v>
      </c>
      <c r="B174" s="178" t="s">
        <v>124</v>
      </c>
      <c r="C174" s="262">
        <f>Schedule!$D$6</f>
        <v>2014</v>
      </c>
      <c r="D174" s="178">
        <f>Schedule!D15</f>
        <v>2025</v>
      </c>
      <c r="E174" s="262" t="s">
        <v>47</v>
      </c>
      <c r="F174" s="244">
        <f t="shared" si="60"/>
        <v>1.3180230063833753</v>
      </c>
      <c r="G174" s="244">
        <f t="shared" si="61"/>
        <v>0.48876526241325158</v>
      </c>
      <c r="H174" s="244">
        <f t="shared" si="62"/>
        <v>0.28952636460321268</v>
      </c>
      <c r="I174" s="244">
        <f t="shared" si="63"/>
        <v>0.49088541111195877</v>
      </c>
      <c r="J174" s="339">
        <f t="shared" ref="J174:AK174" si="68">IF(J$172&lt;=$D174,$L101,0)</f>
        <v>1.3180230063833753</v>
      </c>
      <c r="K174" s="339">
        <f t="shared" si="68"/>
        <v>1.3180230063833753</v>
      </c>
      <c r="L174" s="339">
        <f t="shared" si="68"/>
        <v>1.3180230063833753</v>
      </c>
      <c r="M174" s="339">
        <f t="shared" si="68"/>
        <v>1.3180230063833753</v>
      </c>
      <c r="N174" s="339">
        <f t="shared" si="68"/>
        <v>1.3180230063833753</v>
      </c>
      <c r="O174" s="339">
        <f t="shared" si="68"/>
        <v>1.3180230063833753</v>
      </c>
      <c r="P174" s="339">
        <f t="shared" si="68"/>
        <v>1.3180230063833753</v>
      </c>
      <c r="Q174" s="339">
        <f t="shared" si="68"/>
        <v>1.3180230063833753</v>
      </c>
      <c r="R174" s="339">
        <f t="shared" si="68"/>
        <v>0</v>
      </c>
      <c r="S174" s="339">
        <f t="shared" si="68"/>
        <v>0</v>
      </c>
      <c r="T174" s="339">
        <f t="shared" si="68"/>
        <v>0</v>
      </c>
      <c r="U174" s="339">
        <f t="shared" si="68"/>
        <v>0</v>
      </c>
      <c r="V174" s="339">
        <f t="shared" si="68"/>
        <v>0</v>
      </c>
      <c r="W174" s="339">
        <f t="shared" si="68"/>
        <v>0</v>
      </c>
      <c r="X174" s="339">
        <f t="shared" si="68"/>
        <v>0</v>
      </c>
      <c r="Y174" s="339">
        <f t="shared" si="68"/>
        <v>0</v>
      </c>
      <c r="Z174" s="339">
        <f t="shared" si="68"/>
        <v>0</v>
      </c>
      <c r="AA174" s="339">
        <f t="shared" si="68"/>
        <v>0</v>
      </c>
      <c r="AB174" s="339">
        <f t="shared" si="68"/>
        <v>0</v>
      </c>
      <c r="AC174" s="339">
        <f t="shared" si="68"/>
        <v>0</v>
      </c>
      <c r="AD174" s="339">
        <f t="shared" si="68"/>
        <v>0</v>
      </c>
      <c r="AE174" s="339">
        <f t="shared" si="68"/>
        <v>0</v>
      </c>
      <c r="AF174" s="339">
        <f t="shared" si="68"/>
        <v>0</v>
      </c>
      <c r="AG174" s="339">
        <f t="shared" si="68"/>
        <v>0</v>
      </c>
      <c r="AH174" s="339">
        <f t="shared" si="68"/>
        <v>0</v>
      </c>
      <c r="AI174" s="339">
        <f t="shared" si="68"/>
        <v>0</v>
      </c>
      <c r="AJ174" s="339">
        <f t="shared" si="68"/>
        <v>0</v>
      </c>
      <c r="AK174" s="339">
        <f t="shared" si="68"/>
        <v>0</v>
      </c>
      <c r="AL174" s="294">
        <f t="shared" si="65"/>
        <v>7.9081380383002529</v>
      </c>
      <c r="AM174" s="294">
        <f t="shared" si="66"/>
        <v>0</v>
      </c>
      <c r="AN174" s="300">
        <f t="shared" si="67"/>
        <v>7.9081380383002529</v>
      </c>
    </row>
    <row r="175" spans="1:40" x14ac:dyDescent="0.2">
      <c r="A175" s="503" t="str">
        <f>Schedule!$D$3</f>
        <v>ECCC 2030 phaseout</v>
      </c>
      <c r="B175" s="178" t="s">
        <v>125</v>
      </c>
      <c r="C175" s="262">
        <f>Schedule!$D$6</f>
        <v>2014</v>
      </c>
      <c r="D175" s="178">
        <f>Schedule!D22</f>
        <v>2029</v>
      </c>
      <c r="E175" s="262" t="s">
        <v>47</v>
      </c>
      <c r="F175" s="244">
        <f t="shared" si="60"/>
        <v>2.7862410156733728</v>
      </c>
      <c r="G175" s="244">
        <f t="shared" si="61"/>
        <v>2.4181022198699735</v>
      </c>
      <c r="H175" s="244">
        <f t="shared" si="62"/>
        <v>1.8393448632401168</v>
      </c>
      <c r="I175" s="244">
        <f t="shared" si="63"/>
        <v>1.4638864145013046</v>
      </c>
      <c r="J175" s="339">
        <f t="shared" ref="J175:AK175" si="69">IF(J$172&lt;=$D175,$L102,0)</f>
        <v>2.7862410156733728</v>
      </c>
      <c r="K175" s="339">
        <f t="shared" si="69"/>
        <v>2.7862410156733728</v>
      </c>
      <c r="L175" s="339">
        <f t="shared" si="69"/>
        <v>2.7862410156733728</v>
      </c>
      <c r="M175" s="339">
        <f t="shared" si="69"/>
        <v>2.7862410156733728</v>
      </c>
      <c r="N175" s="339">
        <f t="shared" si="69"/>
        <v>2.7862410156733728</v>
      </c>
      <c r="O175" s="339">
        <f t="shared" si="69"/>
        <v>2.7862410156733728</v>
      </c>
      <c r="P175" s="339">
        <f t="shared" si="69"/>
        <v>2.7862410156733728</v>
      </c>
      <c r="Q175" s="339">
        <f t="shared" si="69"/>
        <v>2.7862410156733728</v>
      </c>
      <c r="R175" s="339">
        <f t="shared" si="69"/>
        <v>2.7862410156733728</v>
      </c>
      <c r="S175" s="339">
        <f t="shared" si="69"/>
        <v>2.7862410156733728</v>
      </c>
      <c r="T175" s="339">
        <f t="shared" si="69"/>
        <v>2.7862410156733728</v>
      </c>
      <c r="U175" s="339">
        <f t="shared" si="69"/>
        <v>2.7862410156733728</v>
      </c>
      <c r="V175" s="339">
        <f t="shared" si="69"/>
        <v>0</v>
      </c>
      <c r="W175" s="339">
        <f t="shared" si="69"/>
        <v>0</v>
      </c>
      <c r="X175" s="339">
        <f t="shared" si="69"/>
        <v>0</v>
      </c>
      <c r="Y175" s="339">
        <f t="shared" si="69"/>
        <v>0</v>
      </c>
      <c r="Z175" s="339">
        <f t="shared" si="69"/>
        <v>0</v>
      </c>
      <c r="AA175" s="339">
        <f t="shared" si="69"/>
        <v>0</v>
      </c>
      <c r="AB175" s="339">
        <f t="shared" si="69"/>
        <v>0</v>
      </c>
      <c r="AC175" s="339">
        <f t="shared" si="69"/>
        <v>0</v>
      </c>
      <c r="AD175" s="339">
        <f t="shared" si="69"/>
        <v>0</v>
      </c>
      <c r="AE175" s="339">
        <f t="shared" si="69"/>
        <v>0</v>
      </c>
      <c r="AF175" s="339">
        <f t="shared" si="69"/>
        <v>0</v>
      </c>
      <c r="AG175" s="339">
        <f t="shared" si="69"/>
        <v>0</v>
      </c>
      <c r="AH175" s="339">
        <f t="shared" si="69"/>
        <v>0</v>
      </c>
      <c r="AI175" s="339">
        <f t="shared" si="69"/>
        <v>0</v>
      </c>
      <c r="AJ175" s="339">
        <f t="shared" si="69"/>
        <v>0</v>
      </c>
      <c r="AK175" s="339">
        <f t="shared" si="69"/>
        <v>0</v>
      </c>
      <c r="AL175" s="294">
        <f t="shared" si="65"/>
        <v>27.862410156733727</v>
      </c>
      <c r="AM175" s="294">
        <f t="shared" si="66"/>
        <v>0</v>
      </c>
      <c r="AN175" s="300">
        <f t="shared" si="67"/>
        <v>27.862410156733727</v>
      </c>
    </row>
    <row r="176" spans="1:40" x14ac:dyDescent="0.2">
      <c r="A176" s="503" t="str">
        <f>Schedule!$D$3</f>
        <v>ECCC 2030 phaseout</v>
      </c>
      <c r="B176" s="178" t="s">
        <v>110</v>
      </c>
      <c r="C176" s="262">
        <f>Schedule!$D$6</f>
        <v>2014</v>
      </c>
      <c r="D176" s="178">
        <f>Schedule!D28</f>
        <v>2029</v>
      </c>
      <c r="E176" s="262" t="s">
        <v>47</v>
      </c>
      <c r="F176" s="244">
        <f t="shared" si="60"/>
        <v>3.1584263847665004</v>
      </c>
      <c r="G176" s="244">
        <f t="shared" si="61"/>
        <v>3.4005934895654994</v>
      </c>
      <c r="H176" s="244">
        <f t="shared" si="62"/>
        <v>3.1738552007075005</v>
      </c>
      <c r="I176" s="244">
        <f t="shared" si="63"/>
        <v>3.2409059749324993</v>
      </c>
      <c r="J176" s="339">
        <f t="shared" ref="J176:AK176" si="70">IF(J$172&lt;=$D176,$L103,0)</f>
        <v>3.1584263847665004</v>
      </c>
      <c r="K176" s="339">
        <f t="shared" si="70"/>
        <v>3.1584263847665004</v>
      </c>
      <c r="L176" s="339">
        <f t="shared" si="70"/>
        <v>3.1584263847665004</v>
      </c>
      <c r="M176" s="339">
        <f t="shared" si="70"/>
        <v>3.1584263847665004</v>
      </c>
      <c r="N176" s="339">
        <f t="shared" si="70"/>
        <v>3.1584263847665004</v>
      </c>
      <c r="O176" s="339">
        <f t="shared" si="70"/>
        <v>3.1584263847665004</v>
      </c>
      <c r="P176" s="339">
        <f t="shared" si="70"/>
        <v>3.1584263847665004</v>
      </c>
      <c r="Q176" s="339">
        <f t="shared" si="70"/>
        <v>3.1584263847665004</v>
      </c>
      <c r="R176" s="339">
        <f t="shared" si="70"/>
        <v>3.1584263847665004</v>
      </c>
      <c r="S176" s="339">
        <f t="shared" si="70"/>
        <v>3.1584263847665004</v>
      </c>
      <c r="T176" s="339">
        <f t="shared" si="70"/>
        <v>3.1584263847665004</v>
      </c>
      <c r="U176" s="339">
        <f t="shared" si="70"/>
        <v>3.1584263847665004</v>
      </c>
      <c r="V176" s="339">
        <f t="shared" si="70"/>
        <v>0</v>
      </c>
      <c r="W176" s="339">
        <f t="shared" si="70"/>
        <v>0</v>
      </c>
      <c r="X176" s="339">
        <f t="shared" si="70"/>
        <v>0</v>
      </c>
      <c r="Y176" s="339">
        <f t="shared" si="70"/>
        <v>0</v>
      </c>
      <c r="Z176" s="339">
        <f t="shared" si="70"/>
        <v>0</v>
      </c>
      <c r="AA176" s="339">
        <f t="shared" si="70"/>
        <v>0</v>
      </c>
      <c r="AB176" s="339">
        <f t="shared" si="70"/>
        <v>0</v>
      </c>
      <c r="AC176" s="339">
        <f t="shared" si="70"/>
        <v>0</v>
      </c>
      <c r="AD176" s="339">
        <f t="shared" si="70"/>
        <v>0</v>
      </c>
      <c r="AE176" s="339">
        <f t="shared" si="70"/>
        <v>0</v>
      </c>
      <c r="AF176" s="339">
        <f t="shared" si="70"/>
        <v>0</v>
      </c>
      <c r="AG176" s="339">
        <f t="shared" si="70"/>
        <v>0</v>
      </c>
      <c r="AH176" s="339">
        <f t="shared" si="70"/>
        <v>0</v>
      </c>
      <c r="AI176" s="339">
        <f t="shared" si="70"/>
        <v>0</v>
      </c>
      <c r="AJ176" s="339">
        <f t="shared" si="70"/>
        <v>0</v>
      </c>
      <c r="AK176" s="339">
        <f t="shared" si="70"/>
        <v>0</v>
      </c>
      <c r="AL176" s="294">
        <f t="shared" si="65"/>
        <v>31.584263847665003</v>
      </c>
      <c r="AM176" s="294">
        <f t="shared" si="66"/>
        <v>0</v>
      </c>
      <c r="AN176" s="300">
        <f t="shared" si="67"/>
        <v>31.584263847665003</v>
      </c>
    </row>
    <row r="177" spans="1:40" x14ac:dyDescent="0.2">
      <c r="A177" s="503" t="str">
        <f>Schedule!$D$3</f>
        <v>ECCC 2030 phaseout</v>
      </c>
      <c r="B177" s="178" t="s">
        <v>111</v>
      </c>
      <c r="C177" s="262">
        <f>Schedule!$D$6</f>
        <v>2014</v>
      </c>
      <c r="D177" s="178">
        <f>Schedule!D27</f>
        <v>2029</v>
      </c>
      <c r="E177" s="262" t="s">
        <v>47</v>
      </c>
      <c r="F177" s="244">
        <f t="shared" si="60"/>
        <v>3.1584263847665004</v>
      </c>
      <c r="G177" s="244">
        <f t="shared" si="61"/>
        <v>3.4005934895654994</v>
      </c>
      <c r="H177" s="244">
        <f t="shared" si="62"/>
        <v>3.1738552007075005</v>
      </c>
      <c r="I177" s="244">
        <f t="shared" si="63"/>
        <v>3.2409059749324993</v>
      </c>
      <c r="J177" s="339">
        <f t="shared" ref="J177:AK177" si="71">IF(J$172&lt;=$D177,$L104,0)</f>
        <v>3.1584263847665004</v>
      </c>
      <c r="K177" s="339">
        <f t="shared" si="71"/>
        <v>3.1584263847665004</v>
      </c>
      <c r="L177" s="339">
        <f t="shared" si="71"/>
        <v>3.1584263847665004</v>
      </c>
      <c r="M177" s="339">
        <f t="shared" si="71"/>
        <v>3.1584263847665004</v>
      </c>
      <c r="N177" s="339">
        <f t="shared" si="71"/>
        <v>3.1584263847665004</v>
      </c>
      <c r="O177" s="339">
        <f t="shared" si="71"/>
        <v>3.1584263847665004</v>
      </c>
      <c r="P177" s="339">
        <f t="shared" si="71"/>
        <v>3.1584263847665004</v>
      </c>
      <c r="Q177" s="339">
        <f t="shared" si="71"/>
        <v>3.1584263847665004</v>
      </c>
      <c r="R177" s="339">
        <f t="shared" si="71"/>
        <v>3.1584263847665004</v>
      </c>
      <c r="S177" s="339">
        <f t="shared" si="71"/>
        <v>3.1584263847665004</v>
      </c>
      <c r="T177" s="339">
        <f t="shared" si="71"/>
        <v>3.1584263847665004</v>
      </c>
      <c r="U177" s="339">
        <f t="shared" si="71"/>
        <v>3.1584263847665004</v>
      </c>
      <c r="V177" s="339">
        <f t="shared" si="71"/>
        <v>0</v>
      </c>
      <c r="W177" s="339">
        <f t="shared" si="71"/>
        <v>0</v>
      </c>
      <c r="X177" s="339">
        <f t="shared" si="71"/>
        <v>0</v>
      </c>
      <c r="Y177" s="339">
        <f t="shared" si="71"/>
        <v>0</v>
      </c>
      <c r="Z177" s="339">
        <f t="shared" si="71"/>
        <v>0</v>
      </c>
      <c r="AA177" s="339">
        <f t="shared" si="71"/>
        <v>0</v>
      </c>
      <c r="AB177" s="339">
        <f t="shared" si="71"/>
        <v>0</v>
      </c>
      <c r="AC177" s="339">
        <f t="shared" si="71"/>
        <v>0</v>
      </c>
      <c r="AD177" s="339">
        <f t="shared" si="71"/>
        <v>0</v>
      </c>
      <c r="AE177" s="339">
        <f t="shared" si="71"/>
        <v>0</v>
      </c>
      <c r="AF177" s="339">
        <f t="shared" si="71"/>
        <v>0</v>
      </c>
      <c r="AG177" s="339">
        <f t="shared" si="71"/>
        <v>0</v>
      </c>
      <c r="AH177" s="339">
        <f t="shared" si="71"/>
        <v>0</v>
      </c>
      <c r="AI177" s="339">
        <f t="shared" si="71"/>
        <v>0</v>
      </c>
      <c r="AJ177" s="339">
        <f t="shared" si="71"/>
        <v>0</v>
      </c>
      <c r="AK177" s="339">
        <f t="shared" si="71"/>
        <v>0</v>
      </c>
      <c r="AL177" s="294">
        <f t="shared" si="65"/>
        <v>31.584263847665003</v>
      </c>
      <c r="AM177" s="294">
        <f t="shared" si="66"/>
        <v>0</v>
      </c>
      <c r="AN177" s="300">
        <f t="shared" si="67"/>
        <v>31.584263847665003</v>
      </c>
    </row>
    <row r="178" spans="1:40" x14ac:dyDescent="0.2">
      <c r="A178" s="503" t="str">
        <f>Schedule!$D$3</f>
        <v>ECCC 2030 phaseout</v>
      </c>
      <c r="B178" s="178" t="s">
        <v>126</v>
      </c>
      <c r="C178" s="262">
        <f>Schedule!$D$6</f>
        <v>2014</v>
      </c>
      <c r="D178" s="178">
        <f>Schedule!D29</f>
        <v>2029</v>
      </c>
      <c r="E178" s="262" t="s">
        <v>47</v>
      </c>
      <c r="F178" s="244">
        <f t="shared" si="60"/>
        <v>2.8498115999999998</v>
      </c>
      <c r="G178" s="244">
        <f t="shared" si="61"/>
        <v>3.2430721199999999</v>
      </c>
      <c r="H178" s="244">
        <f t="shared" si="62"/>
        <v>3.2430721199999999</v>
      </c>
      <c r="I178" s="244">
        <f t="shared" si="63"/>
        <v>3.2293002199999998</v>
      </c>
      <c r="J178" s="339">
        <f t="shared" ref="J178:AK178" si="72">IF(J$172&lt;=$D178,$L105,0)</f>
        <v>2.8498115999999998</v>
      </c>
      <c r="K178" s="339">
        <f t="shared" si="72"/>
        <v>2.8498115999999998</v>
      </c>
      <c r="L178" s="339">
        <f t="shared" si="72"/>
        <v>2.8498115999999998</v>
      </c>
      <c r="M178" s="339">
        <f t="shared" si="72"/>
        <v>2.8498115999999998</v>
      </c>
      <c r="N178" s="339">
        <f t="shared" si="72"/>
        <v>2.8498115999999998</v>
      </c>
      <c r="O178" s="339">
        <f t="shared" si="72"/>
        <v>2.8498115999999998</v>
      </c>
      <c r="P178" s="339">
        <f t="shared" si="72"/>
        <v>2.8498115999999998</v>
      </c>
      <c r="Q178" s="339">
        <f t="shared" si="72"/>
        <v>2.8498115999999998</v>
      </c>
      <c r="R178" s="339">
        <f t="shared" si="72"/>
        <v>2.8498115999999998</v>
      </c>
      <c r="S178" s="339">
        <f t="shared" si="72"/>
        <v>2.8498115999999998</v>
      </c>
      <c r="T178" s="339">
        <f t="shared" si="72"/>
        <v>2.8498115999999998</v>
      </c>
      <c r="U178" s="339">
        <f t="shared" si="72"/>
        <v>2.8498115999999998</v>
      </c>
      <c r="V178" s="339">
        <f t="shared" si="72"/>
        <v>0</v>
      </c>
      <c r="W178" s="339">
        <f t="shared" si="72"/>
        <v>0</v>
      </c>
      <c r="X178" s="339">
        <f t="shared" si="72"/>
        <v>0</v>
      </c>
      <c r="Y178" s="339">
        <f t="shared" si="72"/>
        <v>0</v>
      </c>
      <c r="Z178" s="339">
        <f t="shared" si="72"/>
        <v>0</v>
      </c>
      <c r="AA178" s="339">
        <f t="shared" si="72"/>
        <v>0</v>
      </c>
      <c r="AB178" s="339">
        <f t="shared" si="72"/>
        <v>0</v>
      </c>
      <c r="AC178" s="339">
        <f t="shared" si="72"/>
        <v>0</v>
      </c>
      <c r="AD178" s="339">
        <f t="shared" si="72"/>
        <v>0</v>
      </c>
      <c r="AE178" s="339">
        <f t="shared" si="72"/>
        <v>0</v>
      </c>
      <c r="AF178" s="339">
        <f t="shared" si="72"/>
        <v>0</v>
      </c>
      <c r="AG178" s="339">
        <f t="shared" si="72"/>
        <v>0</v>
      </c>
      <c r="AH178" s="339">
        <f t="shared" si="72"/>
        <v>0</v>
      </c>
      <c r="AI178" s="339">
        <f t="shared" si="72"/>
        <v>0</v>
      </c>
      <c r="AJ178" s="339">
        <f t="shared" si="72"/>
        <v>0</v>
      </c>
      <c r="AK178" s="339">
        <f t="shared" si="72"/>
        <v>0</v>
      </c>
      <c r="AL178" s="294">
        <f t="shared" si="65"/>
        <v>28.498115999999992</v>
      </c>
      <c r="AM178" s="294">
        <f t="shared" si="66"/>
        <v>0</v>
      </c>
      <c r="AN178" s="300">
        <f t="shared" si="67"/>
        <v>28.498115999999992</v>
      </c>
    </row>
    <row r="179" spans="1:40" x14ac:dyDescent="0.2">
      <c r="A179" s="503" t="str">
        <f>Schedule!$D$3</f>
        <v>ECCC 2030 phaseout</v>
      </c>
      <c r="B179" s="178" t="s">
        <v>112</v>
      </c>
      <c r="C179" s="262">
        <f>Schedule!$D$6</f>
        <v>2014</v>
      </c>
      <c r="D179" s="178">
        <f>Schedule!D23</f>
        <v>2029</v>
      </c>
      <c r="E179" s="262" t="s">
        <v>47</v>
      </c>
      <c r="F179" s="244">
        <f t="shared" si="60"/>
        <v>3.3502548724770005</v>
      </c>
      <c r="G179" s="244">
        <f t="shared" si="61"/>
        <v>2.9821296302125004</v>
      </c>
      <c r="H179" s="244">
        <f t="shared" si="62"/>
        <v>3.0455805086405006</v>
      </c>
      <c r="I179" s="244">
        <f t="shared" si="63"/>
        <v>2.8468148919000003</v>
      </c>
      <c r="J179" s="339">
        <f t="shared" ref="J179:AK179" si="73">IF(J$172&lt;=$D179,$L106,0)</f>
        <v>3.3502548724770005</v>
      </c>
      <c r="K179" s="339">
        <f t="shared" si="73"/>
        <v>3.3502548724770005</v>
      </c>
      <c r="L179" s="339">
        <f t="shared" si="73"/>
        <v>3.3502548724770005</v>
      </c>
      <c r="M179" s="339">
        <f t="shared" si="73"/>
        <v>3.3502548724770005</v>
      </c>
      <c r="N179" s="339">
        <f t="shared" si="73"/>
        <v>3.3502548724770005</v>
      </c>
      <c r="O179" s="339">
        <f t="shared" si="73"/>
        <v>3.3502548724770005</v>
      </c>
      <c r="P179" s="339">
        <f t="shared" si="73"/>
        <v>3.3502548724770005</v>
      </c>
      <c r="Q179" s="339">
        <f t="shared" si="73"/>
        <v>3.3502548724770005</v>
      </c>
      <c r="R179" s="339">
        <f t="shared" si="73"/>
        <v>3.3502548724770005</v>
      </c>
      <c r="S179" s="339">
        <f t="shared" si="73"/>
        <v>3.3502548724770005</v>
      </c>
      <c r="T179" s="339">
        <f t="shared" si="73"/>
        <v>3.3502548724770005</v>
      </c>
      <c r="U179" s="339">
        <f t="shared" si="73"/>
        <v>3.3502548724770005</v>
      </c>
      <c r="V179" s="339">
        <f t="shared" si="73"/>
        <v>0</v>
      </c>
      <c r="W179" s="339">
        <f t="shared" si="73"/>
        <v>0</v>
      </c>
      <c r="X179" s="339">
        <f t="shared" si="73"/>
        <v>0</v>
      </c>
      <c r="Y179" s="339">
        <f t="shared" si="73"/>
        <v>0</v>
      </c>
      <c r="Z179" s="339">
        <f t="shared" si="73"/>
        <v>0</v>
      </c>
      <c r="AA179" s="339">
        <f t="shared" si="73"/>
        <v>0</v>
      </c>
      <c r="AB179" s="339">
        <f t="shared" si="73"/>
        <v>0</v>
      </c>
      <c r="AC179" s="339">
        <f t="shared" si="73"/>
        <v>0</v>
      </c>
      <c r="AD179" s="339">
        <f t="shared" si="73"/>
        <v>0</v>
      </c>
      <c r="AE179" s="339">
        <f t="shared" si="73"/>
        <v>0</v>
      </c>
      <c r="AF179" s="339">
        <f t="shared" si="73"/>
        <v>0</v>
      </c>
      <c r="AG179" s="339">
        <f t="shared" si="73"/>
        <v>0</v>
      </c>
      <c r="AH179" s="339">
        <f t="shared" si="73"/>
        <v>0</v>
      </c>
      <c r="AI179" s="339">
        <f t="shared" si="73"/>
        <v>0</v>
      </c>
      <c r="AJ179" s="339">
        <f t="shared" si="73"/>
        <v>0</v>
      </c>
      <c r="AK179" s="339">
        <f t="shared" si="73"/>
        <v>0</v>
      </c>
      <c r="AL179" s="294">
        <f t="shared" si="65"/>
        <v>33.502548724770016</v>
      </c>
      <c r="AM179" s="294">
        <f t="shared" si="66"/>
        <v>0</v>
      </c>
      <c r="AN179" s="300">
        <f t="shared" si="67"/>
        <v>33.502548724770016</v>
      </c>
    </row>
    <row r="180" spans="1:40" x14ac:dyDescent="0.2">
      <c r="A180" s="503" t="str">
        <f>Schedule!$D$3</f>
        <v>ECCC 2030 phaseout</v>
      </c>
      <c r="B180" s="178" t="s">
        <v>113</v>
      </c>
      <c r="C180" s="262">
        <f>Schedule!$D$6</f>
        <v>2014</v>
      </c>
      <c r="D180" s="178">
        <f>Schedule!D24</f>
        <v>2029</v>
      </c>
      <c r="E180" s="262" t="s">
        <v>47</v>
      </c>
      <c r="F180" s="244">
        <f t="shared" si="60"/>
        <v>3.3502548724770005</v>
      </c>
      <c r="G180" s="244">
        <f t="shared" si="61"/>
        <v>2.9821296302125004</v>
      </c>
      <c r="H180" s="244">
        <f t="shared" si="62"/>
        <v>3.0455805086405006</v>
      </c>
      <c r="I180" s="244">
        <f t="shared" si="63"/>
        <v>2.8468148919000003</v>
      </c>
      <c r="J180" s="339">
        <f t="shared" ref="J180:AK180" si="74">IF(J$172&lt;=$D180,$L107,0)</f>
        <v>3.3502548724770005</v>
      </c>
      <c r="K180" s="339">
        <f t="shared" si="74"/>
        <v>3.3502548724770005</v>
      </c>
      <c r="L180" s="339">
        <f t="shared" si="74"/>
        <v>3.3502548724770005</v>
      </c>
      <c r="M180" s="339">
        <f t="shared" si="74"/>
        <v>3.3502548724770005</v>
      </c>
      <c r="N180" s="339">
        <f t="shared" si="74"/>
        <v>3.3502548724770005</v>
      </c>
      <c r="O180" s="339">
        <f t="shared" si="74"/>
        <v>3.3502548724770005</v>
      </c>
      <c r="P180" s="339">
        <f t="shared" si="74"/>
        <v>3.3502548724770005</v>
      </c>
      <c r="Q180" s="339">
        <f t="shared" si="74"/>
        <v>3.3502548724770005</v>
      </c>
      <c r="R180" s="339">
        <f t="shared" si="74"/>
        <v>3.3502548724770005</v>
      </c>
      <c r="S180" s="339">
        <f t="shared" si="74"/>
        <v>3.3502548724770005</v>
      </c>
      <c r="T180" s="339">
        <f t="shared" si="74"/>
        <v>3.3502548724770005</v>
      </c>
      <c r="U180" s="339">
        <f t="shared" si="74"/>
        <v>3.3502548724770005</v>
      </c>
      <c r="V180" s="339">
        <f t="shared" si="74"/>
        <v>0</v>
      </c>
      <c r="W180" s="339">
        <f t="shared" si="74"/>
        <v>0</v>
      </c>
      <c r="X180" s="339">
        <f t="shared" si="74"/>
        <v>0</v>
      </c>
      <c r="Y180" s="339">
        <f t="shared" si="74"/>
        <v>0</v>
      </c>
      <c r="Z180" s="339">
        <f t="shared" si="74"/>
        <v>0</v>
      </c>
      <c r="AA180" s="339">
        <f t="shared" si="74"/>
        <v>0</v>
      </c>
      <c r="AB180" s="339">
        <f t="shared" si="74"/>
        <v>0</v>
      </c>
      <c r="AC180" s="339">
        <f t="shared" si="74"/>
        <v>0</v>
      </c>
      <c r="AD180" s="339">
        <f t="shared" si="74"/>
        <v>0</v>
      </c>
      <c r="AE180" s="339">
        <f t="shared" si="74"/>
        <v>0</v>
      </c>
      <c r="AF180" s="339">
        <f t="shared" si="74"/>
        <v>0</v>
      </c>
      <c r="AG180" s="339">
        <f t="shared" si="74"/>
        <v>0</v>
      </c>
      <c r="AH180" s="339">
        <f t="shared" si="74"/>
        <v>0</v>
      </c>
      <c r="AI180" s="339">
        <f t="shared" si="74"/>
        <v>0</v>
      </c>
      <c r="AJ180" s="339">
        <f t="shared" si="74"/>
        <v>0</v>
      </c>
      <c r="AK180" s="339">
        <f t="shared" si="74"/>
        <v>0</v>
      </c>
      <c r="AL180" s="294">
        <f t="shared" si="65"/>
        <v>33.502548724770016</v>
      </c>
      <c r="AM180" s="294">
        <f t="shared" si="66"/>
        <v>0</v>
      </c>
      <c r="AN180" s="300">
        <f t="shared" si="67"/>
        <v>33.502548724770016</v>
      </c>
    </row>
    <row r="181" spans="1:40" x14ac:dyDescent="0.2">
      <c r="A181" s="503" t="str">
        <f>Schedule!$D$3</f>
        <v>ECCC 2030 phaseout</v>
      </c>
      <c r="B181" s="178" t="s">
        <v>127</v>
      </c>
      <c r="C181" s="262">
        <f>Schedule!$D$6</f>
        <v>2014</v>
      </c>
      <c r="D181" s="178">
        <f>Schedule!D30</f>
        <v>2029</v>
      </c>
      <c r="E181" s="262" t="s">
        <v>47</v>
      </c>
      <c r="F181" s="244">
        <f t="shared" si="60"/>
        <v>2.7312879799999998</v>
      </c>
      <c r="G181" s="244">
        <f t="shared" si="61"/>
        <v>2.6858878599999998</v>
      </c>
      <c r="H181" s="244">
        <f t="shared" si="62"/>
        <v>2.9997051400000001</v>
      </c>
      <c r="I181" s="244">
        <f t="shared" si="63"/>
        <v>2.6081346399999998</v>
      </c>
      <c r="J181" s="339">
        <f t="shared" ref="J181:AK181" si="75">IF(J$172&lt;=$D181,$L108,0)</f>
        <v>2.7312879799999998</v>
      </c>
      <c r="K181" s="339">
        <f t="shared" si="75"/>
        <v>2.7312879799999998</v>
      </c>
      <c r="L181" s="339">
        <f t="shared" si="75"/>
        <v>2.7312879799999998</v>
      </c>
      <c r="M181" s="339">
        <f t="shared" si="75"/>
        <v>2.7312879799999998</v>
      </c>
      <c r="N181" s="339">
        <f t="shared" si="75"/>
        <v>2.7312879799999998</v>
      </c>
      <c r="O181" s="339">
        <f t="shared" si="75"/>
        <v>2.7312879799999998</v>
      </c>
      <c r="P181" s="339">
        <f t="shared" si="75"/>
        <v>2.7312879799999998</v>
      </c>
      <c r="Q181" s="339">
        <f t="shared" si="75"/>
        <v>2.7312879799999998</v>
      </c>
      <c r="R181" s="339">
        <f t="shared" si="75"/>
        <v>2.7312879799999998</v>
      </c>
      <c r="S181" s="339">
        <f t="shared" si="75"/>
        <v>2.7312879799999998</v>
      </c>
      <c r="T181" s="339">
        <f t="shared" si="75"/>
        <v>2.7312879799999998</v>
      </c>
      <c r="U181" s="339">
        <f t="shared" si="75"/>
        <v>2.7312879799999998</v>
      </c>
      <c r="V181" s="339">
        <f t="shared" si="75"/>
        <v>0</v>
      </c>
      <c r="W181" s="339">
        <f t="shared" si="75"/>
        <v>0</v>
      </c>
      <c r="X181" s="339">
        <f t="shared" si="75"/>
        <v>0</v>
      </c>
      <c r="Y181" s="339">
        <f t="shared" si="75"/>
        <v>0</v>
      </c>
      <c r="Z181" s="339">
        <f t="shared" si="75"/>
        <v>0</v>
      </c>
      <c r="AA181" s="339">
        <f t="shared" si="75"/>
        <v>0</v>
      </c>
      <c r="AB181" s="339">
        <f t="shared" si="75"/>
        <v>0</v>
      </c>
      <c r="AC181" s="339">
        <f t="shared" si="75"/>
        <v>0</v>
      </c>
      <c r="AD181" s="339">
        <f t="shared" si="75"/>
        <v>0</v>
      </c>
      <c r="AE181" s="339">
        <f t="shared" si="75"/>
        <v>0</v>
      </c>
      <c r="AF181" s="339">
        <f t="shared" si="75"/>
        <v>0</v>
      </c>
      <c r="AG181" s="339">
        <f t="shared" si="75"/>
        <v>0</v>
      </c>
      <c r="AH181" s="339">
        <f t="shared" si="75"/>
        <v>0</v>
      </c>
      <c r="AI181" s="339">
        <f t="shared" si="75"/>
        <v>0</v>
      </c>
      <c r="AJ181" s="339">
        <f t="shared" si="75"/>
        <v>0</v>
      </c>
      <c r="AK181" s="339">
        <f t="shared" si="75"/>
        <v>0</v>
      </c>
      <c r="AL181" s="294">
        <f t="shared" si="65"/>
        <v>27.312879800000005</v>
      </c>
      <c r="AM181" s="294">
        <f t="shared" si="66"/>
        <v>0</v>
      </c>
      <c r="AN181" s="300">
        <f t="shared" si="67"/>
        <v>27.312879800000005</v>
      </c>
    </row>
    <row r="182" spans="1:40" x14ac:dyDescent="0.2">
      <c r="A182" s="503" t="str">
        <f>Schedule!$D$3</f>
        <v>ECCC 2030 phaseout</v>
      </c>
      <c r="B182" s="178" t="s">
        <v>120</v>
      </c>
      <c r="C182" s="262">
        <f>Schedule!$D$6</f>
        <v>2014</v>
      </c>
      <c r="D182" s="178">
        <f>Schedule!D13</f>
        <v>2019</v>
      </c>
      <c r="E182" s="262" t="s">
        <v>47</v>
      </c>
      <c r="F182" s="244">
        <f t="shared" si="60"/>
        <v>0.86129110662800001</v>
      </c>
      <c r="G182" s="244">
        <f t="shared" si="61"/>
        <v>0.39483097954799995</v>
      </c>
      <c r="H182" s="244">
        <f t="shared" si="62"/>
        <v>0.39547857938000003</v>
      </c>
      <c r="I182" s="244">
        <f t="shared" si="63"/>
        <v>0.113611569311</v>
      </c>
      <c r="J182" s="339">
        <f t="shared" ref="J182:AK182" si="76">IF(J$172&lt;=$D182,$L109,0)</f>
        <v>0.86129110662800001</v>
      </c>
      <c r="K182" s="339">
        <f t="shared" si="76"/>
        <v>0.86129110662800001</v>
      </c>
      <c r="L182" s="339">
        <f t="shared" si="76"/>
        <v>0</v>
      </c>
      <c r="M182" s="339">
        <f t="shared" si="76"/>
        <v>0</v>
      </c>
      <c r="N182" s="339">
        <f t="shared" si="76"/>
        <v>0</v>
      </c>
      <c r="O182" s="339">
        <f t="shared" si="76"/>
        <v>0</v>
      </c>
      <c r="P182" s="339">
        <f t="shared" si="76"/>
        <v>0</v>
      </c>
      <c r="Q182" s="339">
        <f t="shared" si="76"/>
        <v>0</v>
      </c>
      <c r="R182" s="339">
        <f t="shared" si="76"/>
        <v>0</v>
      </c>
      <c r="S182" s="339">
        <f t="shared" si="76"/>
        <v>0</v>
      </c>
      <c r="T182" s="339">
        <f t="shared" si="76"/>
        <v>0</v>
      </c>
      <c r="U182" s="339">
        <f t="shared" si="76"/>
        <v>0</v>
      </c>
      <c r="V182" s="339">
        <f t="shared" si="76"/>
        <v>0</v>
      </c>
      <c r="W182" s="339">
        <f t="shared" si="76"/>
        <v>0</v>
      </c>
      <c r="X182" s="339">
        <f t="shared" si="76"/>
        <v>0</v>
      </c>
      <c r="Y182" s="339">
        <f t="shared" si="76"/>
        <v>0</v>
      </c>
      <c r="Z182" s="339">
        <f t="shared" si="76"/>
        <v>0</v>
      </c>
      <c r="AA182" s="339">
        <f t="shared" si="76"/>
        <v>0</v>
      </c>
      <c r="AB182" s="339">
        <f t="shared" si="76"/>
        <v>0</v>
      </c>
      <c r="AC182" s="339">
        <f t="shared" si="76"/>
        <v>0</v>
      </c>
      <c r="AD182" s="339">
        <f t="shared" si="76"/>
        <v>0</v>
      </c>
      <c r="AE182" s="339">
        <f t="shared" si="76"/>
        <v>0</v>
      </c>
      <c r="AF182" s="339">
        <f t="shared" si="76"/>
        <v>0</v>
      </c>
      <c r="AG182" s="339">
        <f t="shared" si="76"/>
        <v>0</v>
      </c>
      <c r="AH182" s="339">
        <f t="shared" si="76"/>
        <v>0</v>
      </c>
      <c r="AI182" s="339">
        <f t="shared" si="76"/>
        <v>0</v>
      </c>
      <c r="AJ182" s="339">
        <f t="shared" si="76"/>
        <v>0</v>
      </c>
      <c r="AK182" s="339">
        <f t="shared" si="76"/>
        <v>0</v>
      </c>
      <c r="AL182" s="294">
        <f t="shared" si="65"/>
        <v>0</v>
      </c>
      <c r="AM182" s="294">
        <f t="shared" si="66"/>
        <v>0</v>
      </c>
      <c r="AN182" s="300">
        <f t="shared" si="67"/>
        <v>0</v>
      </c>
    </row>
    <row r="183" spans="1:40" x14ac:dyDescent="0.2">
      <c r="A183" s="503" t="str">
        <f>Schedule!$D$3</f>
        <v>ECCC 2030 phaseout</v>
      </c>
      <c r="B183" s="178" t="s">
        <v>128</v>
      </c>
      <c r="C183" s="262">
        <f>Schedule!$D$6</f>
        <v>2014</v>
      </c>
      <c r="D183" s="178">
        <f>Schedule!D25</f>
        <v>2029</v>
      </c>
      <c r="E183" s="262" t="s">
        <v>47</v>
      </c>
      <c r="F183" s="244">
        <f t="shared" si="60"/>
        <v>2.5501423126565812</v>
      </c>
      <c r="G183" s="244">
        <f t="shared" si="61"/>
        <v>2.2279684570826683</v>
      </c>
      <c r="H183" s="244">
        <f t="shared" si="62"/>
        <v>2.2554129770917695</v>
      </c>
      <c r="I183" s="244">
        <f t="shared" si="63"/>
        <v>2.5252171250233504</v>
      </c>
      <c r="J183" s="339">
        <f t="shared" ref="J183:AK183" si="77">IF(J$172&lt;=$D183,$L110,0)</f>
        <v>2.5501423126565812</v>
      </c>
      <c r="K183" s="339">
        <f t="shared" si="77"/>
        <v>2.5501423126565812</v>
      </c>
      <c r="L183" s="339">
        <f t="shared" si="77"/>
        <v>2.5501423126565812</v>
      </c>
      <c r="M183" s="339">
        <f t="shared" si="77"/>
        <v>2.5501423126565812</v>
      </c>
      <c r="N183" s="339">
        <f t="shared" si="77"/>
        <v>2.5501423126565812</v>
      </c>
      <c r="O183" s="339">
        <f t="shared" si="77"/>
        <v>2.5501423126565812</v>
      </c>
      <c r="P183" s="339">
        <f t="shared" si="77"/>
        <v>2.5501423126565812</v>
      </c>
      <c r="Q183" s="339">
        <f t="shared" si="77"/>
        <v>2.5501423126565812</v>
      </c>
      <c r="R183" s="339">
        <f t="shared" si="77"/>
        <v>2.5501423126565812</v>
      </c>
      <c r="S183" s="339">
        <f t="shared" si="77"/>
        <v>2.5501423126565812</v>
      </c>
      <c r="T183" s="339">
        <f t="shared" si="77"/>
        <v>2.5501423126565812</v>
      </c>
      <c r="U183" s="339">
        <f t="shared" si="77"/>
        <v>2.5501423126565812</v>
      </c>
      <c r="V183" s="339">
        <f t="shared" si="77"/>
        <v>0</v>
      </c>
      <c r="W183" s="339">
        <f t="shared" si="77"/>
        <v>0</v>
      </c>
      <c r="X183" s="339">
        <f t="shared" si="77"/>
        <v>0</v>
      </c>
      <c r="Y183" s="339">
        <f t="shared" si="77"/>
        <v>0</v>
      </c>
      <c r="Z183" s="339">
        <f t="shared" si="77"/>
        <v>0</v>
      </c>
      <c r="AA183" s="339">
        <f t="shared" si="77"/>
        <v>0</v>
      </c>
      <c r="AB183" s="339">
        <f t="shared" si="77"/>
        <v>0</v>
      </c>
      <c r="AC183" s="339">
        <f t="shared" si="77"/>
        <v>0</v>
      </c>
      <c r="AD183" s="339">
        <f t="shared" si="77"/>
        <v>0</v>
      </c>
      <c r="AE183" s="339">
        <f t="shared" si="77"/>
        <v>0</v>
      </c>
      <c r="AF183" s="339">
        <f t="shared" si="77"/>
        <v>0</v>
      </c>
      <c r="AG183" s="339">
        <f t="shared" si="77"/>
        <v>0</v>
      </c>
      <c r="AH183" s="339">
        <f t="shared" si="77"/>
        <v>0</v>
      </c>
      <c r="AI183" s="339">
        <f t="shared" si="77"/>
        <v>0</v>
      </c>
      <c r="AJ183" s="339">
        <f t="shared" si="77"/>
        <v>0</v>
      </c>
      <c r="AK183" s="339">
        <f t="shared" si="77"/>
        <v>0</v>
      </c>
      <c r="AL183" s="294">
        <f t="shared" si="65"/>
        <v>25.501423126565815</v>
      </c>
      <c r="AM183" s="294">
        <f t="shared" si="66"/>
        <v>0</v>
      </c>
      <c r="AN183" s="300">
        <f t="shared" si="67"/>
        <v>25.501423126565815</v>
      </c>
    </row>
    <row r="184" spans="1:40" x14ac:dyDescent="0.2">
      <c r="A184" s="503" t="str">
        <f>Schedule!$D$3</f>
        <v>ECCC 2030 phaseout</v>
      </c>
      <c r="B184" s="178" t="s">
        <v>129</v>
      </c>
      <c r="C184" s="262">
        <f>Schedule!$D$6</f>
        <v>2014</v>
      </c>
      <c r="D184" s="178">
        <f>Schedule!D26</f>
        <v>2029</v>
      </c>
      <c r="E184" s="262" t="s">
        <v>47</v>
      </c>
      <c r="F184" s="244">
        <f t="shared" si="60"/>
        <v>2.6698470865714188</v>
      </c>
      <c r="G184" s="244">
        <f t="shared" si="61"/>
        <v>2.0528174272873319</v>
      </c>
      <c r="H184" s="244">
        <f t="shared" si="62"/>
        <v>2.7685301251202299</v>
      </c>
      <c r="I184" s="244">
        <f t="shared" si="63"/>
        <v>3.1395888710766493</v>
      </c>
      <c r="J184" s="339">
        <f t="shared" ref="J184:AK184" si="78">IF(J$172&lt;=$D184,$L111,0)</f>
        <v>2.6698470865714188</v>
      </c>
      <c r="K184" s="339">
        <f t="shared" si="78"/>
        <v>2.6698470865714188</v>
      </c>
      <c r="L184" s="339">
        <f t="shared" si="78"/>
        <v>2.6698470865714188</v>
      </c>
      <c r="M184" s="339">
        <f t="shared" si="78"/>
        <v>2.6698470865714188</v>
      </c>
      <c r="N184" s="339">
        <f t="shared" si="78"/>
        <v>2.6698470865714188</v>
      </c>
      <c r="O184" s="339">
        <f t="shared" si="78"/>
        <v>2.6698470865714188</v>
      </c>
      <c r="P184" s="339">
        <f t="shared" si="78"/>
        <v>2.6698470865714188</v>
      </c>
      <c r="Q184" s="339">
        <f t="shared" si="78"/>
        <v>2.6698470865714188</v>
      </c>
      <c r="R184" s="339">
        <f t="shared" si="78"/>
        <v>2.6698470865714188</v>
      </c>
      <c r="S184" s="339">
        <f t="shared" si="78"/>
        <v>2.6698470865714188</v>
      </c>
      <c r="T184" s="339">
        <f t="shared" si="78"/>
        <v>2.6698470865714188</v>
      </c>
      <c r="U184" s="339">
        <f t="shared" si="78"/>
        <v>2.6698470865714188</v>
      </c>
      <c r="V184" s="339">
        <f t="shared" si="78"/>
        <v>0</v>
      </c>
      <c r="W184" s="339">
        <f t="shared" si="78"/>
        <v>0</v>
      </c>
      <c r="X184" s="339">
        <f t="shared" si="78"/>
        <v>0</v>
      </c>
      <c r="Y184" s="339">
        <f t="shared" si="78"/>
        <v>0</v>
      </c>
      <c r="Z184" s="339">
        <f t="shared" si="78"/>
        <v>0</v>
      </c>
      <c r="AA184" s="339">
        <f t="shared" si="78"/>
        <v>0</v>
      </c>
      <c r="AB184" s="339">
        <f t="shared" si="78"/>
        <v>0</v>
      </c>
      <c r="AC184" s="339">
        <f t="shared" si="78"/>
        <v>0</v>
      </c>
      <c r="AD184" s="339">
        <f t="shared" si="78"/>
        <v>0</v>
      </c>
      <c r="AE184" s="339">
        <f t="shared" si="78"/>
        <v>0</v>
      </c>
      <c r="AF184" s="339">
        <f t="shared" si="78"/>
        <v>0</v>
      </c>
      <c r="AG184" s="339">
        <f t="shared" si="78"/>
        <v>0</v>
      </c>
      <c r="AH184" s="339">
        <f t="shared" si="78"/>
        <v>0</v>
      </c>
      <c r="AI184" s="339">
        <f t="shared" si="78"/>
        <v>0</v>
      </c>
      <c r="AJ184" s="339">
        <f t="shared" si="78"/>
        <v>0</v>
      </c>
      <c r="AK184" s="339">
        <f t="shared" si="78"/>
        <v>0</v>
      </c>
      <c r="AL184" s="294">
        <f t="shared" si="65"/>
        <v>26.698470865714189</v>
      </c>
      <c r="AM184" s="294">
        <f t="shared" si="66"/>
        <v>0</v>
      </c>
      <c r="AN184" s="300">
        <f t="shared" si="67"/>
        <v>26.698470865714189</v>
      </c>
    </row>
    <row r="185" spans="1:40" x14ac:dyDescent="0.2">
      <c r="A185" s="503" t="str">
        <f>Schedule!$D$3</f>
        <v>ECCC 2030 phaseout</v>
      </c>
      <c r="B185" s="178" t="s">
        <v>130</v>
      </c>
      <c r="C185" s="262">
        <f>Schedule!$D$6</f>
        <v>2014</v>
      </c>
      <c r="D185" s="178">
        <f>Schedule!D16</f>
        <v>2019</v>
      </c>
      <c r="E185" s="262" t="s">
        <v>47</v>
      </c>
      <c r="F185" s="244">
        <f t="shared" si="60"/>
        <v>2.0513743574656815</v>
      </c>
      <c r="G185" s="244">
        <f t="shared" si="61"/>
        <v>1.7926224390450907</v>
      </c>
      <c r="H185" s="244">
        <f t="shared" si="62"/>
        <v>1.8733598627422963</v>
      </c>
      <c r="I185" s="244">
        <f t="shared" si="63"/>
        <v>0</v>
      </c>
      <c r="J185" s="339">
        <f t="shared" ref="J185:AK185" si="79">IF(J$172&lt;=$D185,$L112,0)</f>
        <v>2.0513743574656815</v>
      </c>
      <c r="K185" s="339">
        <f t="shared" si="79"/>
        <v>2.0513743574656815</v>
      </c>
      <c r="L185" s="339">
        <f t="shared" si="79"/>
        <v>0</v>
      </c>
      <c r="M185" s="339">
        <f t="shared" si="79"/>
        <v>0</v>
      </c>
      <c r="N185" s="339">
        <f t="shared" si="79"/>
        <v>0</v>
      </c>
      <c r="O185" s="339">
        <f t="shared" si="79"/>
        <v>0</v>
      </c>
      <c r="P185" s="339">
        <f t="shared" si="79"/>
        <v>0</v>
      </c>
      <c r="Q185" s="339">
        <f t="shared" si="79"/>
        <v>0</v>
      </c>
      <c r="R185" s="339">
        <f t="shared" si="79"/>
        <v>0</v>
      </c>
      <c r="S185" s="339">
        <f t="shared" si="79"/>
        <v>0</v>
      </c>
      <c r="T185" s="339">
        <f t="shared" si="79"/>
        <v>0</v>
      </c>
      <c r="U185" s="339">
        <f t="shared" si="79"/>
        <v>0</v>
      </c>
      <c r="V185" s="339">
        <f t="shared" si="79"/>
        <v>0</v>
      </c>
      <c r="W185" s="339">
        <f t="shared" si="79"/>
        <v>0</v>
      </c>
      <c r="X185" s="339">
        <f t="shared" si="79"/>
        <v>0</v>
      </c>
      <c r="Y185" s="339">
        <f t="shared" si="79"/>
        <v>0</v>
      </c>
      <c r="Z185" s="339">
        <f t="shared" si="79"/>
        <v>0</v>
      </c>
      <c r="AA185" s="339">
        <f t="shared" si="79"/>
        <v>0</v>
      </c>
      <c r="AB185" s="339">
        <f t="shared" si="79"/>
        <v>0</v>
      </c>
      <c r="AC185" s="339">
        <f t="shared" si="79"/>
        <v>0</v>
      </c>
      <c r="AD185" s="339">
        <f t="shared" si="79"/>
        <v>0</v>
      </c>
      <c r="AE185" s="339">
        <f t="shared" si="79"/>
        <v>0</v>
      </c>
      <c r="AF185" s="339">
        <f t="shared" si="79"/>
        <v>0</v>
      </c>
      <c r="AG185" s="339">
        <f t="shared" si="79"/>
        <v>0</v>
      </c>
      <c r="AH185" s="339">
        <f t="shared" si="79"/>
        <v>0</v>
      </c>
      <c r="AI185" s="339">
        <f t="shared" si="79"/>
        <v>0</v>
      </c>
      <c r="AJ185" s="339">
        <f t="shared" si="79"/>
        <v>0</v>
      </c>
      <c r="AK185" s="339">
        <f t="shared" si="79"/>
        <v>0</v>
      </c>
      <c r="AL185" s="294">
        <f t="shared" si="65"/>
        <v>0</v>
      </c>
      <c r="AM185" s="294">
        <f t="shared" si="66"/>
        <v>0</v>
      </c>
      <c r="AN185" s="300">
        <f t="shared" si="67"/>
        <v>0</v>
      </c>
    </row>
    <row r="186" spans="1:40" x14ac:dyDescent="0.2">
      <c r="A186" s="503" t="str">
        <f>Schedule!$D$3</f>
        <v>ECCC 2030 phaseout</v>
      </c>
      <c r="B186" s="178" t="s">
        <v>131</v>
      </c>
      <c r="C186" s="262">
        <f>Schedule!$D$6</f>
        <v>2014</v>
      </c>
      <c r="D186" s="178">
        <f>Schedule!D17</f>
        <v>2019</v>
      </c>
      <c r="E186" s="262" t="s">
        <v>47</v>
      </c>
      <c r="F186" s="244">
        <f t="shared" si="60"/>
        <v>1.9995924905898359</v>
      </c>
      <c r="G186" s="244">
        <f t="shared" si="61"/>
        <v>1.8402592468462826</v>
      </c>
      <c r="H186" s="244">
        <f t="shared" si="62"/>
        <v>2.0682161579593212</v>
      </c>
      <c r="I186" s="244">
        <f t="shared" si="63"/>
        <v>0</v>
      </c>
      <c r="J186" s="339">
        <f t="shared" ref="J186:AK186" si="80">IF(J$172&lt;=$D186,$L113,0)</f>
        <v>1.9995924905898359</v>
      </c>
      <c r="K186" s="339">
        <f t="shared" si="80"/>
        <v>1.9995924905898359</v>
      </c>
      <c r="L186" s="339">
        <f t="shared" si="80"/>
        <v>0</v>
      </c>
      <c r="M186" s="339">
        <f t="shared" si="80"/>
        <v>0</v>
      </c>
      <c r="N186" s="339">
        <f t="shared" si="80"/>
        <v>0</v>
      </c>
      <c r="O186" s="339">
        <f t="shared" si="80"/>
        <v>0</v>
      </c>
      <c r="P186" s="339">
        <f t="shared" si="80"/>
        <v>0</v>
      </c>
      <c r="Q186" s="339">
        <f t="shared" si="80"/>
        <v>0</v>
      </c>
      <c r="R186" s="339">
        <f t="shared" si="80"/>
        <v>0</v>
      </c>
      <c r="S186" s="339">
        <f t="shared" si="80"/>
        <v>0</v>
      </c>
      <c r="T186" s="339">
        <f t="shared" si="80"/>
        <v>0</v>
      </c>
      <c r="U186" s="339">
        <f t="shared" si="80"/>
        <v>0</v>
      </c>
      <c r="V186" s="339">
        <f t="shared" si="80"/>
        <v>0</v>
      </c>
      <c r="W186" s="339">
        <f t="shared" si="80"/>
        <v>0</v>
      </c>
      <c r="X186" s="339">
        <f t="shared" si="80"/>
        <v>0</v>
      </c>
      <c r="Y186" s="339">
        <f t="shared" si="80"/>
        <v>0</v>
      </c>
      <c r="Z186" s="339">
        <f t="shared" si="80"/>
        <v>0</v>
      </c>
      <c r="AA186" s="339">
        <f t="shared" si="80"/>
        <v>0</v>
      </c>
      <c r="AB186" s="339">
        <f t="shared" si="80"/>
        <v>0</v>
      </c>
      <c r="AC186" s="339">
        <f t="shared" si="80"/>
        <v>0</v>
      </c>
      <c r="AD186" s="339">
        <f t="shared" si="80"/>
        <v>0</v>
      </c>
      <c r="AE186" s="339">
        <f t="shared" si="80"/>
        <v>0</v>
      </c>
      <c r="AF186" s="339">
        <f t="shared" si="80"/>
        <v>0</v>
      </c>
      <c r="AG186" s="339">
        <f t="shared" si="80"/>
        <v>0</v>
      </c>
      <c r="AH186" s="339">
        <f t="shared" si="80"/>
        <v>0</v>
      </c>
      <c r="AI186" s="339">
        <f t="shared" si="80"/>
        <v>0</v>
      </c>
      <c r="AJ186" s="339">
        <f t="shared" si="80"/>
        <v>0</v>
      </c>
      <c r="AK186" s="339">
        <f t="shared" si="80"/>
        <v>0</v>
      </c>
      <c r="AL186" s="294">
        <f t="shared" si="65"/>
        <v>0</v>
      </c>
      <c r="AM186" s="294">
        <f t="shared" si="66"/>
        <v>0</v>
      </c>
      <c r="AN186" s="300">
        <f t="shared" si="67"/>
        <v>0</v>
      </c>
    </row>
    <row r="187" spans="1:40" x14ac:dyDescent="0.2">
      <c r="A187" s="503" t="str">
        <f>Schedule!$D$3</f>
        <v>ECCC 2030 phaseout</v>
      </c>
      <c r="B187" s="178" t="s">
        <v>132</v>
      </c>
      <c r="C187" s="262">
        <f>Schedule!$D$6</f>
        <v>2014</v>
      </c>
      <c r="D187" s="178">
        <f>Schedule!D18</f>
        <v>2026</v>
      </c>
      <c r="E187" s="262" t="s">
        <v>47</v>
      </c>
      <c r="F187" s="244">
        <f t="shared" si="60"/>
        <v>2.3079238229230725</v>
      </c>
      <c r="G187" s="244">
        <f t="shared" si="61"/>
        <v>2.4192445022924103</v>
      </c>
      <c r="H187" s="244">
        <f t="shared" si="62"/>
        <v>2.3204447252177416</v>
      </c>
      <c r="I187" s="244">
        <f t="shared" si="63"/>
        <v>1.4025206128395913</v>
      </c>
      <c r="J187" s="339">
        <f t="shared" ref="J187:AK187" si="81">IF(J$172&lt;=$D187,$L114,0)</f>
        <v>2.3079238229230725</v>
      </c>
      <c r="K187" s="339">
        <f t="shared" si="81"/>
        <v>2.3079238229230725</v>
      </c>
      <c r="L187" s="339">
        <f t="shared" si="81"/>
        <v>2.3079238229230725</v>
      </c>
      <c r="M187" s="339">
        <f t="shared" si="81"/>
        <v>2.3079238229230725</v>
      </c>
      <c r="N187" s="339">
        <f t="shared" si="81"/>
        <v>2.3079238229230725</v>
      </c>
      <c r="O187" s="339">
        <f t="shared" si="81"/>
        <v>2.3079238229230725</v>
      </c>
      <c r="P187" s="339">
        <f t="shared" si="81"/>
        <v>2.3079238229230725</v>
      </c>
      <c r="Q187" s="339">
        <f t="shared" si="81"/>
        <v>2.3079238229230725</v>
      </c>
      <c r="R187" s="339">
        <f t="shared" si="81"/>
        <v>2.3079238229230725</v>
      </c>
      <c r="S187" s="339">
        <f t="shared" si="81"/>
        <v>0</v>
      </c>
      <c r="T187" s="339">
        <f t="shared" si="81"/>
        <v>0</v>
      </c>
      <c r="U187" s="339">
        <f t="shared" si="81"/>
        <v>0</v>
      </c>
      <c r="V187" s="339">
        <f t="shared" si="81"/>
        <v>0</v>
      </c>
      <c r="W187" s="339">
        <f t="shared" si="81"/>
        <v>0</v>
      </c>
      <c r="X187" s="339">
        <f t="shared" si="81"/>
        <v>0</v>
      </c>
      <c r="Y187" s="339">
        <f t="shared" si="81"/>
        <v>0</v>
      </c>
      <c r="Z187" s="339">
        <f t="shared" si="81"/>
        <v>0</v>
      </c>
      <c r="AA187" s="339">
        <f t="shared" si="81"/>
        <v>0</v>
      </c>
      <c r="AB187" s="339">
        <f t="shared" si="81"/>
        <v>0</v>
      </c>
      <c r="AC187" s="339">
        <f t="shared" si="81"/>
        <v>0</v>
      </c>
      <c r="AD187" s="339">
        <f t="shared" si="81"/>
        <v>0</v>
      </c>
      <c r="AE187" s="339">
        <f t="shared" si="81"/>
        <v>0</v>
      </c>
      <c r="AF187" s="339">
        <f t="shared" si="81"/>
        <v>0</v>
      </c>
      <c r="AG187" s="339">
        <f t="shared" si="81"/>
        <v>0</v>
      </c>
      <c r="AH187" s="339">
        <f t="shared" si="81"/>
        <v>0</v>
      </c>
      <c r="AI187" s="339">
        <f t="shared" si="81"/>
        <v>0</v>
      </c>
      <c r="AJ187" s="339">
        <f t="shared" si="81"/>
        <v>0</v>
      </c>
      <c r="AK187" s="339">
        <f t="shared" si="81"/>
        <v>0</v>
      </c>
      <c r="AL187" s="294">
        <f t="shared" si="65"/>
        <v>16.155466760461508</v>
      </c>
      <c r="AM187" s="294">
        <f t="shared" si="66"/>
        <v>0</v>
      </c>
      <c r="AN187" s="300">
        <f t="shared" si="67"/>
        <v>16.155466760461508</v>
      </c>
    </row>
    <row r="188" spans="1:40" x14ac:dyDescent="0.2">
      <c r="A188" s="503" t="str">
        <f>Schedule!$D$3</f>
        <v>ECCC 2030 phaseout</v>
      </c>
      <c r="B188" s="178" t="s">
        <v>133</v>
      </c>
      <c r="C188" s="262">
        <f>Schedule!$D$6</f>
        <v>2014</v>
      </c>
      <c r="D188" s="178">
        <f>Schedule!D19</f>
        <v>2027</v>
      </c>
      <c r="E188" s="262" t="s">
        <v>47</v>
      </c>
      <c r="F188" s="244">
        <f t="shared" si="60"/>
        <v>2.6754081146834721</v>
      </c>
      <c r="G188" s="244">
        <f t="shared" si="61"/>
        <v>2.1876439771735821</v>
      </c>
      <c r="H188" s="244">
        <f t="shared" si="62"/>
        <v>2.2539703151839463</v>
      </c>
      <c r="I188" s="244">
        <f t="shared" si="63"/>
        <v>4.9828452092889819</v>
      </c>
      <c r="J188" s="339">
        <f t="shared" ref="J188:AK188" si="82">IF(J$172&lt;=$D188,$L115,0)</f>
        <v>2.6754081146834721</v>
      </c>
      <c r="K188" s="339">
        <f t="shared" si="82"/>
        <v>2.6754081146834721</v>
      </c>
      <c r="L188" s="339">
        <f t="shared" si="82"/>
        <v>2.6754081146834721</v>
      </c>
      <c r="M188" s="339">
        <f t="shared" si="82"/>
        <v>2.6754081146834721</v>
      </c>
      <c r="N188" s="339">
        <f t="shared" si="82"/>
        <v>2.6754081146834721</v>
      </c>
      <c r="O188" s="339">
        <f t="shared" si="82"/>
        <v>2.6754081146834721</v>
      </c>
      <c r="P188" s="339">
        <f t="shared" si="82"/>
        <v>2.6754081146834721</v>
      </c>
      <c r="Q188" s="339">
        <f t="shared" si="82"/>
        <v>2.6754081146834721</v>
      </c>
      <c r="R188" s="339">
        <f t="shared" si="82"/>
        <v>2.6754081146834721</v>
      </c>
      <c r="S188" s="339">
        <f t="shared" si="82"/>
        <v>2.6754081146834721</v>
      </c>
      <c r="T188" s="339">
        <f t="shared" si="82"/>
        <v>0</v>
      </c>
      <c r="U188" s="339">
        <f t="shared" si="82"/>
        <v>0</v>
      </c>
      <c r="V188" s="339">
        <f t="shared" si="82"/>
        <v>0</v>
      </c>
      <c r="W188" s="339">
        <f t="shared" si="82"/>
        <v>0</v>
      </c>
      <c r="X188" s="339">
        <f t="shared" si="82"/>
        <v>0</v>
      </c>
      <c r="Y188" s="339">
        <f t="shared" si="82"/>
        <v>0</v>
      </c>
      <c r="Z188" s="339">
        <f t="shared" si="82"/>
        <v>0</v>
      </c>
      <c r="AA188" s="339">
        <f t="shared" si="82"/>
        <v>0</v>
      </c>
      <c r="AB188" s="339">
        <f t="shared" si="82"/>
        <v>0</v>
      </c>
      <c r="AC188" s="339">
        <f t="shared" si="82"/>
        <v>0</v>
      </c>
      <c r="AD188" s="339">
        <f t="shared" si="82"/>
        <v>0</v>
      </c>
      <c r="AE188" s="339">
        <f t="shared" si="82"/>
        <v>0</v>
      </c>
      <c r="AF188" s="339">
        <f t="shared" si="82"/>
        <v>0</v>
      </c>
      <c r="AG188" s="339">
        <f t="shared" si="82"/>
        <v>0</v>
      </c>
      <c r="AH188" s="339">
        <f t="shared" si="82"/>
        <v>0</v>
      </c>
      <c r="AI188" s="339">
        <f t="shared" si="82"/>
        <v>0</v>
      </c>
      <c r="AJ188" s="339">
        <f t="shared" si="82"/>
        <v>0</v>
      </c>
      <c r="AK188" s="339">
        <f t="shared" si="82"/>
        <v>0</v>
      </c>
      <c r="AL188" s="294">
        <f t="shared" si="65"/>
        <v>21.403264917467773</v>
      </c>
      <c r="AM188" s="294">
        <f t="shared" si="66"/>
        <v>0</v>
      </c>
      <c r="AN188" s="300">
        <f t="shared" si="67"/>
        <v>21.403264917467773</v>
      </c>
    </row>
    <row r="189" spans="1:40" x14ac:dyDescent="0.2">
      <c r="A189" s="503" t="str">
        <f>Schedule!$D$3</f>
        <v>ECCC 2030 phaseout</v>
      </c>
      <c r="B189" s="178" t="s">
        <v>134</v>
      </c>
      <c r="C189" s="262">
        <f>Schedule!$D$6</f>
        <v>2014</v>
      </c>
      <c r="D189" s="178">
        <f>Schedule!D20</f>
        <v>2028</v>
      </c>
      <c r="E189" s="262" t="s">
        <v>47</v>
      </c>
      <c r="F189" s="244">
        <f t="shared" si="60"/>
        <v>2.9225670740655212</v>
      </c>
      <c r="G189" s="244">
        <f t="shared" si="61"/>
        <v>2.9993775609726998</v>
      </c>
      <c r="H189" s="244">
        <f t="shared" si="62"/>
        <v>2.684633983413248</v>
      </c>
      <c r="I189" s="244">
        <f t="shared" si="63"/>
        <v>1.1767823530787052</v>
      </c>
      <c r="J189" s="339">
        <f t="shared" ref="J189:AK189" si="83">IF(J$172&lt;=$D189,$L116,0)</f>
        <v>2.9225670740655212</v>
      </c>
      <c r="K189" s="339">
        <f t="shared" si="83"/>
        <v>2.9225670740655212</v>
      </c>
      <c r="L189" s="339">
        <f t="shared" si="83"/>
        <v>2.9225670740655212</v>
      </c>
      <c r="M189" s="339">
        <f t="shared" si="83"/>
        <v>2.9225670740655212</v>
      </c>
      <c r="N189" s="339">
        <f t="shared" si="83"/>
        <v>2.9225670740655212</v>
      </c>
      <c r="O189" s="339">
        <f t="shared" si="83"/>
        <v>2.9225670740655212</v>
      </c>
      <c r="P189" s="339">
        <f t="shared" si="83"/>
        <v>2.9225670740655212</v>
      </c>
      <c r="Q189" s="339">
        <f t="shared" si="83"/>
        <v>2.9225670740655212</v>
      </c>
      <c r="R189" s="339">
        <f t="shared" si="83"/>
        <v>2.9225670740655212</v>
      </c>
      <c r="S189" s="339">
        <f t="shared" si="83"/>
        <v>2.9225670740655212</v>
      </c>
      <c r="T189" s="339">
        <f t="shared" si="83"/>
        <v>2.9225670740655212</v>
      </c>
      <c r="U189" s="339">
        <f t="shared" si="83"/>
        <v>0</v>
      </c>
      <c r="V189" s="339">
        <f t="shared" si="83"/>
        <v>0</v>
      </c>
      <c r="W189" s="339">
        <f t="shared" si="83"/>
        <v>0</v>
      </c>
      <c r="X189" s="339">
        <f t="shared" si="83"/>
        <v>0</v>
      </c>
      <c r="Y189" s="339">
        <f t="shared" si="83"/>
        <v>0</v>
      </c>
      <c r="Z189" s="339">
        <f t="shared" si="83"/>
        <v>0</v>
      </c>
      <c r="AA189" s="339">
        <f t="shared" si="83"/>
        <v>0</v>
      </c>
      <c r="AB189" s="339">
        <f t="shared" si="83"/>
        <v>0</v>
      </c>
      <c r="AC189" s="339">
        <f t="shared" si="83"/>
        <v>0</v>
      </c>
      <c r="AD189" s="339">
        <f t="shared" si="83"/>
        <v>0</v>
      </c>
      <c r="AE189" s="339">
        <f t="shared" si="83"/>
        <v>0</v>
      </c>
      <c r="AF189" s="339">
        <f t="shared" si="83"/>
        <v>0</v>
      </c>
      <c r="AG189" s="339">
        <f t="shared" si="83"/>
        <v>0</v>
      </c>
      <c r="AH189" s="339">
        <f t="shared" si="83"/>
        <v>0</v>
      </c>
      <c r="AI189" s="339">
        <f t="shared" si="83"/>
        <v>0</v>
      </c>
      <c r="AJ189" s="339">
        <f t="shared" si="83"/>
        <v>0</v>
      </c>
      <c r="AK189" s="339">
        <f t="shared" si="83"/>
        <v>0</v>
      </c>
      <c r="AL189" s="294">
        <f t="shared" si="65"/>
        <v>26.303103666589696</v>
      </c>
      <c r="AM189" s="294">
        <f t="shared" si="66"/>
        <v>0</v>
      </c>
      <c r="AN189" s="300">
        <f t="shared" si="67"/>
        <v>26.303103666589696</v>
      </c>
    </row>
    <row r="190" spans="1:40" x14ac:dyDescent="0.2">
      <c r="A190" s="503" t="str">
        <f>Schedule!$D$3</f>
        <v>ECCC 2030 phaseout</v>
      </c>
      <c r="B190" s="178" t="s">
        <v>135</v>
      </c>
      <c r="C190" s="262">
        <f>Schedule!$D$6</f>
        <v>2014</v>
      </c>
      <c r="D190" s="178">
        <f>Schedule!D21</f>
        <v>2029</v>
      </c>
      <c r="E190" s="262" t="s">
        <v>47</v>
      </c>
      <c r="F190" s="244">
        <f t="shared" si="60"/>
        <v>3.1391759912094161</v>
      </c>
      <c r="G190" s="244">
        <f t="shared" si="61"/>
        <v>3.1918374010899351</v>
      </c>
      <c r="H190" s="244">
        <f t="shared" si="62"/>
        <v>2.381420994777447</v>
      </c>
      <c r="I190" s="244">
        <f t="shared" si="63"/>
        <v>5.1708497357927223</v>
      </c>
      <c r="J190" s="339">
        <f t="shared" ref="J190:AK190" si="84">IF(J$172&lt;=$D190,$L117,0)</f>
        <v>3.1391759912094161</v>
      </c>
      <c r="K190" s="339">
        <f t="shared" si="84"/>
        <v>3.1391759912094161</v>
      </c>
      <c r="L190" s="339">
        <f t="shared" si="84"/>
        <v>3.1391759912094161</v>
      </c>
      <c r="M190" s="339">
        <f t="shared" si="84"/>
        <v>3.1391759912094161</v>
      </c>
      <c r="N190" s="339">
        <f t="shared" si="84"/>
        <v>3.1391759912094161</v>
      </c>
      <c r="O190" s="339">
        <f t="shared" si="84"/>
        <v>3.1391759912094161</v>
      </c>
      <c r="P190" s="339">
        <f t="shared" si="84"/>
        <v>3.1391759912094161</v>
      </c>
      <c r="Q190" s="339">
        <f t="shared" si="84"/>
        <v>3.1391759912094161</v>
      </c>
      <c r="R190" s="339">
        <f t="shared" si="84"/>
        <v>3.1391759912094161</v>
      </c>
      <c r="S190" s="339">
        <f t="shared" si="84"/>
        <v>3.1391759912094161</v>
      </c>
      <c r="T190" s="339">
        <f t="shared" si="84"/>
        <v>3.1391759912094161</v>
      </c>
      <c r="U190" s="339">
        <f t="shared" si="84"/>
        <v>3.1391759912094161</v>
      </c>
      <c r="V190" s="339">
        <f t="shared" si="84"/>
        <v>0</v>
      </c>
      <c r="W190" s="339">
        <f t="shared" si="84"/>
        <v>0</v>
      </c>
      <c r="X190" s="339">
        <f t="shared" si="84"/>
        <v>0</v>
      </c>
      <c r="Y190" s="339">
        <f t="shared" si="84"/>
        <v>0</v>
      </c>
      <c r="Z190" s="339">
        <f t="shared" si="84"/>
        <v>0</v>
      </c>
      <c r="AA190" s="339">
        <f t="shared" si="84"/>
        <v>0</v>
      </c>
      <c r="AB190" s="339">
        <f t="shared" si="84"/>
        <v>0</v>
      </c>
      <c r="AC190" s="339">
        <f t="shared" si="84"/>
        <v>0</v>
      </c>
      <c r="AD190" s="339">
        <f t="shared" si="84"/>
        <v>0</v>
      </c>
      <c r="AE190" s="339">
        <f t="shared" si="84"/>
        <v>0</v>
      </c>
      <c r="AF190" s="339">
        <f t="shared" si="84"/>
        <v>0</v>
      </c>
      <c r="AG190" s="339">
        <f t="shared" si="84"/>
        <v>0</v>
      </c>
      <c r="AH190" s="339">
        <f t="shared" si="84"/>
        <v>0</v>
      </c>
      <c r="AI190" s="339">
        <f t="shared" si="84"/>
        <v>0</v>
      </c>
      <c r="AJ190" s="339">
        <f t="shared" si="84"/>
        <v>0</v>
      </c>
      <c r="AK190" s="339">
        <f t="shared" si="84"/>
        <v>0</v>
      </c>
      <c r="AL190" s="294">
        <f t="shared" si="65"/>
        <v>31.391759912094162</v>
      </c>
      <c r="AM190" s="294">
        <f t="shared" si="66"/>
        <v>0</v>
      </c>
      <c r="AN190" s="300">
        <f t="shared" si="67"/>
        <v>31.391759912094162</v>
      </c>
    </row>
    <row r="191" spans="1:40" ht="16" thickBot="1" x14ac:dyDescent="0.25">
      <c r="A191" s="258" t="str">
        <f>Schedule!$D$3</f>
        <v>ECCC 2030 phaseout</v>
      </c>
      <c r="B191" s="182" t="s">
        <v>149</v>
      </c>
      <c r="C191" s="263"/>
      <c r="D191" s="178"/>
      <c r="E191" s="263"/>
      <c r="F191" s="245">
        <f>SUM(F173:F190)</f>
        <v>44.103415963235996</v>
      </c>
      <c r="G191" s="245">
        <f>SUM(G173:G190)</f>
        <v>40.735934105915</v>
      </c>
      <c r="H191" s="245">
        <f t="shared" ref="H191:AE191" si="85">SUM(H173:H190)</f>
        <v>39.83910851268201</v>
      </c>
      <c r="I191" s="245">
        <f t="shared" si="85"/>
        <v>38.577796743076</v>
      </c>
      <c r="J191" s="340">
        <f t="shared" si="85"/>
        <v>44.103415963235996</v>
      </c>
      <c r="K191" s="340">
        <f t="shared" si="85"/>
        <v>44.103415963235996</v>
      </c>
      <c r="L191" s="340">
        <f t="shared" si="85"/>
        <v>38.967790518653231</v>
      </c>
      <c r="M191" s="340">
        <f t="shared" si="85"/>
        <v>38.967790518653231</v>
      </c>
      <c r="N191" s="340">
        <f t="shared" si="85"/>
        <v>38.967790518653231</v>
      </c>
      <c r="O191" s="340">
        <f t="shared" si="85"/>
        <v>38.967790518653231</v>
      </c>
      <c r="P191" s="340">
        <f t="shared" si="85"/>
        <v>38.967790518653231</v>
      </c>
      <c r="Q191" s="340">
        <f t="shared" si="85"/>
        <v>38.967790518653231</v>
      </c>
      <c r="R191" s="340">
        <f t="shared" si="85"/>
        <v>37.649767512269854</v>
      </c>
      <c r="S191" s="340">
        <f t="shared" si="85"/>
        <v>35.341843689346781</v>
      </c>
      <c r="T191" s="340">
        <f t="shared" si="85"/>
        <v>32.666435574663318</v>
      </c>
      <c r="U191" s="340">
        <f t="shared" si="85"/>
        <v>29.743868500597795</v>
      </c>
      <c r="V191" s="340">
        <f t="shared" si="85"/>
        <v>0</v>
      </c>
      <c r="W191" s="340">
        <f t="shared" si="85"/>
        <v>0</v>
      </c>
      <c r="X191" s="340">
        <f t="shared" si="85"/>
        <v>0</v>
      </c>
      <c r="Y191" s="340">
        <f t="shared" si="85"/>
        <v>0</v>
      </c>
      <c r="Z191" s="340">
        <f t="shared" si="85"/>
        <v>0</v>
      </c>
      <c r="AA191" s="340">
        <f t="shared" si="85"/>
        <v>0</v>
      </c>
      <c r="AB191" s="340">
        <f t="shared" si="85"/>
        <v>0</v>
      </c>
      <c r="AC191" s="340">
        <f t="shared" si="85"/>
        <v>0</v>
      </c>
      <c r="AD191" s="340">
        <f t="shared" si="85"/>
        <v>0</v>
      </c>
      <c r="AE191" s="340">
        <f t="shared" si="85"/>
        <v>0</v>
      </c>
      <c r="AF191" s="340">
        <f t="shared" ref="AF191:AK191" si="86">SUM(AF173:AF190)</f>
        <v>0</v>
      </c>
      <c r="AG191" s="340">
        <f t="shared" si="86"/>
        <v>0</v>
      </c>
      <c r="AH191" s="340">
        <f t="shared" si="86"/>
        <v>0</v>
      </c>
      <c r="AI191" s="340">
        <f t="shared" si="86"/>
        <v>0</v>
      </c>
      <c r="AJ191" s="340">
        <f t="shared" si="86"/>
        <v>0</v>
      </c>
      <c r="AK191" s="340">
        <f t="shared" si="86"/>
        <v>0</v>
      </c>
      <c r="AL191" s="337">
        <f>SUM(AL173:AL190)</f>
        <v>369.20865838879723</v>
      </c>
      <c r="AM191" s="337">
        <f>SUM(AM173:AM190)</f>
        <v>0</v>
      </c>
      <c r="AN191" s="341">
        <f t="shared" si="67"/>
        <v>369.20865838879712</v>
      </c>
    </row>
    <row r="192" spans="1:40" ht="32" customHeight="1" thickBot="1" x14ac:dyDescent="0.25">
      <c r="A192" s="317" t="s">
        <v>43</v>
      </c>
      <c r="B192" s="318" t="s">
        <v>92</v>
      </c>
      <c r="C192" s="318" t="s">
        <v>143</v>
      </c>
      <c r="D192" s="318" t="s">
        <v>144</v>
      </c>
      <c r="E192" s="318" t="s">
        <v>145</v>
      </c>
      <c r="F192" s="331">
        <v>2014</v>
      </c>
      <c r="G192" s="331">
        <v>2015</v>
      </c>
      <c r="H192" s="331">
        <v>2016</v>
      </c>
      <c r="I192" s="331">
        <v>2017</v>
      </c>
      <c r="J192" s="331">
        <v>2018</v>
      </c>
      <c r="K192" s="331">
        <v>2019</v>
      </c>
      <c r="L192" s="331">
        <v>2020</v>
      </c>
      <c r="M192" s="331">
        <v>2021</v>
      </c>
      <c r="N192" s="331">
        <v>2022</v>
      </c>
      <c r="O192" s="331">
        <v>2023</v>
      </c>
      <c r="P192" s="331">
        <v>2024</v>
      </c>
      <c r="Q192" s="331">
        <v>2025</v>
      </c>
      <c r="R192" s="331">
        <v>2026</v>
      </c>
      <c r="S192" s="331">
        <v>2027</v>
      </c>
      <c r="T192" s="331">
        <v>2028</v>
      </c>
      <c r="U192" s="331">
        <v>2029</v>
      </c>
      <c r="V192" s="331">
        <v>2030</v>
      </c>
      <c r="W192" s="331">
        <v>2031</v>
      </c>
      <c r="X192" s="331">
        <v>2032</v>
      </c>
      <c r="Y192" s="331">
        <v>2033</v>
      </c>
      <c r="Z192" s="331">
        <v>2034</v>
      </c>
      <c r="AA192" s="331">
        <v>2035</v>
      </c>
      <c r="AB192" s="331">
        <v>2036</v>
      </c>
      <c r="AC192" s="331">
        <v>2037</v>
      </c>
      <c r="AD192" s="331">
        <v>2038</v>
      </c>
      <c r="AE192" s="331">
        <v>2039</v>
      </c>
      <c r="AF192" s="331">
        <v>2040</v>
      </c>
      <c r="AG192" s="331">
        <v>2041</v>
      </c>
      <c r="AH192" s="331">
        <v>2042</v>
      </c>
      <c r="AI192" s="331">
        <v>2043</v>
      </c>
      <c r="AJ192" s="331">
        <v>2044</v>
      </c>
      <c r="AK192" s="331">
        <v>2045</v>
      </c>
      <c r="AL192" s="332" t="s">
        <v>150</v>
      </c>
      <c r="AM192" s="332" t="s">
        <v>151</v>
      </c>
      <c r="AN192" s="333" t="s">
        <v>153</v>
      </c>
    </row>
    <row r="193" spans="1:40" x14ac:dyDescent="0.2">
      <c r="A193" s="504" t="str">
        <f>Schedule!$E$3</f>
        <v>Current status quo</v>
      </c>
      <c r="B193" s="402" t="s">
        <v>123</v>
      </c>
      <c r="C193" s="178">
        <f>Schedule!$E$6</f>
        <v>2019</v>
      </c>
      <c r="D193" s="402">
        <f>Schedule!E14</f>
        <v>2019</v>
      </c>
      <c r="E193" s="402" t="s">
        <v>47</v>
      </c>
      <c r="F193" s="343">
        <f t="shared" ref="F193:F210" si="87">L100</f>
        <v>0.2233674898992517</v>
      </c>
      <c r="G193" s="344">
        <f t="shared" ref="G193:G210" si="88">M100</f>
        <v>2.8058412737774679E-2</v>
      </c>
      <c r="H193" s="344">
        <f t="shared" ref="H193:H210" si="89">N100</f>
        <v>2.7120885256670738E-2</v>
      </c>
      <c r="I193" s="344">
        <f t="shared" ref="I193:I210" si="90">O100</f>
        <v>9.8732847386736433E-2</v>
      </c>
      <c r="J193" s="344">
        <f t="shared" ref="J193:J210" si="91">P100</f>
        <v>0.17021485924317581</v>
      </c>
      <c r="K193" s="344">
        <f t="shared" ref="K193:K210" si="92">Q100</f>
        <v>0</v>
      </c>
      <c r="L193" s="334">
        <f t="shared" ref="L193:AK193" si="93">IF(L$192&lt;=$D193,$Q100,0)</f>
        <v>0</v>
      </c>
      <c r="M193" s="334">
        <f t="shared" si="93"/>
        <v>0</v>
      </c>
      <c r="N193" s="334">
        <f t="shared" si="93"/>
        <v>0</v>
      </c>
      <c r="O193" s="334">
        <f t="shared" si="93"/>
        <v>0</v>
      </c>
      <c r="P193" s="334">
        <f t="shared" si="93"/>
        <v>0</v>
      </c>
      <c r="Q193" s="334">
        <f t="shared" si="93"/>
        <v>0</v>
      </c>
      <c r="R193" s="334">
        <f t="shared" si="93"/>
        <v>0</v>
      </c>
      <c r="S193" s="334">
        <f t="shared" si="93"/>
        <v>0</v>
      </c>
      <c r="T193" s="334">
        <f t="shared" si="93"/>
        <v>0</v>
      </c>
      <c r="U193" s="334">
        <f t="shared" si="93"/>
        <v>0</v>
      </c>
      <c r="V193" s="334">
        <f t="shared" si="93"/>
        <v>0</v>
      </c>
      <c r="W193" s="334">
        <f t="shared" si="93"/>
        <v>0</v>
      </c>
      <c r="X193" s="334">
        <f t="shared" si="93"/>
        <v>0</v>
      </c>
      <c r="Y193" s="334">
        <f t="shared" si="93"/>
        <v>0</v>
      </c>
      <c r="Z193" s="334">
        <f t="shared" si="93"/>
        <v>0</v>
      </c>
      <c r="AA193" s="334">
        <f t="shared" si="93"/>
        <v>0</v>
      </c>
      <c r="AB193" s="334">
        <f t="shared" si="93"/>
        <v>0</v>
      </c>
      <c r="AC193" s="334">
        <f t="shared" si="93"/>
        <v>0</v>
      </c>
      <c r="AD193" s="334">
        <f t="shared" si="93"/>
        <v>0</v>
      </c>
      <c r="AE193" s="334">
        <f t="shared" si="93"/>
        <v>0</v>
      </c>
      <c r="AF193" s="334">
        <f t="shared" si="93"/>
        <v>0</v>
      </c>
      <c r="AG193" s="334">
        <f t="shared" si="93"/>
        <v>0</v>
      </c>
      <c r="AH193" s="334">
        <f t="shared" si="93"/>
        <v>0</v>
      </c>
      <c r="AI193" s="334">
        <f t="shared" si="93"/>
        <v>0</v>
      </c>
      <c r="AJ193" s="334">
        <f t="shared" si="93"/>
        <v>0</v>
      </c>
      <c r="AK193" s="334">
        <f t="shared" si="93"/>
        <v>0</v>
      </c>
      <c r="AL193" s="297">
        <f t="shared" ref="AL193:AL210" si="94">SUM(L193:U193)</f>
        <v>0</v>
      </c>
      <c r="AM193" s="297">
        <f t="shared" ref="AM193:AM210" si="95">SUM(V193:AE193)</f>
        <v>0</v>
      </c>
      <c r="AN193" s="298">
        <f t="shared" ref="AN193:AN211" si="96">SUM(L193:AF193)</f>
        <v>0</v>
      </c>
    </row>
    <row r="194" spans="1:40" x14ac:dyDescent="0.2">
      <c r="A194" s="504" t="str">
        <f>Schedule!$E$3</f>
        <v>Current status quo</v>
      </c>
      <c r="B194" s="262" t="s">
        <v>124</v>
      </c>
      <c r="C194" s="178">
        <f>Schedule!$E$6</f>
        <v>2019</v>
      </c>
      <c r="D194" s="262">
        <f>Schedule!E15</f>
        <v>2021</v>
      </c>
      <c r="E194" s="262" t="s">
        <v>47</v>
      </c>
      <c r="F194" s="346">
        <f t="shared" si="87"/>
        <v>1.3180230063833753</v>
      </c>
      <c r="G194" s="244">
        <f t="shared" si="88"/>
        <v>0.48876526241325158</v>
      </c>
      <c r="H194" s="244">
        <f t="shared" si="89"/>
        <v>0.28952636460321268</v>
      </c>
      <c r="I194" s="244">
        <f t="shared" si="90"/>
        <v>0.49088541111195877</v>
      </c>
      <c r="J194" s="244">
        <f t="shared" si="91"/>
        <v>0.59616336684192472</v>
      </c>
      <c r="K194" s="244">
        <f t="shared" si="92"/>
        <v>0.36704108500199017</v>
      </c>
      <c r="L194" s="339">
        <f>IF(L$192&lt;=$D194,$Q101,0)</f>
        <v>0.36704108500199017</v>
      </c>
      <c r="M194" s="339">
        <f t="shared" ref="M194:AK194" si="97">IF(M$192&lt;=$D194,$Q101,0)</f>
        <v>0.36704108500199017</v>
      </c>
      <c r="N194" s="339">
        <f t="shared" si="97"/>
        <v>0</v>
      </c>
      <c r="O194" s="339">
        <f t="shared" si="97"/>
        <v>0</v>
      </c>
      <c r="P194" s="339">
        <f t="shared" si="97"/>
        <v>0</v>
      </c>
      <c r="Q194" s="339">
        <f t="shared" si="97"/>
        <v>0</v>
      </c>
      <c r="R194" s="339">
        <f t="shared" si="97"/>
        <v>0</v>
      </c>
      <c r="S194" s="339">
        <f t="shared" si="97"/>
        <v>0</v>
      </c>
      <c r="T194" s="339">
        <f t="shared" si="97"/>
        <v>0</v>
      </c>
      <c r="U194" s="339">
        <f t="shared" si="97"/>
        <v>0</v>
      </c>
      <c r="V194" s="339">
        <f t="shared" si="97"/>
        <v>0</v>
      </c>
      <c r="W194" s="339">
        <f t="shared" si="97"/>
        <v>0</v>
      </c>
      <c r="X194" s="339">
        <f t="shared" si="97"/>
        <v>0</v>
      </c>
      <c r="Y194" s="339">
        <f t="shared" si="97"/>
        <v>0</v>
      </c>
      <c r="Z194" s="339">
        <f t="shared" si="97"/>
        <v>0</v>
      </c>
      <c r="AA194" s="339">
        <f t="shared" si="97"/>
        <v>0</v>
      </c>
      <c r="AB194" s="339">
        <f t="shared" si="97"/>
        <v>0</v>
      </c>
      <c r="AC194" s="339">
        <f t="shared" si="97"/>
        <v>0</v>
      </c>
      <c r="AD194" s="339">
        <f t="shared" si="97"/>
        <v>0</v>
      </c>
      <c r="AE194" s="339">
        <f t="shared" si="97"/>
        <v>0</v>
      </c>
      <c r="AF194" s="339">
        <f t="shared" si="97"/>
        <v>0</v>
      </c>
      <c r="AG194" s="339">
        <f t="shared" si="97"/>
        <v>0</v>
      </c>
      <c r="AH194" s="339">
        <f t="shared" si="97"/>
        <v>0</v>
      </c>
      <c r="AI194" s="339">
        <f t="shared" si="97"/>
        <v>0</v>
      </c>
      <c r="AJ194" s="339">
        <f t="shared" si="97"/>
        <v>0</v>
      </c>
      <c r="AK194" s="339">
        <f t="shared" si="97"/>
        <v>0</v>
      </c>
      <c r="AL194" s="294">
        <f t="shared" si="94"/>
        <v>0.73408217000398035</v>
      </c>
      <c r="AM194" s="294">
        <f t="shared" si="95"/>
        <v>0</v>
      </c>
      <c r="AN194" s="300">
        <f t="shared" si="96"/>
        <v>0.73408217000398035</v>
      </c>
    </row>
    <row r="195" spans="1:40" x14ac:dyDescent="0.2">
      <c r="A195" s="504" t="str">
        <f>Schedule!$E$3</f>
        <v>Current status quo</v>
      </c>
      <c r="B195" s="262" t="s">
        <v>125</v>
      </c>
      <c r="C195" s="178">
        <f>Schedule!$E$6</f>
        <v>2019</v>
      </c>
      <c r="D195" s="262">
        <f>Schedule!E22</f>
        <v>2021</v>
      </c>
      <c r="E195" s="262" t="s">
        <v>47</v>
      </c>
      <c r="F195" s="346">
        <f t="shared" si="87"/>
        <v>2.7862410156733728</v>
      </c>
      <c r="G195" s="244">
        <f t="shared" si="88"/>
        <v>2.4181022198699735</v>
      </c>
      <c r="H195" s="244">
        <f t="shared" si="89"/>
        <v>1.8393448632401168</v>
      </c>
      <c r="I195" s="244">
        <f t="shared" si="90"/>
        <v>1.4638864145013046</v>
      </c>
      <c r="J195" s="244">
        <f t="shared" si="91"/>
        <v>1.4226620574148996</v>
      </c>
      <c r="K195" s="244">
        <f t="shared" si="92"/>
        <v>1.8352920446980094</v>
      </c>
      <c r="L195" s="339">
        <f t="shared" ref="L195:AK195" si="98">IF(L$192&lt;=$D195,$Q102,0)</f>
        <v>1.8352920446980094</v>
      </c>
      <c r="M195" s="339">
        <f t="shared" si="98"/>
        <v>1.8352920446980094</v>
      </c>
      <c r="N195" s="339">
        <f t="shared" si="98"/>
        <v>0</v>
      </c>
      <c r="O195" s="339">
        <f t="shared" si="98"/>
        <v>0</v>
      </c>
      <c r="P195" s="339">
        <f t="shared" si="98"/>
        <v>0</v>
      </c>
      <c r="Q195" s="339">
        <f t="shared" si="98"/>
        <v>0</v>
      </c>
      <c r="R195" s="339">
        <f t="shared" si="98"/>
        <v>0</v>
      </c>
      <c r="S195" s="339">
        <f t="shared" si="98"/>
        <v>0</v>
      </c>
      <c r="T195" s="339">
        <f t="shared" si="98"/>
        <v>0</v>
      </c>
      <c r="U195" s="339">
        <f t="shared" si="98"/>
        <v>0</v>
      </c>
      <c r="V195" s="339">
        <f t="shared" si="98"/>
        <v>0</v>
      </c>
      <c r="W195" s="339">
        <f t="shared" si="98"/>
        <v>0</v>
      </c>
      <c r="X195" s="339">
        <f t="shared" si="98"/>
        <v>0</v>
      </c>
      <c r="Y195" s="339">
        <f t="shared" si="98"/>
        <v>0</v>
      </c>
      <c r="Z195" s="339">
        <f t="shared" si="98"/>
        <v>0</v>
      </c>
      <c r="AA195" s="339">
        <f t="shared" si="98"/>
        <v>0</v>
      </c>
      <c r="AB195" s="339">
        <f t="shared" si="98"/>
        <v>0</v>
      </c>
      <c r="AC195" s="339">
        <f t="shared" si="98"/>
        <v>0</v>
      </c>
      <c r="AD195" s="339">
        <f t="shared" si="98"/>
        <v>0</v>
      </c>
      <c r="AE195" s="339">
        <f t="shared" si="98"/>
        <v>0</v>
      </c>
      <c r="AF195" s="339">
        <f t="shared" si="98"/>
        <v>0</v>
      </c>
      <c r="AG195" s="339">
        <f t="shared" si="98"/>
        <v>0</v>
      </c>
      <c r="AH195" s="339">
        <f t="shared" si="98"/>
        <v>0</v>
      </c>
      <c r="AI195" s="339">
        <f t="shared" si="98"/>
        <v>0</v>
      </c>
      <c r="AJ195" s="339">
        <f t="shared" si="98"/>
        <v>0</v>
      </c>
      <c r="AK195" s="339">
        <f t="shared" si="98"/>
        <v>0</v>
      </c>
      <c r="AL195" s="294">
        <f t="shared" si="94"/>
        <v>3.6705840893960189</v>
      </c>
      <c r="AM195" s="294">
        <f t="shared" si="95"/>
        <v>0</v>
      </c>
      <c r="AN195" s="300">
        <f t="shared" si="96"/>
        <v>3.6705840893960189</v>
      </c>
    </row>
    <row r="196" spans="1:40" x14ac:dyDescent="0.2">
      <c r="A196" s="504" t="str">
        <f>Schedule!$E$3</f>
        <v>Current status quo</v>
      </c>
      <c r="B196" s="262" t="s">
        <v>110</v>
      </c>
      <c r="C196" s="178">
        <f>Schedule!$E$6</f>
        <v>2019</v>
      </c>
      <c r="D196" s="262">
        <f>Schedule!E28</f>
        <v>2023</v>
      </c>
      <c r="E196" s="262" t="s">
        <v>47</v>
      </c>
      <c r="F196" s="346">
        <f t="shared" si="87"/>
        <v>3.1584263847665004</v>
      </c>
      <c r="G196" s="244">
        <f t="shared" si="88"/>
        <v>3.4005934895654994</v>
      </c>
      <c r="H196" s="244">
        <f t="shared" si="89"/>
        <v>3.1738552007075005</v>
      </c>
      <c r="I196" s="244">
        <f t="shared" si="90"/>
        <v>3.2409059749324993</v>
      </c>
      <c r="J196" s="244">
        <f t="shared" si="91"/>
        <v>2.9766950049999994</v>
      </c>
      <c r="K196" s="244">
        <f t="shared" si="92"/>
        <v>2.8174798599999997</v>
      </c>
      <c r="L196" s="339">
        <f t="shared" ref="L196:AK196" si="99">IF(L$192&lt;=$D196,$Q103,0)</f>
        <v>2.8174798599999997</v>
      </c>
      <c r="M196" s="339">
        <f t="shared" si="99"/>
        <v>2.8174798599999997</v>
      </c>
      <c r="N196" s="339">
        <f t="shared" si="99"/>
        <v>2.8174798599999997</v>
      </c>
      <c r="O196" s="339">
        <f t="shared" si="99"/>
        <v>2.8174798599999997</v>
      </c>
      <c r="P196" s="339">
        <f t="shared" si="99"/>
        <v>0</v>
      </c>
      <c r="Q196" s="339">
        <f t="shared" si="99"/>
        <v>0</v>
      </c>
      <c r="R196" s="339">
        <f t="shared" si="99"/>
        <v>0</v>
      </c>
      <c r="S196" s="339">
        <f t="shared" si="99"/>
        <v>0</v>
      </c>
      <c r="T196" s="339">
        <f t="shared" si="99"/>
        <v>0</v>
      </c>
      <c r="U196" s="339">
        <f t="shared" si="99"/>
        <v>0</v>
      </c>
      <c r="V196" s="339">
        <f t="shared" si="99"/>
        <v>0</v>
      </c>
      <c r="W196" s="339">
        <f t="shared" si="99"/>
        <v>0</v>
      </c>
      <c r="X196" s="339">
        <f t="shared" si="99"/>
        <v>0</v>
      </c>
      <c r="Y196" s="339">
        <f t="shared" si="99"/>
        <v>0</v>
      </c>
      <c r="Z196" s="339">
        <f t="shared" si="99"/>
        <v>0</v>
      </c>
      <c r="AA196" s="339">
        <f t="shared" si="99"/>
        <v>0</v>
      </c>
      <c r="AB196" s="339">
        <f t="shared" si="99"/>
        <v>0</v>
      </c>
      <c r="AC196" s="339">
        <f t="shared" si="99"/>
        <v>0</v>
      </c>
      <c r="AD196" s="339">
        <f t="shared" si="99"/>
        <v>0</v>
      </c>
      <c r="AE196" s="339">
        <f t="shared" si="99"/>
        <v>0</v>
      </c>
      <c r="AF196" s="339">
        <f t="shared" si="99"/>
        <v>0</v>
      </c>
      <c r="AG196" s="339">
        <f t="shared" si="99"/>
        <v>0</v>
      </c>
      <c r="AH196" s="339">
        <f t="shared" si="99"/>
        <v>0</v>
      </c>
      <c r="AI196" s="339">
        <f t="shared" si="99"/>
        <v>0</v>
      </c>
      <c r="AJ196" s="339">
        <f t="shared" si="99"/>
        <v>0</v>
      </c>
      <c r="AK196" s="339">
        <f t="shared" si="99"/>
        <v>0</v>
      </c>
      <c r="AL196" s="294">
        <f t="shared" si="94"/>
        <v>11.269919439999999</v>
      </c>
      <c r="AM196" s="294">
        <f t="shared" si="95"/>
        <v>0</v>
      </c>
      <c r="AN196" s="300">
        <f t="shared" si="96"/>
        <v>11.269919439999999</v>
      </c>
    </row>
    <row r="197" spans="1:40" x14ac:dyDescent="0.2">
      <c r="A197" s="504" t="str">
        <f>Schedule!$E$3</f>
        <v>Current status quo</v>
      </c>
      <c r="B197" s="262" t="s">
        <v>111</v>
      </c>
      <c r="C197" s="178">
        <f>Schedule!$E$6</f>
        <v>2019</v>
      </c>
      <c r="D197" s="262">
        <f>Schedule!E27</f>
        <v>2023</v>
      </c>
      <c r="E197" s="262" t="s">
        <v>47</v>
      </c>
      <c r="F197" s="346">
        <f t="shared" si="87"/>
        <v>3.1584263847665004</v>
      </c>
      <c r="G197" s="244">
        <f t="shared" si="88"/>
        <v>3.4005934895654994</v>
      </c>
      <c r="H197" s="244">
        <f t="shared" si="89"/>
        <v>3.1738552007075005</v>
      </c>
      <c r="I197" s="244">
        <f t="shared" si="90"/>
        <v>3.2409059749324993</v>
      </c>
      <c r="J197" s="244">
        <f t="shared" si="91"/>
        <v>2.9766950049999994</v>
      </c>
      <c r="K197" s="244">
        <f t="shared" si="92"/>
        <v>2.8174798599999997</v>
      </c>
      <c r="L197" s="339">
        <f t="shared" ref="L197:AK197" si="100">IF(L$192&lt;=$D197,$Q104,0)</f>
        <v>2.8174798599999997</v>
      </c>
      <c r="M197" s="339">
        <f t="shared" si="100"/>
        <v>2.8174798599999997</v>
      </c>
      <c r="N197" s="339">
        <f t="shared" si="100"/>
        <v>2.8174798599999997</v>
      </c>
      <c r="O197" s="339">
        <f t="shared" si="100"/>
        <v>2.8174798599999997</v>
      </c>
      <c r="P197" s="339">
        <f t="shared" si="100"/>
        <v>0</v>
      </c>
      <c r="Q197" s="339">
        <f t="shared" si="100"/>
        <v>0</v>
      </c>
      <c r="R197" s="339">
        <f t="shared" si="100"/>
        <v>0</v>
      </c>
      <c r="S197" s="339">
        <f t="shared" si="100"/>
        <v>0</v>
      </c>
      <c r="T197" s="339">
        <f t="shared" si="100"/>
        <v>0</v>
      </c>
      <c r="U197" s="339">
        <f t="shared" si="100"/>
        <v>0</v>
      </c>
      <c r="V197" s="339">
        <f t="shared" si="100"/>
        <v>0</v>
      </c>
      <c r="W197" s="339">
        <f t="shared" si="100"/>
        <v>0</v>
      </c>
      <c r="X197" s="339">
        <f t="shared" si="100"/>
        <v>0</v>
      </c>
      <c r="Y197" s="339">
        <f t="shared" si="100"/>
        <v>0</v>
      </c>
      <c r="Z197" s="339">
        <f t="shared" si="100"/>
        <v>0</v>
      </c>
      <c r="AA197" s="339">
        <f t="shared" si="100"/>
        <v>0</v>
      </c>
      <c r="AB197" s="339">
        <f t="shared" si="100"/>
        <v>0</v>
      </c>
      <c r="AC197" s="339">
        <f t="shared" si="100"/>
        <v>0</v>
      </c>
      <c r="AD197" s="339">
        <f t="shared" si="100"/>
        <v>0</v>
      </c>
      <c r="AE197" s="339">
        <f t="shared" si="100"/>
        <v>0</v>
      </c>
      <c r="AF197" s="339">
        <f t="shared" si="100"/>
        <v>0</v>
      </c>
      <c r="AG197" s="339">
        <f t="shared" si="100"/>
        <v>0</v>
      </c>
      <c r="AH197" s="339">
        <f t="shared" si="100"/>
        <v>0</v>
      </c>
      <c r="AI197" s="339">
        <f t="shared" si="100"/>
        <v>0</v>
      </c>
      <c r="AJ197" s="339">
        <f t="shared" si="100"/>
        <v>0</v>
      </c>
      <c r="AK197" s="339">
        <f t="shared" si="100"/>
        <v>0</v>
      </c>
      <c r="AL197" s="294">
        <f t="shared" si="94"/>
        <v>11.269919439999999</v>
      </c>
      <c r="AM197" s="294">
        <f t="shared" si="95"/>
        <v>0</v>
      </c>
      <c r="AN197" s="300">
        <f t="shared" si="96"/>
        <v>11.269919439999999</v>
      </c>
    </row>
    <row r="198" spans="1:40" x14ac:dyDescent="0.2">
      <c r="A198" s="504" t="str">
        <f>Schedule!$E$3</f>
        <v>Current status quo</v>
      </c>
      <c r="B198" s="262" t="s">
        <v>126</v>
      </c>
      <c r="C198" s="178">
        <f>Schedule!$E$6</f>
        <v>2019</v>
      </c>
      <c r="D198" s="262">
        <f>Schedule!E29</f>
        <v>2023</v>
      </c>
      <c r="E198" s="262" t="s">
        <v>47</v>
      </c>
      <c r="F198" s="346">
        <f t="shared" si="87"/>
        <v>2.8498115999999998</v>
      </c>
      <c r="G198" s="244">
        <f t="shared" si="88"/>
        <v>3.2430721199999999</v>
      </c>
      <c r="H198" s="244">
        <f t="shared" si="89"/>
        <v>3.2430721199999999</v>
      </c>
      <c r="I198" s="244">
        <f t="shared" si="90"/>
        <v>3.2293002199999998</v>
      </c>
      <c r="J198" s="244">
        <f t="shared" si="91"/>
        <v>2.8910723599999999</v>
      </c>
      <c r="K198" s="244">
        <f t="shared" si="92"/>
        <v>3.2212847199999999</v>
      </c>
      <c r="L198" s="339">
        <f t="shared" ref="L198:AK198" si="101">IF(L$192&lt;=$D198,$Q105,0)</f>
        <v>3.2212847199999999</v>
      </c>
      <c r="M198" s="339">
        <f t="shared" si="101"/>
        <v>3.2212847199999999</v>
      </c>
      <c r="N198" s="339">
        <f t="shared" si="101"/>
        <v>3.2212847199999999</v>
      </c>
      <c r="O198" s="339">
        <f t="shared" si="101"/>
        <v>3.2212847199999999</v>
      </c>
      <c r="P198" s="339">
        <f t="shared" si="101"/>
        <v>0</v>
      </c>
      <c r="Q198" s="339">
        <f t="shared" si="101"/>
        <v>0</v>
      </c>
      <c r="R198" s="339">
        <f t="shared" si="101"/>
        <v>0</v>
      </c>
      <c r="S198" s="339">
        <f t="shared" si="101"/>
        <v>0</v>
      </c>
      <c r="T198" s="339">
        <f t="shared" si="101"/>
        <v>0</v>
      </c>
      <c r="U198" s="339">
        <f t="shared" si="101"/>
        <v>0</v>
      </c>
      <c r="V198" s="339">
        <f t="shared" si="101"/>
        <v>0</v>
      </c>
      <c r="W198" s="339">
        <f t="shared" si="101"/>
        <v>0</v>
      </c>
      <c r="X198" s="339">
        <f t="shared" si="101"/>
        <v>0</v>
      </c>
      <c r="Y198" s="339">
        <f t="shared" si="101"/>
        <v>0</v>
      </c>
      <c r="Z198" s="339">
        <f t="shared" si="101"/>
        <v>0</v>
      </c>
      <c r="AA198" s="339">
        <f t="shared" si="101"/>
        <v>0</v>
      </c>
      <c r="AB198" s="339">
        <f t="shared" si="101"/>
        <v>0</v>
      </c>
      <c r="AC198" s="339">
        <f t="shared" si="101"/>
        <v>0</v>
      </c>
      <c r="AD198" s="339">
        <f t="shared" si="101"/>
        <v>0</v>
      </c>
      <c r="AE198" s="339">
        <f t="shared" si="101"/>
        <v>0</v>
      </c>
      <c r="AF198" s="339">
        <f t="shared" si="101"/>
        <v>0</v>
      </c>
      <c r="AG198" s="339">
        <f t="shared" si="101"/>
        <v>0</v>
      </c>
      <c r="AH198" s="339">
        <f t="shared" si="101"/>
        <v>0</v>
      </c>
      <c r="AI198" s="339">
        <f t="shared" si="101"/>
        <v>0</v>
      </c>
      <c r="AJ198" s="339">
        <f t="shared" si="101"/>
        <v>0</v>
      </c>
      <c r="AK198" s="339">
        <f t="shared" si="101"/>
        <v>0</v>
      </c>
      <c r="AL198" s="294">
        <f t="shared" si="94"/>
        <v>12.88513888</v>
      </c>
      <c r="AM198" s="294">
        <f t="shared" si="95"/>
        <v>0</v>
      </c>
      <c r="AN198" s="300">
        <f t="shared" si="96"/>
        <v>12.88513888</v>
      </c>
    </row>
    <row r="199" spans="1:40" x14ac:dyDescent="0.2">
      <c r="A199" s="504" t="str">
        <f>Schedule!$E$3</f>
        <v>Current status quo</v>
      </c>
      <c r="B199" s="262" t="s">
        <v>112</v>
      </c>
      <c r="C199" s="178">
        <f>Schedule!$E$6</f>
        <v>2019</v>
      </c>
      <c r="D199" s="262">
        <f>Schedule!E23</f>
        <v>2021</v>
      </c>
      <c r="E199" s="262" t="s">
        <v>47</v>
      </c>
      <c r="F199" s="346">
        <f t="shared" si="87"/>
        <v>3.3502548724770005</v>
      </c>
      <c r="G199" s="244">
        <f t="shared" si="88"/>
        <v>2.9821296302125004</v>
      </c>
      <c r="H199" s="244">
        <f t="shared" si="89"/>
        <v>3.0455805086405006</v>
      </c>
      <c r="I199" s="244">
        <f t="shared" si="90"/>
        <v>2.8468148919000003</v>
      </c>
      <c r="J199" s="244">
        <f t="shared" si="91"/>
        <v>2.7917706551560002</v>
      </c>
      <c r="K199" s="244">
        <f t="shared" si="92"/>
        <v>2.4056569390250004</v>
      </c>
      <c r="L199" s="339">
        <f t="shared" ref="L199:AK199" si="102">IF(L$192&lt;=$D199,$Q106,0)</f>
        <v>2.4056569390250004</v>
      </c>
      <c r="M199" s="339">
        <f t="shared" si="102"/>
        <v>2.4056569390250004</v>
      </c>
      <c r="N199" s="339">
        <f t="shared" si="102"/>
        <v>0</v>
      </c>
      <c r="O199" s="339">
        <f t="shared" si="102"/>
        <v>0</v>
      </c>
      <c r="P199" s="339">
        <f t="shared" si="102"/>
        <v>0</v>
      </c>
      <c r="Q199" s="339">
        <f t="shared" si="102"/>
        <v>0</v>
      </c>
      <c r="R199" s="339">
        <f t="shared" si="102"/>
        <v>0</v>
      </c>
      <c r="S199" s="339">
        <f t="shared" si="102"/>
        <v>0</v>
      </c>
      <c r="T199" s="339">
        <f t="shared" si="102"/>
        <v>0</v>
      </c>
      <c r="U199" s="339">
        <f t="shared" si="102"/>
        <v>0</v>
      </c>
      <c r="V199" s="339">
        <f t="shared" si="102"/>
        <v>0</v>
      </c>
      <c r="W199" s="339">
        <f t="shared" si="102"/>
        <v>0</v>
      </c>
      <c r="X199" s="339">
        <f t="shared" si="102"/>
        <v>0</v>
      </c>
      <c r="Y199" s="339">
        <f t="shared" si="102"/>
        <v>0</v>
      </c>
      <c r="Z199" s="339">
        <f t="shared" si="102"/>
        <v>0</v>
      </c>
      <c r="AA199" s="339">
        <f t="shared" si="102"/>
        <v>0</v>
      </c>
      <c r="AB199" s="339">
        <f t="shared" si="102"/>
        <v>0</v>
      </c>
      <c r="AC199" s="339">
        <f t="shared" si="102"/>
        <v>0</v>
      </c>
      <c r="AD199" s="339">
        <f t="shared" si="102"/>
        <v>0</v>
      </c>
      <c r="AE199" s="339">
        <f t="shared" si="102"/>
        <v>0</v>
      </c>
      <c r="AF199" s="339">
        <f t="shared" si="102"/>
        <v>0</v>
      </c>
      <c r="AG199" s="339">
        <f t="shared" si="102"/>
        <v>0</v>
      </c>
      <c r="AH199" s="339">
        <f t="shared" si="102"/>
        <v>0</v>
      </c>
      <c r="AI199" s="339">
        <f t="shared" si="102"/>
        <v>0</v>
      </c>
      <c r="AJ199" s="339">
        <f t="shared" si="102"/>
        <v>0</v>
      </c>
      <c r="AK199" s="339">
        <f t="shared" si="102"/>
        <v>0</v>
      </c>
      <c r="AL199" s="294">
        <f t="shared" si="94"/>
        <v>4.8113138780500009</v>
      </c>
      <c r="AM199" s="294">
        <f t="shared" si="95"/>
        <v>0</v>
      </c>
      <c r="AN199" s="300">
        <f t="shared" si="96"/>
        <v>4.8113138780500009</v>
      </c>
    </row>
    <row r="200" spans="1:40" x14ac:dyDescent="0.2">
      <c r="A200" s="504" t="str">
        <f>Schedule!$E$3</f>
        <v>Current status quo</v>
      </c>
      <c r="B200" s="262" t="s">
        <v>113</v>
      </c>
      <c r="C200" s="178">
        <f>Schedule!$E$6</f>
        <v>2019</v>
      </c>
      <c r="D200" s="262">
        <f>Schedule!E24</f>
        <v>2021</v>
      </c>
      <c r="E200" s="262" t="s">
        <v>47</v>
      </c>
      <c r="F200" s="346">
        <f t="shared" si="87"/>
        <v>3.3502548724770005</v>
      </c>
      <c r="G200" s="244">
        <f t="shared" si="88"/>
        <v>2.9821296302125004</v>
      </c>
      <c r="H200" s="244">
        <f t="shared" si="89"/>
        <v>3.0455805086405006</v>
      </c>
      <c r="I200" s="244">
        <f t="shared" si="90"/>
        <v>2.8468148919000003</v>
      </c>
      <c r="J200" s="244">
        <f t="shared" si="91"/>
        <v>2.7917706551560002</v>
      </c>
      <c r="K200" s="244">
        <f t="shared" si="92"/>
        <v>2.4056569390250004</v>
      </c>
      <c r="L200" s="339">
        <f t="shared" ref="L200:AK200" si="103">IF(L$192&lt;=$D200,$Q107,0)</f>
        <v>2.4056569390250004</v>
      </c>
      <c r="M200" s="339">
        <f t="shared" si="103"/>
        <v>2.4056569390250004</v>
      </c>
      <c r="N200" s="339">
        <f t="shared" si="103"/>
        <v>0</v>
      </c>
      <c r="O200" s="339">
        <f t="shared" si="103"/>
        <v>0</v>
      </c>
      <c r="P200" s="339">
        <f t="shared" si="103"/>
        <v>0</v>
      </c>
      <c r="Q200" s="339">
        <f t="shared" si="103"/>
        <v>0</v>
      </c>
      <c r="R200" s="339">
        <f t="shared" si="103"/>
        <v>0</v>
      </c>
      <c r="S200" s="339">
        <f t="shared" si="103"/>
        <v>0</v>
      </c>
      <c r="T200" s="339">
        <f t="shared" si="103"/>
        <v>0</v>
      </c>
      <c r="U200" s="339">
        <f t="shared" si="103"/>
        <v>0</v>
      </c>
      <c r="V200" s="339">
        <f t="shared" si="103"/>
        <v>0</v>
      </c>
      <c r="W200" s="339">
        <f t="shared" si="103"/>
        <v>0</v>
      </c>
      <c r="X200" s="339">
        <f t="shared" si="103"/>
        <v>0</v>
      </c>
      <c r="Y200" s="339">
        <f t="shared" si="103"/>
        <v>0</v>
      </c>
      <c r="Z200" s="339">
        <f t="shared" si="103"/>
        <v>0</v>
      </c>
      <c r="AA200" s="339">
        <f t="shared" si="103"/>
        <v>0</v>
      </c>
      <c r="AB200" s="339">
        <f t="shared" si="103"/>
        <v>0</v>
      </c>
      <c r="AC200" s="339">
        <f t="shared" si="103"/>
        <v>0</v>
      </c>
      <c r="AD200" s="339">
        <f t="shared" si="103"/>
        <v>0</v>
      </c>
      <c r="AE200" s="339">
        <f t="shared" si="103"/>
        <v>0</v>
      </c>
      <c r="AF200" s="339">
        <f t="shared" si="103"/>
        <v>0</v>
      </c>
      <c r="AG200" s="339">
        <f t="shared" si="103"/>
        <v>0</v>
      </c>
      <c r="AH200" s="339">
        <f t="shared" si="103"/>
        <v>0</v>
      </c>
      <c r="AI200" s="339">
        <f t="shared" si="103"/>
        <v>0</v>
      </c>
      <c r="AJ200" s="339">
        <f t="shared" si="103"/>
        <v>0</v>
      </c>
      <c r="AK200" s="339">
        <f t="shared" si="103"/>
        <v>0</v>
      </c>
      <c r="AL200" s="294">
        <f t="shared" si="94"/>
        <v>4.8113138780500009</v>
      </c>
      <c r="AM200" s="294">
        <f t="shared" si="95"/>
        <v>0</v>
      </c>
      <c r="AN200" s="300">
        <f t="shared" si="96"/>
        <v>4.8113138780500009</v>
      </c>
    </row>
    <row r="201" spans="1:40" x14ac:dyDescent="0.2">
      <c r="A201" s="504" t="str">
        <f>Schedule!$E$3</f>
        <v>Current status quo</v>
      </c>
      <c r="B201" s="262" t="s">
        <v>127</v>
      </c>
      <c r="C201" s="178">
        <f>Schedule!$E$6</f>
        <v>2019</v>
      </c>
      <c r="D201" s="262">
        <f>Schedule!E30</f>
        <v>2021</v>
      </c>
      <c r="E201" s="262" t="s">
        <v>47</v>
      </c>
      <c r="F201" s="346">
        <f t="shared" si="87"/>
        <v>2.7312879799999998</v>
      </c>
      <c r="G201" s="244">
        <f t="shared" si="88"/>
        <v>2.6858878599999998</v>
      </c>
      <c r="H201" s="244">
        <f t="shared" si="89"/>
        <v>2.9997051400000001</v>
      </c>
      <c r="I201" s="244">
        <f t="shared" si="90"/>
        <v>2.6081346399999998</v>
      </c>
      <c r="J201" s="244">
        <f t="shared" si="91"/>
        <v>2.9221331400000001</v>
      </c>
      <c r="K201" s="244">
        <f t="shared" si="92"/>
        <v>2.8323209999999999</v>
      </c>
      <c r="L201" s="339">
        <f t="shared" ref="L201:AK201" si="104">IF(L$192&lt;=$D201,$Q108,0)</f>
        <v>2.8323209999999999</v>
      </c>
      <c r="M201" s="339">
        <f t="shared" si="104"/>
        <v>2.8323209999999999</v>
      </c>
      <c r="N201" s="339">
        <f t="shared" si="104"/>
        <v>0</v>
      </c>
      <c r="O201" s="339">
        <f t="shared" si="104"/>
        <v>0</v>
      </c>
      <c r="P201" s="339">
        <f t="shared" si="104"/>
        <v>0</v>
      </c>
      <c r="Q201" s="339">
        <f t="shared" si="104"/>
        <v>0</v>
      </c>
      <c r="R201" s="339">
        <f t="shared" si="104"/>
        <v>0</v>
      </c>
      <c r="S201" s="339">
        <f t="shared" si="104"/>
        <v>0</v>
      </c>
      <c r="T201" s="339">
        <f t="shared" si="104"/>
        <v>0</v>
      </c>
      <c r="U201" s="339">
        <f t="shared" si="104"/>
        <v>0</v>
      </c>
      <c r="V201" s="339">
        <f t="shared" si="104"/>
        <v>0</v>
      </c>
      <c r="W201" s="339">
        <f t="shared" si="104"/>
        <v>0</v>
      </c>
      <c r="X201" s="339">
        <f t="shared" si="104"/>
        <v>0</v>
      </c>
      <c r="Y201" s="339">
        <f t="shared" si="104"/>
        <v>0</v>
      </c>
      <c r="Z201" s="339">
        <f t="shared" si="104"/>
        <v>0</v>
      </c>
      <c r="AA201" s="339">
        <f t="shared" si="104"/>
        <v>0</v>
      </c>
      <c r="AB201" s="339">
        <f t="shared" si="104"/>
        <v>0</v>
      </c>
      <c r="AC201" s="339">
        <f t="shared" si="104"/>
        <v>0</v>
      </c>
      <c r="AD201" s="339">
        <f t="shared" si="104"/>
        <v>0</v>
      </c>
      <c r="AE201" s="339">
        <f t="shared" si="104"/>
        <v>0</v>
      </c>
      <c r="AF201" s="339">
        <f t="shared" si="104"/>
        <v>0</v>
      </c>
      <c r="AG201" s="339">
        <f t="shared" si="104"/>
        <v>0</v>
      </c>
      <c r="AH201" s="339">
        <f t="shared" si="104"/>
        <v>0</v>
      </c>
      <c r="AI201" s="339">
        <f t="shared" si="104"/>
        <v>0</v>
      </c>
      <c r="AJ201" s="339">
        <f t="shared" si="104"/>
        <v>0</v>
      </c>
      <c r="AK201" s="339">
        <f t="shared" si="104"/>
        <v>0</v>
      </c>
      <c r="AL201" s="294">
        <f t="shared" si="94"/>
        <v>5.6646419999999997</v>
      </c>
      <c r="AM201" s="294">
        <f t="shared" si="95"/>
        <v>0</v>
      </c>
      <c r="AN201" s="300">
        <f t="shared" si="96"/>
        <v>5.6646419999999997</v>
      </c>
    </row>
    <row r="202" spans="1:40" x14ac:dyDescent="0.2">
      <c r="A202" s="504" t="str">
        <f>Schedule!$E$3</f>
        <v>Current status quo</v>
      </c>
      <c r="B202" s="262" t="s">
        <v>120</v>
      </c>
      <c r="C202" s="178">
        <f>Schedule!$E$6</f>
        <v>2019</v>
      </c>
      <c r="D202" s="262">
        <f>Schedule!E13</f>
        <v>2020</v>
      </c>
      <c r="E202" s="262" t="s">
        <v>47</v>
      </c>
      <c r="F202" s="346">
        <f t="shared" si="87"/>
        <v>0.86129110662800001</v>
      </c>
      <c r="G202" s="244">
        <f t="shared" si="88"/>
        <v>0.39483097954799995</v>
      </c>
      <c r="H202" s="244">
        <f t="shared" si="89"/>
        <v>0.39547857938000003</v>
      </c>
      <c r="I202" s="244">
        <f t="shared" si="90"/>
        <v>0.113611569311</v>
      </c>
      <c r="J202" s="244">
        <f t="shared" si="91"/>
        <v>0.27874596620000003</v>
      </c>
      <c r="K202" s="244">
        <f t="shared" si="92"/>
        <v>0.37586472120000003</v>
      </c>
      <c r="L202" s="339">
        <f t="shared" ref="L202:AK202" si="105">IF(L$192&lt;=$D202,$Q109,0)</f>
        <v>0.37586472120000003</v>
      </c>
      <c r="M202" s="339">
        <f t="shared" si="105"/>
        <v>0</v>
      </c>
      <c r="N202" s="339">
        <f t="shared" si="105"/>
        <v>0</v>
      </c>
      <c r="O202" s="339">
        <f t="shared" si="105"/>
        <v>0</v>
      </c>
      <c r="P202" s="339">
        <f t="shared" si="105"/>
        <v>0</v>
      </c>
      <c r="Q202" s="339">
        <f t="shared" si="105"/>
        <v>0</v>
      </c>
      <c r="R202" s="339">
        <f t="shared" si="105"/>
        <v>0</v>
      </c>
      <c r="S202" s="339">
        <f t="shared" si="105"/>
        <v>0</v>
      </c>
      <c r="T202" s="339">
        <f t="shared" si="105"/>
        <v>0</v>
      </c>
      <c r="U202" s="339">
        <f t="shared" si="105"/>
        <v>0</v>
      </c>
      <c r="V202" s="339">
        <f t="shared" si="105"/>
        <v>0</v>
      </c>
      <c r="W202" s="339">
        <f t="shared" si="105"/>
        <v>0</v>
      </c>
      <c r="X202" s="339">
        <f t="shared" si="105"/>
        <v>0</v>
      </c>
      <c r="Y202" s="339">
        <f t="shared" si="105"/>
        <v>0</v>
      </c>
      <c r="Z202" s="339">
        <f t="shared" si="105"/>
        <v>0</v>
      </c>
      <c r="AA202" s="339">
        <f t="shared" si="105"/>
        <v>0</v>
      </c>
      <c r="AB202" s="339">
        <f t="shared" si="105"/>
        <v>0</v>
      </c>
      <c r="AC202" s="339">
        <f t="shared" si="105"/>
        <v>0</v>
      </c>
      <c r="AD202" s="339">
        <f t="shared" si="105"/>
        <v>0</v>
      </c>
      <c r="AE202" s="339">
        <f t="shared" si="105"/>
        <v>0</v>
      </c>
      <c r="AF202" s="339">
        <f t="shared" si="105"/>
        <v>0</v>
      </c>
      <c r="AG202" s="339">
        <f t="shared" si="105"/>
        <v>0</v>
      </c>
      <c r="AH202" s="339">
        <f t="shared" si="105"/>
        <v>0</v>
      </c>
      <c r="AI202" s="339">
        <f t="shared" si="105"/>
        <v>0</v>
      </c>
      <c r="AJ202" s="339">
        <f t="shared" si="105"/>
        <v>0</v>
      </c>
      <c r="AK202" s="339">
        <f t="shared" si="105"/>
        <v>0</v>
      </c>
      <c r="AL202" s="294">
        <f t="shared" si="94"/>
        <v>0.37586472120000003</v>
      </c>
      <c r="AM202" s="294">
        <f t="shared" si="95"/>
        <v>0</v>
      </c>
      <c r="AN202" s="300">
        <f t="shared" si="96"/>
        <v>0.37586472120000003</v>
      </c>
    </row>
    <row r="203" spans="1:40" x14ac:dyDescent="0.2">
      <c r="A203" s="504" t="str">
        <f>Schedule!$E$3</f>
        <v>Current status quo</v>
      </c>
      <c r="B203" s="262" t="s">
        <v>128</v>
      </c>
      <c r="C203" s="178">
        <f>Schedule!$E$6</f>
        <v>2019</v>
      </c>
      <c r="D203" s="262">
        <f>Schedule!E25</f>
        <v>2021</v>
      </c>
      <c r="E203" s="262" t="s">
        <v>47</v>
      </c>
      <c r="F203" s="346">
        <f t="shared" si="87"/>
        <v>2.5501423126565812</v>
      </c>
      <c r="G203" s="244">
        <f t="shared" si="88"/>
        <v>2.2279684570826683</v>
      </c>
      <c r="H203" s="244">
        <f t="shared" si="89"/>
        <v>2.2554129770917695</v>
      </c>
      <c r="I203" s="244">
        <f t="shared" si="90"/>
        <v>2.5252171250233504</v>
      </c>
      <c r="J203" s="244">
        <f t="shared" si="91"/>
        <v>2.4583930280898207</v>
      </c>
      <c r="K203" s="244">
        <f t="shared" si="92"/>
        <v>2.6901295457098731</v>
      </c>
      <c r="L203" s="339">
        <f t="shared" ref="L203:AK203" si="106">IF(L$192&lt;=$D203,$Q110,0)</f>
        <v>2.6901295457098731</v>
      </c>
      <c r="M203" s="339">
        <f t="shared" si="106"/>
        <v>2.6901295457098731</v>
      </c>
      <c r="N203" s="339">
        <f t="shared" si="106"/>
        <v>0</v>
      </c>
      <c r="O203" s="339">
        <f t="shared" si="106"/>
        <v>0</v>
      </c>
      <c r="P203" s="339">
        <f t="shared" si="106"/>
        <v>0</v>
      </c>
      <c r="Q203" s="339">
        <f t="shared" si="106"/>
        <v>0</v>
      </c>
      <c r="R203" s="339">
        <f t="shared" si="106"/>
        <v>0</v>
      </c>
      <c r="S203" s="339">
        <f t="shared" si="106"/>
        <v>0</v>
      </c>
      <c r="T203" s="339">
        <f t="shared" si="106"/>
        <v>0</v>
      </c>
      <c r="U203" s="339">
        <f t="shared" si="106"/>
        <v>0</v>
      </c>
      <c r="V203" s="339">
        <f t="shared" si="106"/>
        <v>0</v>
      </c>
      <c r="W203" s="339">
        <f t="shared" si="106"/>
        <v>0</v>
      </c>
      <c r="X203" s="339">
        <f t="shared" si="106"/>
        <v>0</v>
      </c>
      <c r="Y203" s="339">
        <f t="shared" si="106"/>
        <v>0</v>
      </c>
      <c r="Z203" s="339">
        <f t="shared" si="106"/>
        <v>0</v>
      </c>
      <c r="AA203" s="339">
        <f t="shared" si="106"/>
        <v>0</v>
      </c>
      <c r="AB203" s="339">
        <f t="shared" si="106"/>
        <v>0</v>
      </c>
      <c r="AC203" s="339">
        <f t="shared" si="106"/>
        <v>0</v>
      </c>
      <c r="AD203" s="339">
        <f t="shared" si="106"/>
        <v>0</v>
      </c>
      <c r="AE203" s="339">
        <f t="shared" si="106"/>
        <v>0</v>
      </c>
      <c r="AF203" s="339">
        <f t="shared" si="106"/>
        <v>0</v>
      </c>
      <c r="AG203" s="339">
        <f t="shared" si="106"/>
        <v>0</v>
      </c>
      <c r="AH203" s="339">
        <f t="shared" si="106"/>
        <v>0</v>
      </c>
      <c r="AI203" s="339">
        <f t="shared" si="106"/>
        <v>0</v>
      </c>
      <c r="AJ203" s="339">
        <f t="shared" si="106"/>
        <v>0</v>
      </c>
      <c r="AK203" s="339">
        <f t="shared" si="106"/>
        <v>0</v>
      </c>
      <c r="AL203" s="294">
        <f t="shared" si="94"/>
        <v>5.3802590914197461</v>
      </c>
      <c r="AM203" s="294">
        <f t="shared" si="95"/>
        <v>0</v>
      </c>
      <c r="AN203" s="300">
        <f t="shared" si="96"/>
        <v>5.3802590914197461</v>
      </c>
    </row>
    <row r="204" spans="1:40" x14ac:dyDescent="0.2">
      <c r="A204" s="504" t="str">
        <f>Schedule!$E$3</f>
        <v>Current status quo</v>
      </c>
      <c r="B204" s="262" t="s">
        <v>129</v>
      </c>
      <c r="C204" s="178">
        <f>Schedule!$E$6</f>
        <v>2019</v>
      </c>
      <c r="D204" s="262">
        <f>Schedule!E26</f>
        <v>2021</v>
      </c>
      <c r="E204" s="262" t="s">
        <v>47</v>
      </c>
      <c r="F204" s="346">
        <f t="shared" si="87"/>
        <v>2.6698470865714188</v>
      </c>
      <c r="G204" s="244">
        <f t="shared" si="88"/>
        <v>2.0528174272873319</v>
      </c>
      <c r="H204" s="244">
        <f t="shared" si="89"/>
        <v>2.7685301251202299</v>
      </c>
      <c r="I204" s="244">
        <f t="shared" si="90"/>
        <v>3.1395888710766493</v>
      </c>
      <c r="J204" s="244">
        <f t="shared" si="91"/>
        <v>2.5176105598101786</v>
      </c>
      <c r="K204" s="244">
        <f t="shared" si="92"/>
        <v>2.0770662939901277</v>
      </c>
      <c r="L204" s="339">
        <f t="shared" ref="L204:AK204" si="107">IF(L$192&lt;=$D204,$Q111,0)</f>
        <v>2.0770662939901277</v>
      </c>
      <c r="M204" s="339">
        <f t="shared" si="107"/>
        <v>2.0770662939901277</v>
      </c>
      <c r="N204" s="339">
        <f t="shared" si="107"/>
        <v>0</v>
      </c>
      <c r="O204" s="339">
        <f t="shared" si="107"/>
        <v>0</v>
      </c>
      <c r="P204" s="339">
        <f t="shared" si="107"/>
        <v>0</v>
      </c>
      <c r="Q204" s="339">
        <f t="shared" si="107"/>
        <v>0</v>
      </c>
      <c r="R204" s="339">
        <f t="shared" si="107"/>
        <v>0</v>
      </c>
      <c r="S204" s="339">
        <f t="shared" si="107"/>
        <v>0</v>
      </c>
      <c r="T204" s="339">
        <f t="shared" si="107"/>
        <v>0</v>
      </c>
      <c r="U204" s="339">
        <f t="shared" si="107"/>
        <v>0</v>
      </c>
      <c r="V204" s="339">
        <f t="shared" si="107"/>
        <v>0</v>
      </c>
      <c r="W204" s="339">
        <f t="shared" si="107"/>
        <v>0</v>
      </c>
      <c r="X204" s="339">
        <f t="shared" si="107"/>
        <v>0</v>
      </c>
      <c r="Y204" s="339">
        <f t="shared" si="107"/>
        <v>0</v>
      </c>
      <c r="Z204" s="339">
        <f t="shared" si="107"/>
        <v>0</v>
      </c>
      <c r="AA204" s="339">
        <f t="shared" si="107"/>
        <v>0</v>
      </c>
      <c r="AB204" s="339">
        <f t="shared" si="107"/>
        <v>0</v>
      </c>
      <c r="AC204" s="339">
        <f t="shared" si="107"/>
        <v>0</v>
      </c>
      <c r="AD204" s="339">
        <f t="shared" si="107"/>
        <v>0</v>
      </c>
      <c r="AE204" s="339">
        <f t="shared" si="107"/>
        <v>0</v>
      </c>
      <c r="AF204" s="339">
        <f t="shared" si="107"/>
        <v>0</v>
      </c>
      <c r="AG204" s="339">
        <f t="shared" si="107"/>
        <v>0</v>
      </c>
      <c r="AH204" s="339">
        <f t="shared" si="107"/>
        <v>0</v>
      </c>
      <c r="AI204" s="339">
        <f t="shared" si="107"/>
        <v>0</v>
      </c>
      <c r="AJ204" s="339">
        <f t="shared" si="107"/>
        <v>0</v>
      </c>
      <c r="AK204" s="339">
        <f t="shared" si="107"/>
        <v>0</v>
      </c>
      <c r="AL204" s="294">
        <f t="shared" si="94"/>
        <v>4.1541325879802553</v>
      </c>
      <c r="AM204" s="294">
        <f t="shared" si="95"/>
        <v>0</v>
      </c>
      <c r="AN204" s="300">
        <f t="shared" si="96"/>
        <v>4.1541325879802553</v>
      </c>
    </row>
    <row r="205" spans="1:40" x14ac:dyDescent="0.2">
      <c r="A205" s="504" t="str">
        <f>Schedule!$E$3</f>
        <v>Current status quo</v>
      </c>
      <c r="B205" s="262" t="s">
        <v>130</v>
      </c>
      <c r="C205" s="178">
        <f>Schedule!$E$6</f>
        <v>2019</v>
      </c>
      <c r="D205" s="262">
        <f>Schedule!E16</f>
        <v>2017</v>
      </c>
      <c r="E205" s="262" t="s">
        <v>47</v>
      </c>
      <c r="F205" s="346">
        <f t="shared" si="87"/>
        <v>2.0513743574656815</v>
      </c>
      <c r="G205" s="244">
        <f t="shared" si="88"/>
        <v>1.7926224390450907</v>
      </c>
      <c r="H205" s="244">
        <f t="shared" si="89"/>
        <v>1.8733598627422963</v>
      </c>
      <c r="I205" s="244">
        <f t="shared" si="90"/>
        <v>0</v>
      </c>
      <c r="J205" s="244">
        <f t="shared" si="91"/>
        <v>0</v>
      </c>
      <c r="K205" s="244">
        <f t="shared" si="92"/>
        <v>0</v>
      </c>
      <c r="L205" s="339">
        <f t="shared" ref="L205:AK205" si="108">IF(L$192&lt;=$D205,$Q112,0)</f>
        <v>0</v>
      </c>
      <c r="M205" s="339">
        <f t="shared" si="108"/>
        <v>0</v>
      </c>
      <c r="N205" s="339">
        <f t="shared" si="108"/>
        <v>0</v>
      </c>
      <c r="O205" s="339">
        <f t="shared" si="108"/>
        <v>0</v>
      </c>
      <c r="P205" s="339">
        <f t="shared" si="108"/>
        <v>0</v>
      </c>
      <c r="Q205" s="339">
        <f t="shared" si="108"/>
        <v>0</v>
      </c>
      <c r="R205" s="339">
        <f t="shared" si="108"/>
        <v>0</v>
      </c>
      <c r="S205" s="339">
        <f t="shared" si="108"/>
        <v>0</v>
      </c>
      <c r="T205" s="339">
        <f t="shared" si="108"/>
        <v>0</v>
      </c>
      <c r="U205" s="339">
        <f t="shared" si="108"/>
        <v>0</v>
      </c>
      <c r="V205" s="339">
        <f t="shared" si="108"/>
        <v>0</v>
      </c>
      <c r="W205" s="339">
        <f t="shared" si="108"/>
        <v>0</v>
      </c>
      <c r="X205" s="339">
        <f t="shared" si="108"/>
        <v>0</v>
      </c>
      <c r="Y205" s="339">
        <f t="shared" si="108"/>
        <v>0</v>
      </c>
      <c r="Z205" s="339">
        <f t="shared" si="108"/>
        <v>0</v>
      </c>
      <c r="AA205" s="339">
        <f t="shared" si="108"/>
        <v>0</v>
      </c>
      <c r="AB205" s="339">
        <f t="shared" si="108"/>
        <v>0</v>
      </c>
      <c r="AC205" s="339">
        <f t="shared" si="108"/>
        <v>0</v>
      </c>
      <c r="AD205" s="339">
        <f t="shared" si="108"/>
        <v>0</v>
      </c>
      <c r="AE205" s="339">
        <f t="shared" si="108"/>
        <v>0</v>
      </c>
      <c r="AF205" s="339">
        <f t="shared" si="108"/>
        <v>0</v>
      </c>
      <c r="AG205" s="339">
        <f t="shared" si="108"/>
        <v>0</v>
      </c>
      <c r="AH205" s="339">
        <f t="shared" si="108"/>
        <v>0</v>
      </c>
      <c r="AI205" s="339">
        <f t="shared" si="108"/>
        <v>0</v>
      </c>
      <c r="AJ205" s="339">
        <f t="shared" si="108"/>
        <v>0</v>
      </c>
      <c r="AK205" s="339">
        <f t="shared" si="108"/>
        <v>0</v>
      </c>
      <c r="AL205" s="294">
        <f t="shared" si="94"/>
        <v>0</v>
      </c>
      <c r="AM205" s="294">
        <f t="shared" si="95"/>
        <v>0</v>
      </c>
      <c r="AN205" s="300">
        <f t="shared" si="96"/>
        <v>0</v>
      </c>
    </row>
    <row r="206" spans="1:40" x14ac:dyDescent="0.2">
      <c r="A206" s="504" t="str">
        <f>Schedule!$E$3</f>
        <v>Current status quo</v>
      </c>
      <c r="B206" s="262" t="s">
        <v>131</v>
      </c>
      <c r="C206" s="178">
        <f>Schedule!$E$6</f>
        <v>2019</v>
      </c>
      <c r="D206" s="262">
        <f>Schedule!E17</f>
        <v>2018</v>
      </c>
      <c r="E206" s="262" t="s">
        <v>47</v>
      </c>
      <c r="F206" s="346">
        <f t="shared" si="87"/>
        <v>1.9995924905898359</v>
      </c>
      <c r="G206" s="244">
        <f t="shared" si="88"/>
        <v>1.8402592468462826</v>
      </c>
      <c r="H206" s="244">
        <f t="shared" si="89"/>
        <v>2.0682161579593212</v>
      </c>
      <c r="I206" s="244">
        <f t="shared" si="90"/>
        <v>0</v>
      </c>
      <c r="J206" s="244">
        <f t="shared" si="91"/>
        <v>0</v>
      </c>
      <c r="K206" s="244">
        <f t="shared" si="92"/>
        <v>0</v>
      </c>
      <c r="L206" s="339">
        <f t="shared" ref="L206:AK206" si="109">IF(L$192&lt;=$D206,$Q113,0)</f>
        <v>0</v>
      </c>
      <c r="M206" s="339">
        <f t="shared" si="109"/>
        <v>0</v>
      </c>
      <c r="N206" s="339">
        <f t="shared" si="109"/>
        <v>0</v>
      </c>
      <c r="O206" s="339">
        <f t="shared" si="109"/>
        <v>0</v>
      </c>
      <c r="P206" s="339">
        <f t="shared" si="109"/>
        <v>0</v>
      </c>
      <c r="Q206" s="339">
        <f t="shared" si="109"/>
        <v>0</v>
      </c>
      <c r="R206" s="339">
        <f t="shared" si="109"/>
        <v>0</v>
      </c>
      <c r="S206" s="339">
        <f t="shared" si="109"/>
        <v>0</v>
      </c>
      <c r="T206" s="339">
        <f t="shared" si="109"/>
        <v>0</v>
      </c>
      <c r="U206" s="339">
        <f t="shared" si="109"/>
        <v>0</v>
      </c>
      <c r="V206" s="339">
        <f t="shared" si="109"/>
        <v>0</v>
      </c>
      <c r="W206" s="339">
        <f t="shared" si="109"/>
        <v>0</v>
      </c>
      <c r="X206" s="339">
        <f t="shared" si="109"/>
        <v>0</v>
      </c>
      <c r="Y206" s="339">
        <f t="shared" si="109"/>
        <v>0</v>
      </c>
      <c r="Z206" s="339">
        <f t="shared" si="109"/>
        <v>0</v>
      </c>
      <c r="AA206" s="339">
        <f t="shared" si="109"/>
        <v>0</v>
      </c>
      <c r="AB206" s="339">
        <f t="shared" si="109"/>
        <v>0</v>
      </c>
      <c r="AC206" s="339">
        <f t="shared" si="109"/>
        <v>0</v>
      </c>
      <c r="AD206" s="339">
        <f t="shared" si="109"/>
        <v>0</v>
      </c>
      <c r="AE206" s="339">
        <f t="shared" si="109"/>
        <v>0</v>
      </c>
      <c r="AF206" s="339">
        <f t="shared" si="109"/>
        <v>0</v>
      </c>
      <c r="AG206" s="339">
        <f t="shared" si="109"/>
        <v>0</v>
      </c>
      <c r="AH206" s="339">
        <f t="shared" si="109"/>
        <v>0</v>
      </c>
      <c r="AI206" s="339">
        <f t="shared" si="109"/>
        <v>0</v>
      </c>
      <c r="AJ206" s="339">
        <f t="shared" si="109"/>
        <v>0</v>
      </c>
      <c r="AK206" s="339">
        <f t="shared" si="109"/>
        <v>0</v>
      </c>
      <c r="AL206" s="294">
        <f t="shared" si="94"/>
        <v>0</v>
      </c>
      <c r="AM206" s="294">
        <f t="shared" si="95"/>
        <v>0</v>
      </c>
      <c r="AN206" s="300">
        <f t="shared" si="96"/>
        <v>0</v>
      </c>
    </row>
    <row r="207" spans="1:40" x14ac:dyDescent="0.2">
      <c r="A207" s="504" t="str">
        <f>Schedule!$E$3</f>
        <v>Current status quo</v>
      </c>
      <c r="B207" s="262" t="s">
        <v>132</v>
      </c>
      <c r="C207" s="178">
        <f>Schedule!$E$6</f>
        <v>2019</v>
      </c>
      <c r="D207" s="262">
        <f>Schedule!E18</f>
        <v>2020</v>
      </c>
      <c r="E207" s="262" t="s">
        <v>47</v>
      </c>
      <c r="F207" s="346">
        <f t="shared" si="87"/>
        <v>2.3079238229230725</v>
      </c>
      <c r="G207" s="244">
        <f t="shared" si="88"/>
        <v>2.4192445022924103</v>
      </c>
      <c r="H207" s="244">
        <f t="shared" si="89"/>
        <v>2.3204447252177416</v>
      </c>
      <c r="I207" s="244">
        <f t="shared" si="90"/>
        <v>1.4025206128395913</v>
      </c>
      <c r="J207" s="244">
        <f t="shared" si="91"/>
        <v>0</v>
      </c>
      <c r="K207" s="244">
        <f t="shared" si="92"/>
        <v>0</v>
      </c>
      <c r="L207" s="339">
        <f t="shared" ref="L207:AK207" si="110">IF(L$192&lt;=$D207,$Q114,0)</f>
        <v>0</v>
      </c>
      <c r="M207" s="339">
        <f t="shared" si="110"/>
        <v>0</v>
      </c>
      <c r="N207" s="339">
        <f t="shared" si="110"/>
        <v>0</v>
      </c>
      <c r="O207" s="339">
        <f t="shared" si="110"/>
        <v>0</v>
      </c>
      <c r="P207" s="339">
        <f t="shared" si="110"/>
        <v>0</v>
      </c>
      <c r="Q207" s="339">
        <f t="shared" si="110"/>
        <v>0</v>
      </c>
      <c r="R207" s="339">
        <f t="shared" si="110"/>
        <v>0</v>
      </c>
      <c r="S207" s="339">
        <f t="shared" si="110"/>
        <v>0</v>
      </c>
      <c r="T207" s="339">
        <f t="shared" si="110"/>
        <v>0</v>
      </c>
      <c r="U207" s="339">
        <f t="shared" si="110"/>
        <v>0</v>
      </c>
      <c r="V207" s="339">
        <f t="shared" si="110"/>
        <v>0</v>
      </c>
      <c r="W207" s="339">
        <f t="shared" si="110"/>
        <v>0</v>
      </c>
      <c r="X207" s="339">
        <f t="shared" si="110"/>
        <v>0</v>
      </c>
      <c r="Y207" s="339">
        <f t="shared" si="110"/>
        <v>0</v>
      </c>
      <c r="Z207" s="339">
        <f t="shared" si="110"/>
        <v>0</v>
      </c>
      <c r="AA207" s="339">
        <f t="shared" si="110"/>
        <v>0</v>
      </c>
      <c r="AB207" s="339">
        <f t="shared" si="110"/>
        <v>0</v>
      </c>
      <c r="AC207" s="339">
        <f t="shared" si="110"/>
        <v>0</v>
      </c>
      <c r="AD207" s="339">
        <f t="shared" si="110"/>
        <v>0</v>
      </c>
      <c r="AE207" s="339">
        <f t="shared" si="110"/>
        <v>0</v>
      </c>
      <c r="AF207" s="339">
        <f t="shared" si="110"/>
        <v>0</v>
      </c>
      <c r="AG207" s="339">
        <f t="shared" si="110"/>
        <v>0</v>
      </c>
      <c r="AH207" s="339">
        <f t="shared" si="110"/>
        <v>0</v>
      </c>
      <c r="AI207" s="339">
        <f t="shared" si="110"/>
        <v>0</v>
      </c>
      <c r="AJ207" s="339">
        <f t="shared" si="110"/>
        <v>0</v>
      </c>
      <c r="AK207" s="339">
        <f t="shared" si="110"/>
        <v>0</v>
      </c>
      <c r="AL207" s="294">
        <f t="shared" si="94"/>
        <v>0</v>
      </c>
      <c r="AM207" s="294">
        <f t="shared" si="95"/>
        <v>0</v>
      </c>
      <c r="AN207" s="300">
        <f t="shared" si="96"/>
        <v>0</v>
      </c>
    </row>
    <row r="208" spans="1:40" x14ac:dyDescent="0.2">
      <c r="A208" s="504" t="str">
        <f>Schedule!$E$3</f>
        <v>Current status quo</v>
      </c>
      <c r="B208" s="262" t="s">
        <v>133</v>
      </c>
      <c r="C208" s="178">
        <f>Schedule!$E$6</f>
        <v>2019</v>
      </c>
      <c r="D208" s="262">
        <f>Schedule!E19</f>
        <v>2021</v>
      </c>
      <c r="E208" s="262" t="s">
        <v>47</v>
      </c>
      <c r="F208" s="346">
        <f t="shared" si="87"/>
        <v>2.6754081146834721</v>
      </c>
      <c r="G208" s="244">
        <f t="shared" si="88"/>
        <v>2.1876439771735821</v>
      </c>
      <c r="H208" s="244">
        <f t="shared" si="89"/>
        <v>2.2539703151839463</v>
      </c>
      <c r="I208" s="244">
        <f t="shared" si="90"/>
        <v>4.9828452092889819</v>
      </c>
      <c r="J208" s="244">
        <f t="shared" si="91"/>
        <v>1.4067507504218724</v>
      </c>
      <c r="K208" s="244">
        <f t="shared" si="92"/>
        <v>1.2715727504910685</v>
      </c>
      <c r="L208" s="339">
        <f t="shared" ref="L208:AK208" si="111">IF(L$192&lt;=$D208,$Q115,0)</f>
        <v>1.2715727504910685</v>
      </c>
      <c r="M208" s="339">
        <f t="shared" si="111"/>
        <v>1.2715727504910685</v>
      </c>
      <c r="N208" s="339">
        <f t="shared" si="111"/>
        <v>0</v>
      </c>
      <c r="O208" s="339">
        <f t="shared" si="111"/>
        <v>0</v>
      </c>
      <c r="P208" s="339">
        <f t="shared" si="111"/>
        <v>0</v>
      </c>
      <c r="Q208" s="339">
        <f t="shared" si="111"/>
        <v>0</v>
      </c>
      <c r="R208" s="339">
        <f t="shared" si="111"/>
        <v>0</v>
      </c>
      <c r="S208" s="339">
        <f t="shared" si="111"/>
        <v>0</v>
      </c>
      <c r="T208" s="339">
        <f t="shared" si="111"/>
        <v>0</v>
      </c>
      <c r="U208" s="339">
        <f t="shared" si="111"/>
        <v>0</v>
      </c>
      <c r="V208" s="339">
        <f t="shared" si="111"/>
        <v>0</v>
      </c>
      <c r="W208" s="339">
        <f t="shared" si="111"/>
        <v>0</v>
      </c>
      <c r="X208" s="339">
        <f t="shared" si="111"/>
        <v>0</v>
      </c>
      <c r="Y208" s="339">
        <f t="shared" si="111"/>
        <v>0</v>
      </c>
      <c r="Z208" s="339">
        <f t="shared" si="111"/>
        <v>0</v>
      </c>
      <c r="AA208" s="339">
        <f t="shared" si="111"/>
        <v>0</v>
      </c>
      <c r="AB208" s="339">
        <f t="shared" si="111"/>
        <v>0</v>
      </c>
      <c r="AC208" s="339">
        <f t="shared" si="111"/>
        <v>0</v>
      </c>
      <c r="AD208" s="339">
        <f t="shared" si="111"/>
        <v>0</v>
      </c>
      <c r="AE208" s="339">
        <f t="shared" si="111"/>
        <v>0</v>
      </c>
      <c r="AF208" s="339">
        <f t="shared" si="111"/>
        <v>0</v>
      </c>
      <c r="AG208" s="339">
        <f t="shared" si="111"/>
        <v>0</v>
      </c>
      <c r="AH208" s="339">
        <f t="shared" si="111"/>
        <v>0</v>
      </c>
      <c r="AI208" s="339">
        <f t="shared" si="111"/>
        <v>0</v>
      </c>
      <c r="AJ208" s="339">
        <f t="shared" si="111"/>
        <v>0</v>
      </c>
      <c r="AK208" s="339">
        <f t="shared" si="111"/>
        <v>0</v>
      </c>
      <c r="AL208" s="294">
        <f t="shared" si="94"/>
        <v>2.5431455009821371</v>
      </c>
      <c r="AM208" s="294">
        <f t="shared" si="95"/>
        <v>0</v>
      </c>
      <c r="AN208" s="300">
        <f t="shared" si="96"/>
        <v>2.5431455009821371</v>
      </c>
    </row>
    <row r="209" spans="1:40" x14ac:dyDescent="0.2">
      <c r="A209" s="504" t="str">
        <f>Schedule!$E$3</f>
        <v>Current status quo</v>
      </c>
      <c r="B209" s="262" t="s">
        <v>134</v>
      </c>
      <c r="C209" s="178">
        <f>Schedule!$E$6</f>
        <v>2019</v>
      </c>
      <c r="D209" s="262">
        <f>Schedule!E20</f>
        <v>2021</v>
      </c>
      <c r="E209" s="262" t="s">
        <v>47</v>
      </c>
      <c r="F209" s="346">
        <f t="shared" si="87"/>
        <v>2.9225670740655212</v>
      </c>
      <c r="G209" s="244">
        <f t="shared" si="88"/>
        <v>2.9993775609726998</v>
      </c>
      <c r="H209" s="244">
        <f t="shared" si="89"/>
        <v>2.684633983413248</v>
      </c>
      <c r="I209" s="244">
        <f t="shared" si="90"/>
        <v>1.1767823530787052</v>
      </c>
      <c r="J209" s="244">
        <f t="shared" si="91"/>
        <v>0</v>
      </c>
      <c r="K209" s="244">
        <f t="shared" si="92"/>
        <v>0</v>
      </c>
      <c r="L209" s="339">
        <f t="shared" ref="L209:AK209" si="112">IF(L$192&lt;=$D209,$Q116,0)</f>
        <v>0</v>
      </c>
      <c r="M209" s="339">
        <f t="shared" si="112"/>
        <v>0</v>
      </c>
      <c r="N209" s="339">
        <f t="shared" si="112"/>
        <v>0</v>
      </c>
      <c r="O209" s="339">
        <f t="shared" si="112"/>
        <v>0</v>
      </c>
      <c r="P209" s="339">
        <f t="shared" si="112"/>
        <v>0</v>
      </c>
      <c r="Q209" s="339">
        <f t="shared" si="112"/>
        <v>0</v>
      </c>
      <c r="R209" s="339">
        <f t="shared" si="112"/>
        <v>0</v>
      </c>
      <c r="S209" s="339">
        <f t="shared" si="112"/>
        <v>0</v>
      </c>
      <c r="T209" s="339">
        <f t="shared" si="112"/>
        <v>0</v>
      </c>
      <c r="U209" s="339">
        <f t="shared" si="112"/>
        <v>0</v>
      </c>
      <c r="V209" s="339">
        <f t="shared" si="112"/>
        <v>0</v>
      </c>
      <c r="W209" s="339">
        <f t="shared" si="112"/>
        <v>0</v>
      </c>
      <c r="X209" s="339">
        <f t="shared" si="112"/>
        <v>0</v>
      </c>
      <c r="Y209" s="339">
        <f t="shared" si="112"/>
        <v>0</v>
      </c>
      <c r="Z209" s="339">
        <f t="shared" si="112"/>
        <v>0</v>
      </c>
      <c r="AA209" s="339">
        <f t="shared" si="112"/>
        <v>0</v>
      </c>
      <c r="AB209" s="339">
        <f t="shared" si="112"/>
        <v>0</v>
      </c>
      <c r="AC209" s="339">
        <f t="shared" si="112"/>
        <v>0</v>
      </c>
      <c r="AD209" s="339">
        <f t="shared" si="112"/>
        <v>0</v>
      </c>
      <c r="AE209" s="339">
        <f t="shared" si="112"/>
        <v>0</v>
      </c>
      <c r="AF209" s="339">
        <f t="shared" si="112"/>
        <v>0</v>
      </c>
      <c r="AG209" s="339">
        <f t="shared" si="112"/>
        <v>0</v>
      </c>
      <c r="AH209" s="339">
        <f t="shared" si="112"/>
        <v>0</v>
      </c>
      <c r="AI209" s="339">
        <f t="shared" si="112"/>
        <v>0</v>
      </c>
      <c r="AJ209" s="339">
        <f t="shared" si="112"/>
        <v>0</v>
      </c>
      <c r="AK209" s="339">
        <f t="shared" si="112"/>
        <v>0</v>
      </c>
      <c r="AL209" s="294">
        <f t="shared" si="94"/>
        <v>0</v>
      </c>
      <c r="AM209" s="294">
        <f t="shared" si="95"/>
        <v>0</v>
      </c>
      <c r="AN209" s="300">
        <f t="shared" si="96"/>
        <v>0</v>
      </c>
    </row>
    <row r="210" spans="1:40" x14ac:dyDescent="0.2">
      <c r="A210" s="504" t="str">
        <f>Schedule!$E$3</f>
        <v>Current status quo</v>
      </c>
      <c r="B210" s="262" t="s">
        <v>135</v>
      </c>
      <c r="C210" s="178">
        <f>Schedule!$E$6</f>
        <v>2019</v>
      </c>
      <c r="D210" s="262">
        <f>Schedule!E21</f>
        <v>2021</v>
      </c>
      <c r="E210" s="262" t="s">
        <v>47</v>
      </c>
      <c r="F210" s="346">
        <f t="shared" si="87"/>
        <v>3.1391759912094161</v>
      </c>
      <c r="G210" s="244">
        <f t="shared" si="88"/>
        <v>3.1918374010899351</v>
      </c>
      <c r="H210" s="244">
        <f t="shared" si="89"/>
        <v>2.381420994777447</v>
      </c>
      <c r="I210" s="244">
        <f t="shared" si="90"/>
        <v>5.1708497357927223</v>
      </c>
      <c r="J210" s="244">
        <f t="shared" si="91"/>
        <v>1.9927779759281277</v>
      </c>
      <c r="K210" s="244">
        <f t="shared" si="92"/>
        <v>0.94293788855393157</v>
      </c>
      <c r="L210" s="339">
        <f t="shared" ref="L210:AK210" si="113">IF(L$192&lt;=$D210,$Q117,0)</f>
        <v>0.94293788855393157</v>
      </c>
      <c r="M210" s="339">
        <f t="shared" si="113"/>
        <v>0.94293788855393157</v>
      </c>
      <c r="N210" s="339">
        <f t="shared" si="113"/>
        <v>0</v>
      </c>
      <c r="O210" s="339">
        <f t="shared" si="113"/>
        <v>0</v>
      </c>
      <c r="P210" s="339">
        <f t="shared" si="113"/>
        <v>0</v>
      </c>
      <c r="Q210" s="339">
        <f t="shared" si="113"/>
        <v>0</v>
      </c>
      <c r="R210" s="339">
        <f t="shared" si="113"/>
        <v>0</v>
      </c>
      <c r="S210" s="339">
        <f t="shared" si="113"/>
        <v>0</v>
      </c>
      <c r="T210" s="339">
        <f t="shared" si="113"/>
        <v>0</v>
      </c>
      <c r="U210" s="339">
        <f t="shared" si="113"/>
        <v>0</v>
      </c>
      <c r="V210" s="339">
        <f t="shared" si="113"/>
        <v>0</v>
      </c>
      <c r="W210" s="339">
        <f t="shared" si="113"/>
        <v>0</v>
      </c>
      <c r="X210" s="339">
        <f t="shared" si="113"/>
        <v>0</v>
      </c>
      <c r="Y210" s="339">
        <f t="shared" si="113"/>
        <v>0</v>
      </c>
      <c r="Z210" s="339">
        <f t="shared" si="113"/>
        <v>0</v>
      </c>
      <c r="AA210" s="339">
        <f t="shared" si="113"/>
        <v>0</v>
      </c>
      <c r="AB210" s="339">
        <f t="shared" si="113"/>
        <v>0</v>
      </c>
      <c r="AC210" s="339">
        <f t="shared" si="113"/>
        <v>0</v>
      </c>
      <c r="AD210" s="339">
        <f t="shared" si="113"/>
        <v>0</v>
      </c>
      <c r="AE210" s="339">
        <f t="shared" si="113"/>
        <v>0</v>
      </c>
      <c r="AF210" s="339">
        <f t="shared" si="113"/>
        <v>0</v>
      </c>
      <c r="AG210" s="339">
        <f t="shared" si="113"/>
        <v>0</v>
      </c>
      <c r="AH210" s="339">
        <f t="shared" si="113"/>
        <v>0</v>
      </c>
      <c r="AI210" s="339">
        <f t="shared" si="113"/>
        <v>0</v>
      </c>
      <c r="AJ210" s="339">
        <f t="shared" si="113"/>
        <v>0</v>
      </c>
      <c r="AK210" s="339">
        <f t="shared" si="113"/>
        <v>0</v>
      </c>
      <c r="AL210" s="294">
        <f t="shared" si="94"/>
        <v>1.8858757771078631</v>
      </c>
      <c r="AM210" s="294">
        <f t="shared" si="95"/>
        <v>0</v>
      </c>
      <c r="AN210" s="300">
        <f t="shared" si="96"/>
        <v>1.8858757771078631</v>
      </c>
    </row>
    <row r="211" spans="1:40" ht="16" thickBot="1" x14ac:dyDescent="0.25">
      <c r="A211" s="326" t="str">
        <f>Schedule!$E$3</f>
        <v>Current status quo</v>
      </c>
      <c r="B211" s="183" t="s">
        <v>149</v>
      </c>
      <c r="C211" s="182"/>
      <c r="D211" s="183"/>
      <c r="E211" s="183" t="s">
        <v>47</v>
      </c>
      <c r="F211" s="359">
        <f>SUM(F193:F210)</f>
        <v>44.103415963235996</v>
      </c>
      <c r="G211" s="360">
        <f>SUM(G193:G210)</f>
        <v>40.735934105915</v>
      </c>
      <c r="H211" s="360">
        <f t="shared" ref="H211:AE211" si="114">SUM(H193:H210)</f>
        <v>39.83910851268201</v>
      </c>
      <c r="I211" s="360">
        <f t="shared" si="114"/>
        <v>38.577796743076</v>
      </c>
      <c r="J211" s="360">
        <f t="shared" si="114"/>
        <v>28.193455384261995</v>
      </c>
      <c r="K211" s="360">
        <f t="shared" si="114"/>
        <v>26.059783647694999</v>
      </c>
      <c r="L211" s="361">
        <f t="shared" si="114"/>
        <v>26.059783647694999</v>
      </c>
      <c r="M211" s="361">
        <f t="shared" si="114"/>
        <v>25.683918926495</v>
      </c>
      <c r="N211" s="361">
        <f t="shared" si="114"/>
        <v>8.8562444399999993</v>
      </c>
      <c r="O211" s="361">
        <f t="shared" si="114"/>
        <v>8.8562444399999993</v>
      </c>
      <c r="P211" s="361">
        <f t="shared" si="114"/>
        <v>0</v>
      </c>
      <c r="Q211" s="361">
        <f t="shared" si="114"/>
        <v>0</v>
      </c>
      <c r="R211" s="361">
        <f t="shared" si="114"/>
        <v>0</v>
      </c>
      <c r="S211" s="361">
        <f t="shared" si="114"/>
        <v>0</v>
      </c>
      <c r="T211" s="361">
        <f t="shared" si="114"/>
        <v>0</v>
      </c>
      <c r="U211" s="361">
        <f t="shared" si="114"/>
        <v>0</v>
      </c>
      <c r="V211" s="361">
        <f t="shared" si="114"/>
        <v>0</v>
      </c>
      <c r="W211" s="361">
        <f t="shared" si="114"/>
        <v>0</v>
      </c>
      <c r="X211" s="361">
        <f t="shared" si="114"/>
        <v>0</v>
      </c>
      <c r="Y211" s="361">
        <f t="shared" si="114"/>
        <v>0</v>
      </c>
      <c r="Z211" s="361">
        <f t="shared" si="114"/>
        <v>0</v>
      </c>
      <c r="AA211" s="361">
        <f t="shared" si="114"/>
        <v>0</v>
      </c>
      <c r="AB211" s="361">
        <f t="shared" si="114"/>
        <v>0</v>
      </c>
      <c r="AC211" s="361">
        <f t="shared" si="114"/>
        <v>0</v>
      </c>
      <c r="AD211" s="361">
        <f t="shared" si="114"/>
        <v>0</v>
      </c>
      <c r="AE211" s="361">
        <f t="shared" si="114"/>
        <v>0</v>
      </c>
      <c r="AF211" s="361">
        <f t="shared" ref="AF211:AK211" si="115">SUM(AF193:AF210)</f>
        <v>0</v>
      </c>
      <c r="AG211" s="361">
        <f t="shared" si="115"/>
        <v>0</v>
      </c>
      <c r="AH211" s="361">
        <f t="shared" si="115"/>
        <v>0</v>
      </c>
      <c r="AI211" s="361">
        <f t="shared" si="115"/>
        <v>0</v>
      </c>
      <c r="AJ211" s="361">
        <f t="shared" si="115"/>
        <v>0</v>
      </c>
      <c r="AK211" s="361">
        <f t="shared" si="115"/>
        <v>0</v>
      </c>
      <c r="AL211" s="353">
        <f>SUM(AL193:AL210)</f>
        <v>69.456191454190005</v>
      </c>
      <c r="AM211" s="353">
        <f>SUM(AM193:AM210)</f>
        <v>0</v>
      </c>
      <c r="AN211" s="354">
        <f t="shared" si="96"/>
        <v>69.456191454189991</v>
      </c>
    </row>
    <row r="212" spans="1:40" ht="32.5" customHeight="1" thickBot="1" x14ac:dyDescent="0.25">
      <c r="A212" s="317" t="s">
        <v>43</v>
      </c>
      <c r="B212" s="318" t="s">
        <v>92</v>
      </c>
      <c r="C212" s="318" t="s">
        <v>143</v>
      </c>
      <c r="D212" s="318" t="s">
        <v>144</v>
      </c>
      <c r="E212" s="318" t="s">
        <v>145</v>
      </c>
      <c r="F212" s="329">
        <v>2014</v>
      </c>
      <c r="G212" s="329">
        <v>2015</v>
      </c>
      <c r="H212" s="329">
        <v>2016</v>
      </c>
      <c r="I212" s="329">
        <v>2017</v>
      </c>
      <c r="J212" s="329">
        <v>2018</v>
      </c>
      <c r="K212" s="329">
        <v>2019</v>
      </c>
      <c r="L212" s="329">
        <v>2020</v>
      </c>
      <c r="M212" s="329">
        <v>2021</v>
      </c>
      <c r="N212" s="329">
        <v>2022</v>
      </c>
      <c r="O212" s="329">
        <v>2023</v>
      </c>
      <c r="P212" s="329">
        <v>2024</v>
      </c>
      <c r="Q212" s="329">
        <v>2025</v>
      </c>
      <c r="R212" s="329">
        <v>2026</v>
      </c>
      <c r="S212" s="329">
        <v>2027</v>
      </c>
      <c r="T212" s="329">
        <v>2028</v>
      </c>
      <c r="U212" s="329">
        <v>2029</v>
      </c>
      <c r="V212" s="329">
        <v>2030</v>
      </c>
      <c r="W212" s="329">
        <v>2031</v>
      </c>
      <c r="X212" s="329">
        <v>2032</v>
      </c>
      <c r="Y212" s="329">
        <v>2033</v>
      </c>
      <c r="Z212" s="329">
        <v>2034</v>
      </c>
      <c r="AA212" s="329">
        <v>2035</v>
      </c>
      <c r="AB212" s="329">
        <v>2036</v>
      </c>
      <c r="AC212" s="329">
        <v>2037</v>
      </c>
      <c r="AD212" s="329">
        <v>2038</v>
      </c>
      <c r="AE212" s="329">
        <v>2039</v>
      </c>
      <c r="AF212" s="329">
        <v>2040</v>
      </c>
      <c r="AG212" s="329">
        <v>2041</v>
      </c>
      <c r="AH212" s="329">
        <v>2042</v>
      </c>
      <c r="AI212" s="329">
        <v>2043</v>
      </c>
      <c r="AJ212" s="329">
        <v>2044</v>
      </c>
      <c r="AK212" s="358">
        <v>2045</v>
      </c>
    </row>
    <row r="213" spans="1:40" x14ac:dyDescent="0.2">
      <c r="A213" s="502" t="str">
        <f>Schedule!$F$3</f>
        <v>Accelerated transition</v>
      </c>
      <c r="B213" s="178" t="s">
        <v>123</v>
      </c>
      <c r="C213" s="402">
        <f>Schedule!$F$6</f>
        <v>2019</v>
      </c>
      <c r="D213" s="178" t="s">
        <v>154</v>
      </c>
      <c r="E213" s="402" t="s">
        <v>47</v>
      </c>
      <c r="F213" s="343">
        <f t="shared" ref="F213:AK213" si="116">F193</f>
        <v>0.2233674898992517</v>
      </c>
      <c r="G213" s="344">
        <f t="shared" si="116"/>
        <v>2.8058412737774679E-2</v>
      </c>
      <c r="H213" s="344">
        <f t="shared" si="116"/>
        <v>2.7120885256670738E-2</v>
      </c>
      <c r="I213" s="344">
        <f t="shared" si="116"/>
        <v>9.8732847386736433E-2</v>
      </c>
      <c r="J213" s="344">
        <f t="shared" si="116"/>
        <v>0.17021485924317581</v>
      </c>
      <c r="K213" s="344">
        <f t="shared" si="116"/>
        <v>0</v>
      </c>
      <c r="L213" s="334">
        <f t="shared" si="116"/>
        <v>0</v>
      </c>
      <c r="M213" s="334">
        <f t="shared" si="116"/>
        <v>0</v>
      </c>
      <c r="N213" s="334">
        <f t="shared" si="116"/>
        <v>0</v>
      </c>
      <c r="O213" s="334">
        <f t="shared" si="116"/>
        <v>0</v>
      </c>
      <c r="P213" s="334">
        <f t="shared" si="116"/>
        <v>0</v>
      </c>
      <c r="Q213" s="334">
        <f t="shared" si="116"/>
        <v>0</v>
      </c>
      <c r="R213" s="334">
        <f t="shared" si="116"/>
        <v>0</v>
      </c>
      <c r="S213" s="334">
        <f t="shared" si="116"/>
        <v>0</v>
      </c>
      <c r="T213" s="334">
        <f t="shared" si="116"/>
        <v>0</v>
      </c>
      <c r="U213" s="334">
        <f t="shared" si="116"/>
        <v>0</v>
      </c>
      <c r="V213" s="334">
        <f t="shared" si="116"/>
        <v>0</v>
      </c>
      <c r="W213" s="334">
        <f t="shared" si="116"/>
        <v>0</v>
      </c>
      <c r="X213" s="334">
        <f t="shared" si="116"/>
        <v>0</v>
      </c>
      <c r="Y213" s="334">
        <f t="shared" si="116"/>
        <v>0</v>
      </c>
      <c r="Z213" s="334">
        <f t="shared" si="116"/>
        <v>0</v>
      </c>
      <c r="AA213" s="334">
        <f t="shared" si="116"/>
        <v>0</v>
      </c>
      <c r="AB213" s="334">
        <f t="shared" si="116"/>
        <v>0</v>
      </c>
      <c r="AC213" s="334">
        <f t="shared" si="116"/>
        <v>0</v>
      </c>
      <c r="AD213" s="334">
        <f t="shared" si="116"/>
        <v>0</v>
      </c>
      <c r="AE213" s="334">
        <f t="shared" si="116"/>
        <v>0</v>
      </c>
      <c r="AF213" s="334">
        <f t="shared" si="116"/>
        <v>0</v>
      </c>
      <c r="AG213" s="334">
        <f t="shared" si="116"/>
        <v>0</v>
      </c>
      <c r="AH213" s="334">
        <f t="shared" si="116"/>
        <v>0</v>
      </c>
      <c r="AI213" s="334">
        <f t="shared" si="116"/>
        <v>0</v>
      </c>
      <c r="AJ213" s="334">
        <f t="shared" si="116"/>
        <v>0</v>
      </c>
      <c r="AK213" s="345">
        <f t="shared" si="116"/>
        <v>0</v>
      </c>
      <c r="AM213" s="103"/>
      <c r="AN213" s="103"/>
    </row>
    <row r="214" spans="1:40" x14ac:dyDescent="0.2">
      <c r="A214" s="503" t="str">
        <f>Schedule!$F$3</f>
        <v>Accelerated transition</v>
      </c>
      <c r="B214" s="178" t="s">
        <v>124</v>
      </c>
      <c r="C214" s="262">
        <f>Schedule!$F$6</f>
        <v>2019</v>
      </c>
      <c r="D214" s="178" t="s">
        <v>154</v>
      </c>
      <c r="E214" s="262" t="s">
        <v>47</v>
      </c>
      <c r="F214" s="346">
        <f t="shared" ref="F214:AK214" si="117">F194</f>
        <v>1.3180230063833753</v>
      </c>
      <c r="G214" s="244">
        <f t="shared" si="117"/>
        <v>0.48876526241325158</v>
      </c>
      <c r="H214" s="244">
        <f t="shared" si="117"/>
        <v>0.28952636460321268</v>
      </c>
      <c r="I214" s="244">
        <f t="shared" si="117"/>
        <v>0.49088541111195877</v>
      </c>
      <c r="J214" s="244">
        <f t="shared" si="117"/>
        <v>0.59616336684192472</v>
      </c>
      <c r="K214" s="244">
        <f t="shared" si="117"/>
        <v>0.36704108500199017</v>
      </c>
      <c r="L214" s="339">
        <f t="shared" si="117"/>
        <v>0.36704108500199017</v>
      </c>
      <c r="M214" s="339">
        <f t="shared" si="117"/>
        <v>0.36704108500199017</v>
      </c>
      <c r="N214" s="339">
        <f t="shared" si="117"/>
        <v>0</v>
      </c>
      <c r="O214" s="339">
        <f t="shared" si="117"/>
        <v>0</v>
      </c>
      <c r="P214" s="339">
        <f t="shared" si="117"/>
        <v>0</v>
      </c>
      <c r="Q214" s="339">
        <f t="shared" si="117"/>
        <v>0</v>
      </c>
      <c r="R214" s="339">
        <f t="shared" si="117"/>
        <v>0</v>
      </c>
      <c r="S214" s="339">
        <f t="shared" si="117"/>
        <v>0</v>
      </c>
      <c r="T214" s="339">
        <f t="shared" si="117"/>
        <v>0</v>
      </c>
      <c r="U214" s="339">
        <f t="shared" si="117"/>
        <v>0</v>
      </c>
      <c r="V214" s="339">
        <f t="shared" si="117"/>
        <v>0</v>
      </c>
      <c r="W214" s="339">
        <f t="shared" si="117"/>
        <v>0</v>
      </c>
      <c r="X214" s="339">
        <f t="shared" si="117"/>
        <v>0</v>
      </c>
      <c r="Y214" s="339">
        <f t="shared" si="117"/>
        <v>0</v>
      </c>
      <c r="Z214" s="339">
        <f t="shared" si="117"/>
        <v>0</v>
      </c>
      <c r="AA214" s="339">
        <f t="shared" si="117"/>
        <v>0</v>
      </c>
      <c r="AB214" s="339">
        <f t="shared" si="117"/>
        <v>0</v>
      </c>
      <c r="AC214" s="339">
        <f t="shared" si="117"/>
        <v>0</v>
      </c>
      <c r="AD214" s="339">
        <f t="shared" si="117"/>
        <v>0</v>
      </c>
      <c r="AE214" s="339">
        <f t="shared" si="117"/>
        <v>0</v>
      </c>
      <c r="AF214" s="339">
        <f t="shared" si="117"/>
        <v>0</v>
      </c>
      <c r="AG214" s="339">
        <f t="shared" si="117"/>
        <v>0</v>
      </c>
      <c r="AH214" s="339">
        <f t="shared" si="117"/>
        <v>0</v>
      </c>
      <c r="AI214" s="339">
        <f t="shared" si="117"/>
        <v>0</v>
      </c>
      <c r="AJ214" s="339">
        <f t="shared" si="117"/>
        <v>0</v>
      </c>
      <c r="AK214" s="347">
        <f t="shared" si="117"/>
        <v>0</v>
      </c>
      <c r="AM214" s="103"/>
      <c r="AN214" s="103"/>
    </row>
    <row r="215" spans="1:40" x14ac:dyDescent="0.2">
      <c r="A215" s="503" t="str">
        <f>Schedule!$F$3</f>
        <v>Accelerated transition</v>
      </c>
      <c r="B215" s="178" t="s">
        <v>125</v>
      </c>
      <c r="C215" s="262">
        <f>Schedule!$F$6</f>
        <v>2019</v>
      </c>
      <c r="D215" s="178" t="s">
        <v>154</v>
      </c>
      <c r="E215" s="262" t="s">
        <v>47</v>
      </c>
      <c r="F215" s="346">
        <f t="shared" ref="F215:AK215" si="118">F195</f>
        <v>2.7862410156733728</v>
      </c>
      <c r="G215" s="244">
        <f t="shared" si="118"/>
        <v>2.4181022198699735</v>
      </c>
      <c r="H215" s="244">
        <f t="shared" si="118"/>
        <v>1.8393448632401168</v>
      </c>
      <c r="I215" s="244">
        <f t="shared" si="118"/>
        <v>1.4638864145013046</v>
      </c>
      <c r="J215" s="244">
        <f t="shared" si="118"/>
        <v>1.4226620574148996</v>
      </c>
      <c r="K215" s="244">
        <f t="shared" si="118"/>
        <v>1.8352920446980094</v>
      </c>
      <c r="L215" s="339">
        <f t="shared" si="118"/>
        <v>1.8352920446980094</v>
      </c>
      <c r="M215" s="339">
        <f t="shared" si="118"/>
        <v>1.8352920446980094</v>
      </c>
      <c r="N215" s="339">
        <f t="shared" si="118"/>
        <v>0</v>
      </c>
      <c r="O215" s="339">
        <f t="shared" si="118"/>
        <v>0</v>
      </c>
      <c r="P215" s="339">
        <f t="shared" si="118"/>
        <v>0</v>
      </c>
      <c r="Q215" s="339">
        <f t="shared" si="118"/>
        <v>0</v>
      </c>
      <c r="R215" s="339">
        <f t="shared" si="118"/>
        <v>0</v>
      </c>
      <c r="S215" s="339">
        <f t="shared" si="118"/>
        <v>0</v>
      </c>
      <c r="T215" s="339">
        <f t="shared" si="118"/>
        <v>0</v>
      </c>
      <c r="U215" s="339">
        <f t="shared" si="118"/>
        <v>0</v>
      </c>
      <c r="V215" s="339">
        <f t="shared" si="118"/>
        <v>0</v>
      </c>
      <c r="W215" s="339">
        <f t="shared" si="118"/>
        <v>0</v>
      </c>
      <c r="X215" s="339">
        <f t="shared" si="118"/>
        <v>0</v>
      </c>
      <c r="Y215" s="339">
        <f t="shared" si="118"/>
        <v>0</v>
      </c>
      <c r="Z215" s="339">
        <f t="shared" si="118"/>
        <v>0</v>
      </c>
      <c r="AA215" s="339">
        <f t="shared" si="118"/>
        <v>0</v>
      </c>
      <c r="AB215" s="339">
        <f t="shared" si="118"/>
        <v>0</v>
      </c>
      <c r="AC215" s="339">
        <f t="shared" si="118"/>
        <v>0</v>
      </c>
      <c r="AD215" s="339">
        <f t="shared" si="118"/>
        <v>0</v>
      </c>
      <c r="AE215" s="339">
        <f t="shared" si="118"/>
        <v>0</v>
      </c>
      <c r="AF215" s="339">
        <f t="shared" si="118"/>
        <v>0</v>
      </c>
      <c r="AG215" s="339">
        <f t="shared" si="118"/>
        <v>0</v>
      </c>
      <c r="AH215" s="339">
        <f t="shared" si="118"/>
        <v>0</v>
      </c>
      <c r="AI215" s="339">
        <f t="shared" si="118"/>
        <v>0</v>
      </c>
      <c r="AJ215" s="339">
        <f t="shared" si="118"/>
        <v>0</v>
      </c>
      <c r="AK215" s="347">
        <f t="shared" si="118"/>
        <v>0</v>
      </c>
      <c r="AM215" s="103"/>
      <c r="AN215" s="103"/>
    </row>
    <row r="216" spans="1:40" x14ac:dyDescent="0.2">
      <c r="A216" s="503" t="str">
        <f>Schedule!$F$3</f>
        <v>Accelerated transition</v>
      </c>
      <c r="B216" s="178" t="s">
        <v>110</v>
      </c>
      <c r="C216" s="262">
        <f>Schedule!$F$6</f>
        <v>2019</v>
      </c>
      <c r="D216" s="178" t="s">
        <v>154</v>
      </c>
      <c r="E216" s="262" t="s">
        <v>47</v>
      </c>
      <c r="F216" s="346">
        <f t="shared" ref="F216:AK216" si="119">F196</f>
        <v>3.1584263847665004</v>
      </c>
      <c r="G216" s="244">
        <f t="shared" si="119"/>
        <v>3.4005934895654994</v>
      </c>
      <c r="H216" s="244">
        <f t="shared" si="119"/>
        <v>3.1738552007075005</v>
      </c>
      <c r="I216" s="244">
        <f t="shared" si="119"/>
        <v>3.2409059749324993</v>
      </c>
      <c r="J216" s="244">
        <f t="shared" si="119"/>
        <v>2.9766950049999994</v>
      </c>
      <c r="K216" s="244">
        <f t="shared" si="119"/>
        <v>2.8174798599999997</v>
      </c>
      <c r="L216" s="339">
        <f t="shared" si="119"/>
        <v>2.8174798599999997</v>
      </c>
      <c r="M216" s="339">
        <f t="shared" si="119"/>
        <v>2.8174798599999997</v>
      </c>
      <c r="N216" s="339">
        <f t="shared" si="119"/>
        <v>2.8174798599999997</v>
      </c>
      <c r="O216" s="339">
        <f t="shared" si="119"/>
        <v>2.8174798599999997</v>
      </c>
      <c r="P216" s="339">
        <f t="shared" si="119"/>
        <v>0</v>
      </c>
      <c r="Q216" s="339">
        <f t="shared" si="119"/>
        <v>0</v>
      </c>
      <c r="R216" s="339">
        <f t="shared" si="119"/>
        <v>0</v>
      </c>
      <c r="S216" s="339">
        <f t="shared" si="119"/>
        <v>0</v>
      </c>
      <c r="T216" s="339">
        <f t="shared" si="119"/>
        <v>0</v>
      </c>
      <c r="U216" s="339">
        <f t="shared" si="119"/>
        <v>0</v>
      </c>
      <c r="V216" s="339">
        <f t="shared" si="119"/>
        <v>0</v>
      </c>
      <c r="W216" s="339">
        <f t="shared" si="119"/>
        <v>0</v>
      </c>
      <c r="X216" s="339">
        <f t="shared" si="119"/>
        <v>0</v>
      </c>
      <c r="Y216" s="339">
        <f t="shared" si="119"/>
        <v>0</v>
      </c>
      <c r="Z216" s="339">
        <f t="shared" si="119"/>
        <v>0</v>
      </c>
      <c r="AA216" s="339">
        <f t="shared" si="119"/>
        <v>0</v>
      </c>
      <c r="AB216" s="339">
        <f t="shared" si="119"/>
        <v>0</v>
      </c>
      <c r="AC216" s="339">
        <f t="shared" si="119"/>
        <v>0</v>
      </c>
      <c r="AD216" s="339">
        <f t="shared" si="119"/>
        <v>0</v>
      </c>
      <c r="AE216" s="339">
        <f t="shared" si="119"/>
        <v>0</v>
      </c>
      <c r="AF216" s="339">
        <f t="shared" si="119"/>
        <v>0</v>
      </c>
      <c r="AG216" s="339">
        <f t="shared" si="119"/>
        <v>0</v>
      </c>
      <c r="AH216" s="339">
        <f t="shared" si="119"/>
        <v>0</v>
      </c>
      <c r="AI216" s="339">
        <f t="shared" si="119"/>
        <v>0</v>
      </c>
      <c r="AJ216" s="339">
        <f t="shared" si="119"/>
        <v>0</v>
      </c>
      <c r="AK216" s="347">
        <f t="shared" si="119"/>
        <v>0</v>
      </c>
      <c r="AM216" s="103"/>
      <c r="AN216" s="103"/>
    </row>
    <row r="217" spans="1:40" x14ac:dyDescent="0.2">
      <c r="A217" s="503" t="str">
        <f>Schedule!$F$3</f>
        <v>Accelerated transition</v>
      </c>
      <c r="B217" s="178" t="s">
        <v>111</v>
      </c>
      <c r="C217" s="262">
        <f>Schedule!$F$6</f>
        <v>2019</v>
      </c>
      <c r="D217" s="178" t="s">
        <v>154</v>
      </c>
      <c r="E217" s="262" t="s">
        <v>47</v>
      </c>
      <c r="F217" s="346">
        <f t="shared" ref="F217:AK217" si="120">F197</f>
        <v>3.1584263847665004</v>
      </c>
      <c r="G217" s="244">
        <f t="shared" si="120"/>
        <v>3.4005934895654994</v>
      </c>
      <c r="H217" s="244">
        <f t="shared" si="120"/>
        <v>3.1738552007075005</v>
      </c>
      <c r="I217" s="244">
        <f t="shared" si="120"/>
        <v>3.2409059749324993</v>
      </c>
      <c r="J217" s="244">
        <f t="shared" si="120"/>
        <v>2.9766950049999994</v>
      </c>
      <c r="K217" s="244">
        <f t="shared" si="120"/>
        <v>2.8174798599999997</v>
      </c>
      <c r="L217" s="339">
        <f t="shared" si="120"/>
        <v>2.8174798599999997</v>
      </c>
      <c r="M217" s="339">
        <f t="shared" si="120"/>
        <v>2.8174798599999997</v>
      </c>
      <c r="N217" s="339">
        <f t="shared" si="120"/>
        <v>2.8174798599999997</v>
      </c>
      <c r="O217" s="339">
        <f t="shared" si="120"/>
        <v>2.8174798599999997</v>
      </c>
      <c r="P217" s="339">
        <f t="shared" si="120"/>
        <v>0</v>
      </c>
      <c r="Q217" s="339">
        <f t="shared" si="120"/>
        <v>0</v>
      </c>
      <c r="R217" s="339">
        <f t="shared" si="120"/>
        <v>0</v>
      </c>
      <c r="S217" s="339">
        <f t="shared" si="120"/>
        <v>0</v>
      </c>
      <c r="T217" s="339">
        <f t="shared" si="120"/>
        <v>0</v>
      </c>
      <c r="U217" s="339">
        <f t="shared" si="120"/>
        <v>0</v>
      </c>
      <c r="V217" s="339">
        <f t="shared" si="120"/>
        <v>0</v>
      </c>
      <c r="W217" s="339">
        <f t="shared" si="120"/>
        <v>0</v>
      </c>
      <c r="X217" s="339">
        <f t="shared" si="120"/>
        <v>0</v>
      </c>
      <c r="Y217" s="339">
        <f t="shared" si="120"/>
        <v>0</v>
      </c>
      <c r="Z217" s="339">
        <f t="shared" si="120"/>
        <v>0</v>
      </c>
      <c r="AA217" s="339">
        <f t="shared" si="120"/>
        <v>0</v>
      </c>
      <c r="AB217" s="339">
        <f t="shared" si="120"/>
        <v>0</v>
      </c>
      <c r="AC217" s="339">
        <f t="shared" si="120"/>
        <v>0</v>
      </c>
      <c r="AD217" s="339">
        <f t="shared" si="120"/>
        <v>0</v>
      </c>
      <c r="AE217" s="339">
        <f t="shared" si="120"/>
        <v>0</v>
      </c>
      <c r="AF217" s="339">
        <f t="shared" si="120"/>
        <v>0</v>
      </c>
      <c r="AG217" s="339">
        <f t="shared" si="120"/>
        <v>0</v>
      </c>
      <c r="AH217" s="339">
        <f t="shared" si="120"/>
        <v>0</v>
      </c>
      <c r="AI217" s="339">
        <f t="shared" si="120"/>
        <v>0</v>
      </c>
      <c r="AJ217" s="339">
        <f t="shared" si="120"/>
        <v>0</v>
      </c>
      <c r="AK217" s="347">
        <f t="shared" si="120"/>
        <v>0</v>
      </c>
      <c r="AM217" s="103"/>
      <c r="AN217" s="103"/>
    </row>
    <row r="218" spans="1:40" x14ac:dyDescent="0.2">
      <c r="A218" s="503" t="str">
        <f>Schedule!$F$3</f>
        <v>Accelerated transition</v>
      </c>
      <c r="B218" s="178" t="s">
        <v>126</v>
      </c>
      <c r="C218" s="262">
        <f>Schedule!$F$6</f>
        <v>2019</v>
      </c>
      <c r="D218" s="178" t="s">
        <v>154</v>
      </c>
      <c r="E218" s="262" t="s">
        <v>47</v>
      </c>
      <c r="F218" s="346">
        <f t="shared" ref="F218:AK218" si="121">F198</f>
        <v>2.8498115999999998</v>
      </c>
      <c r="G218" s="244">
        <f t="shared" si="121"/>
        <v>3.2430721199999999</v>
      </c>
      <c r="H218" s="244">
        <f t="shared" si="121"/>
        <v>3.2430721199999999</v>
      </c>
      <c r="I218" s="244">
        <f t="shared" si="121"/>
        <v>3.2293002199999998</v>
      </c>
      <c r="J218" s="244">
        <f t="shared" si="121"/>
        <v>2.8910723599999999</v>
      </c>
      <c r="K218" s="244">
        <f t="shared" si="121"/>
        <v>3.2212847199999999</v>
      </c>
      <c r="L218" s="339">
        <f t="shared" si="121"/>
        <v>3.2212847199999999</v>
      </c>
      <c r="M218" s="339">
        <f t="shared" si="121"/>
        <v>3.2212847199999999</v>
      </c>
      <c r="N218" s="339">
        <f t="shared" si="121"/>
        <v>3.2212847199999999</v>
      </c>
      <c r="O218" s="339">
        <f t="shared" si="121"/>
        <v>3.2212847199999999</v>
      </c>
      <c r="P218" s="339">
        <f t="shared" si="121"/>
        <v>0</v>
      </c>
      <c r="Q218" s="339">
        <f t="shared" si="121"/>
        <v>0</v>
      </c>
      <c r="R218" s="339">
        <f t="shared" si="121"/>
        <v>0</v>
      </c>
      <c r="S218" s="339">
        <f t="shared" si="121"/>
        <v>0</v>
      </c>
      <c r="T218" s="339">
        <f t="shared" si="121"/>
        <v>0</v>
      </c>
      <c r="U218" s="339">
        <f t="shared" si="121"/>
        <v>0</v>
      </c>
      <c r="V218" s="339">
        <f t="shared" si="121"/>
        <v>0</v>
      </c>
      <c r="W218" s="339">
        <f t="shared" si="121"/>
        <v>0</v>
      </c>
      <c r="X218" s="339">
        <f t="shared" si="121"/>
        <v>0</v>
      </c>
      <c r="Y218" s="339">
        <f t="shared" si="121"/>
        <v>0</v>
      </c>
      <c r="Z218" s="339">
        <f t="shared" si="121"/>
        <v>0</v>
      </c>
      <c r="AA218" s="339">
        <f t="shared" si="121"/>
        <v>0</v>
      </c>
      <c r="AB218" s="339">
        <f t="shared" si="121"/>
        <v>0</v>
      </c>
      <c r="AC218" s="339">
        <f t="shared" si="121"/>
        <v>0</v>
      </c>
      <c r="AD218" s="339">
        <f t="shared" si="121"/>
        <v>0</v>
      </c>
      <c r="AE218" s="339">
        <f t="shared" si="121"/>
        <v>0</v>
      </c>
      <c r="AF218" s="339">
        <f t="shared" si="121"/>
        <v>0</v>
      </c>
      <c r="AG218" s="339">
        <f t="shared" si="121"/>
        <v>0</v>
      </c>
      <c r="AH218" s="339">
        <f t="shared" si="121"/>
        <v>0</v>
      </c>
      <c r="AI218" s="339">
        <f t="shared" si="121"/>
        <v>0</v>
      </c>
      <c r="AJ218" s="339">
        <f t="shared" si="121"/>
        <v>0</v>
      </c>
      <c r="AK218" s="347">
        <f t="shared" si="121"/>
        <v>0</v>
      </c>
      <c r="AM218" s="103"/>
      <c r="AN218" s="103"/>
    </row>
    <row r="219" spans="1:40" x14ac:dyDescent="0.2">
      <c r="A219" s="503" t="str">
        <f>Schedule!$F$3</f>
        <v>Accelerated transition</v>
      </c>
      <c r="B219" s="178" t="s">
        <v>112</v>
      </c>
      <c r="C219" s="262">
        <f>Schedule!$F$6</f>
        <v>2019</v>
      </c>
      <c r="D219" s="178" t="s">
        <v>154</v>
      </c>
      <c r="E219" s="262" t="s">
        <v>47</v>
      </c>
      <c r="F219" s="346">
        <f t="shared" ref="F219:AK219" si="122">F199</f>
        <v>3.3502548724770005</v>
      </c>
      <c r="G219" s="244">
        <f t="shared" si="122"/>
        <v>2.9821296302125004</v>
      </c>
      <c r="H219" s="244">
        <f t="shared" si="122"/>
        <v>3.0455805086405006</v>
      </c>
      <c r="I219" s="244">
        <f t="shared" si="122"/>
        <v>2.8468148919000003</v>
      </c>
      <c r="J219" s="244">
        <f t="shared" si="122"/>
        <v>2.7917706551560002</v>
      </c>
      <c r="K219" s="244">
        <f t="shared" si="122"/>
        <v>2.4056569390250004</v>
      </c>
      <c r="L219" s="339">
        <f t="shared" si="122"/>
        <v>2.4056569390250004</v>
      </c>
      <c r="M219" s="339">
        <f t="shared" si="122"/>
        <v>2.4056569390250004</v>
      </c>
      <c r="N219" s="339">
        <f t="shared" si="122"/>
        <v>0</v>
      </c>
      <c r="O219" s="339">
        <f t="shared" si="122"/>
        <v>0</v>
      </c>
      <c r="P219" s="339">
        <f t="shared" si="122"/>
        <v>0</v>
      </c>
      <c r="Q219" s="339">
        <f t="shared" si="122"/>
        <v>0</v>
      </c>
      <c r="R219" s="339">
        <f t="shared" si="122"/>
        <v>0</v>
      </c>
      <c r="S219" s="339">
        <f t="shared" si="122"/>
        <v>0</v>
      </c>
      <c r="T219" s="339">
        <f t="shared" si="122"/>
        <v>0</v>
      </c>
      <c r="U219" s="339">
        <f t="shared" si="122"/>
        <v>0</v>
      </c>
      <c r="V219" s="339">
        <f t="shared" si="122"/>
        <v>0</v>
      </c>
      <c r="W219" s="339">
        <f t="shared" si="122"/>
        <v>0</v>
      </c>
      <c r="X219" s="339">
        <f t="shared" si="122"/>
        <v>0</v>
      </c>
      <c r="Y219" s="339">
        <f t="shared" si="122"/>
        <v>0</v>
      </c>
      <c r="Z219" s="339">
        <f t="shared" si="122"/>
        <v>0</v>
      </c>
      <c r="AA219" s="339">
        <f t="shared" si="122"/>
        <v>0</v>
      </c>
      <c r="AB219" s="339">
        <f t="shared" si="122"/>
        <v>0</v>
      </c>
      <c r="AC219" s="339">
        <f t="shared" si="122"/>
        <v>0</v>
      </c>
      <c r="AD219" s="339">
        <f t="shared" si="122"/>
        <v>0</v>
      </c>
      <c r="AE219" s="339">
        <f t="shared" si="122"/>
        <v>0</v>
      </c>
      <c r="AF219" s="339">
        <f t="shared" si="122"/>
        <v>0</v>
      </c>
      <c r="AG219" s="339">
        <f t="shared" si="122"/>
        <v>0</v>
      </c>
      <c r="AH219" s="339">
        <f t="shared" si="122"/>
        <v>0</v>
      </c>
      <c r="AI219" s="339">
        <f t="shared" si="122"/>
        <v>0</v>
      </c>
      <c r="AJ219" s="339">
        <f t="shared" si="122"/>
        <v>0</v>
      </c>
      <c r="AK219" s="347">
        <f t="shared" si="122"/>
        <v>0</v>
      </c>
      <c r="AM219" s="103"/>
      <c r="AN219" s="103"/>
    </row>
    <row r="220" spans="1:40" x14ac:dyDescent="0.2">
      <c r="A220" s="503" t="str">
        <f>Schedule!$F$3</f>
        <v>Accelerated transition</v>
      </c>
      <c r="B220" s="178" t="s">
        <v>113</v>
      </c>
      <c r="C220" s="262">
        <f>Schedule!$F$6</f>
        <v>2019</v>
      </c>
      <c r="D220" s="178" t="s">
        <v>154</v>
      </c>
      <c r="E220" s="262" t="s">
        <v>47</v>
      </c>
      <c r="F220" s="346">
        <f t="shared" ref="F220:AK220" si="123">F200</f>
        <v>3.3502548724770005</v>
      </c>
      <c r="G220" s="244">
        <f t="shared" si="123"/>
        <v>2.9821296302125004</v>
      </c>
      <c r="H220" s="244">
        <f t="shared" si="123"/>
        <v>3.0455805086405006</v>
      </c>
      <c r="I220" s="244">
        <f t="shared" si="123"/>
        <v>2.8468148919000003</v>
      </c>
      <c r="J220" s="244">
        <f t="shared" si="123"/>
        <v>2.7917706551560002</v>
      </c>
      <c r="K220" s="244">
        <f t="shared" si="123"/>
        <v>2.4056569390250004</v>
      </c>
      <c r="L220" s="339">
        <f t="shared" si="123"/>
        <v>2.4056569390250004</v>
      </c>
      <c r="M220" s="339">
        <f t="shared" si="123"/>
        <v>2.4056569390250004</v>
      </c>
      <c r="N220" s="339">
        <f t="shared" si="123"/>
        <v>0</v>
      </c>
      <c r="O220" s="339">
        <f t="shared" si="123"/>
        <v>0</v>
      </c>
      <c r="P220" s="339">
        <f t="shared" si="123"/>
        <v>0</v>
      </c>
      <c r="Q220" s="339">
        <f t="shared" si="123"/>
        <v>0</v>
      </c>
      <c r="R220" s="339">
        <f t="shared" si="123"/>
        <v>0</v>
      </c>
      <c r="S220" s="339">
        <f t="shared" si="123"/>
        <v>0</v>
      </c>
      <c r="T220" s="339">
        <f t="shared" si="123"/>
        <v>0</v>
      </c>
      <c r="U220" s="339">
        <f t="shared" si="123"/>
        <v>0</v>
      </c>
      <c r="V220" s="339">
        <f t="shared" si="123"/>
        <v>0</v>
      </c>
      <c r="W220" s="339">
        <f t="shared" si="123"/>
        <v>0</v>
      </c>
      <c r="X220" s="339">
        <f t="shared" si="123"/>
        <v>0</v>
      </c>
      <c r="Y220" s="339">
        <f t="shared" si="123"/>
        <v>0</v>
      </c>
      <c r="Z220" s="339">
        <f t="shared" si="123"/>
        <v>0</v>
      </c>
      <c r="AA220" s="339">
        <f t="shared" si="123"/>
        <v>0</v>
      </c>
      <c r="AB220" s="339">
        <f t="shared" si="123"/>
        <v>0</v>
      </c>
      <c r="AC220" s="339">
        <f t="shared" si="123"/>
        <v>0</v>
      </c>
      <c r="AD220" s="339">
        <f t="shared" si="123"/>
        <v>0</v>
      </c>
      <c r="AE220" s="339">
        <f t="shared" si="123"/>
        <v>0</v>
      </c>
      <c r="AF220" s="339">
        <f t="shared" si="123"/>
        <v>0</v>
      </c>
      <c r="AG220" s="339">
        <f t="shared" si="123"/>
        <v>0</v>
      </c>
      <c r="AH220" s="339">
        <f t="shared" si="123"/>
        <v>0</v>
      </c>
      <c r="AI220" s="339">
        <f t="shared" si="123"/>
        <v>0</v>
      </c>
      <c r="AJ220" s="339">
        <f t="shared" si="123"/>
        <v>0</v>
      </c>
      <c r="AK220" s="347">
        <f t="shared" si="123"/>
        <v>0</v>
      </c>
      <c r="AM220" s="103"/>
      <c r="AN220" s="103"/>
    </row>
    <row r="221" spans="1:40" x14ac:dyDescent="0.2">
      <c r="A221" s="503" t="str">
        <f>Schedule!$F$3</f>
        <v>Accelerated transition</v>
      </c>
      <c r="B221" s="178" t="s">
        <v>127</v>
      </c>
      <c r="C221" s="262">
        <f>Schedule!$F$6</f>
        <v>2019</v>
      </c>
      <c r="D221" s="178" t="s">
        <v>154</v>
      </c>
      <c r="E221" s="262" t="s">
        <v>47</v>
      </c>
      <c r="F221" s="346">
        <f t="shared" ref="F221:AK221" si="124">F201</f>
        <v>2.7312879799999998</v>
      </c>
      <c r="G221" s="244">
        <f t="shared" si="124"/>
        <v>2.6858878599999998</v>
      </c>
      <c r="H221" s="244">
        <f t="shared" si="124"/>
        <v>2.9997051400000001</v>
      </c>
      <c r="I221" s="244">
        <f t="shared" si="124"/>
        <v>2.6081346399999998</v>
      </c>
      <c r="J221" s="244">
        <f t="shared" si="124"/>
        <v>2.9221331400000001</v>
      </c>
      <c r="K221" s="244">
        <f t="shared" si="124"/>
        <v>2.8323209999999999</v>
      </c>
      <c r="L221" s="339">
        <f t="shared" si="124"/>
        <v>2.8323209999999999</v>
      </c>
      <c r="M221" s="339">
        <f t="shared" si="124"/>
        <v>2.8323209999999999</v>
      </c>
      <c r="N221" s="339">
        <f t="shared" si="124"/>
        <v>0</v>
      </c>
      <c r="O221" s="339">
        <f t="shared" si="124"/>
        <v>0</v>
      </c>
      <c r="P221" s="339">
        <f t="shared" si="124"/>
        <v>0</v>
      </c>
      <c r="Q221" s="339">
        <f t="shared" si="124"/>
        <v>0</v>
      </c>
      <c r="R221" s="339">
        <f t="shared" si="124"/>
        <v>0</v>
      </c>
      <c r="S221" s="339">
        <f t="shared" si="124"/>
        <v>0</v>
      </c>
      <c r="T221" s="339">
        <f t="shared" si="124"/>
        <v>0</v>
      </c>
      <c r="U221" s="339">
        <f t="shared" si="124"/>
        <v>0</v>
      </c>
      <c r="V221" s="339">
        <f t="shared" si="124"/>
        <v>0</v>
      </c>
      <c r="W221" s="339">
        <f t="shared" si="124"/>
        <v>0</v>
      </c>
      <c r="X221" s="339">
        <f t="shared" si="124"/>
        <v>0</v>
      </c>
      <c r="Y221" s="339">
        <f t="shared" si="124"/>
        <v>0</v>
      </c>
      <c r="Z221" s="339">
        <f t="shared" si="124"/>
        <v>0</v>
      </c>
      <c r="AA221" s="339">
        <f t="shared" si="124"/>
        <v>0</v>
      </c>
      <c r="AB221" s="339">
        <f t="shared" si="124"/>
        <v>0</v>
      </c>
      <c r="AC221" s="339">
        <f t="shared" si="124"/>
        <v>0</v>
      </c>
      <c r="AD221" s="339">
        <f t="shared" si="124"/>
        <v>0</v>
      </c>
      <c r="AE221" s="339">
        <f t="shared" si="124"/>
        <v>0</v>
      </c>
      <c r="AF221" s="339">
        <f t="shared" si="124"/>
        <v>0</v>
      </c>
      <c r="AG221" s="339">
        <f t="shared" si="124"/>
        <v>0</v>
      </c>
      <c r="AH221" s="339">
        <f t="shared" si="124"/>
        <v>0</v>
      </c>
      <c r="AI221" s="339">
        <f t="shared" si="124"/>
        <v>0</v>
      </c>
      <c r="AJ221" s="339">
        <f t="shared" si="124"/>
        <v>0</v>
      </c>
      <c r="AK221" s="347">
        <f t="shared" si="124"/>
        <v>0</v>
      </c>
      <c r="AM221" s="103"/>
      <c r="AN221" s="103"/>
    </row>
    <row r="222" spans="1:40" x14ac:dyDescent="0.2">
      <c r="A222" s="503" t="str">
        <f>Schedule!$F$3</f>
        <v>Accelerated transition</v>
      </c>
      <c r="B222" s="178" t="s">
        <v>120</v>
      </c>
      <c r="C222" s="262">
        <f>Schedule!$F$6</f>
        <v>2019</v>
      </c>
      <c r="D222" s="178" t="s">
        <v>154</v>
      </c>
      <c r="E222" s="262" t="s">
        <v>47</v>
      </c>
      <c r="F222" s="346">
        <f t="shared" ref="F222:AK222" si="125">F202</f>
        <v>0.86129110662800001</v>
      </c>
      <c r="G222" s="244">
        <f t="shared" si="125"/>
        <v>0.39483097954799995</v>
      </c>
      <c r="H222" s="244">
        <f t="shared" si="125"/>
        <v>0.39547857938000003</v>
      </c>
      <c r="I222" s="244">
        <f t="shared" si="125"/>
        <v>0.113611569311</v>
      </c>
      <c r="J222" s="244">
        <f t="shared" si="125"/>
        <v>0.27874596620000003</v>
      </c>
      <c r="K222" s="244">
        <f t="shared" si="125"/>
        <v>0.37586472120000003</v>
      </c>
      <c r="L222" s="339">
        <f t="shared" si="125"/>
        <v>0.37586472120000003</v>
      </c>
      <c r="M222" s="339">
        <f t="shared" si="125"/>
        <v>0</v>
      </c>
      <c r="N222" s="339">
        <f t="shared" si="125"/>
        <v>0</v>
      </c>
      <c r="O222" s="339">
        <f t="shared" si="125"/>
        <v>0</v>
      </c>
      <c r="P222" s="339">
        <f t="shared" si="125"/>
        <v>0</v>
      </c>
      <c r="Q222" s="339">
        <f t="shared" si="125"/>
        <v>0</v>
      </c>
      <c r="R222" s="339">
        <f t="shared" si="125"/>
        <v>0</v>
      </c>
      <c r="S222" s="339">
        <f t="shared" si="125"/>
        <v>0</v>
      </c>
      <c r="T222" s="339">
        <f t="shared" si="125"/>
        <v>0</v>
      </c>
      <c r="U222" s="339">
        <f t="shared" si="125"/>
        <v>0</v>
      </c>
      <c r="V222" s="339">
        <f t="shared" si="125"/>
        <v>0</v>
      </c>
      <c r="W222" s="339">
        <f t="shared" si="125"/>
        <v>0</v>
      </c>
      <c r="X222" s="339">
        <f t="shared" si="125"/>
        <v>0</v>
      </c>
      <c r="Y222" s="339">
        <f t="shared" si="125"/>
        <v>0</v>
      </c>
      <c r="Z222" s="339">
        <f t="shared" si="125"/>
        <v>0</v>
      </c>
      <c r="AA222" s="339">
        <f t="shared" si="125"/>
        <v>0</v>
      </c>
      <c r="AB222" s="339">
        <f t="shared" si="125"/>
        <v>0</v>
      </c>
      <c r="AC222" s="339">
        <f t="shared" si="125"/>
        <v>0</v>
      </c>
      <c r="AD222" s="339">
        <f t="shared" si="125"/>
        <v>0</v>
      </c>
      <c r="AE222" s="339">
        <f t="shared" si="125"/>
        <v>0</v>
      </c>
      <c r="AF222" s="339">
        <f t="shared" si="125"/>
        <v>0</v>
      </c>
      <c r="AG222" s="339">
        <f t="shared" si="125"/>
        <v>0</v>
      </c>
      <c r="AH222" s="339">
        <f t="shared" si="125"/>
        <v>0</v>
      </c>
      <c r="AI222" s="339">
        <f t="shared" si="125"/>
        <v>0</v>
      </c>
      <c r="AJ222" s="339">
        <f t="shared" si="125"/>
        <v>0</v>
      </c>
      <c r="AK222" s="347">
        <f t="shared" si="125"/>
        <v>0</v>
      </c>
      <c r="AM222" s="103"/>
      <c r="AN222" s="103"/>
    </row>
    <row r="223" spans="1:40" x14ac:dyDescent="0.2">
      <c r="A223" s="503" t="str">
        <f>Schedule!$F$3</f>
        <v>Accelerated transition</v>
      </c>
      <c r="B223" s="178" t="s">
        <v>128</v>
      </c>
      <c r="C223" s="262">
        <f>Schedule!$F$6</f>
        <v>2019</v>
      </c>
      <c r="D223" s="178" t="s">
        <v>154</v>
      </c>
      <c r="E223" s="262" t="s">
        <v>47</v>
      </c>
      <c r="F223" s="346">
        <f t="shared" ref="F223:AK223" si="126">F203</f>
        <v>2.5501423126565812</v>
      </c>
      <c r="G223" s="244">
        <f t="shared" si="126"/>
        <v>2.2279684570826683</v>
      </c>
      <c r="H223" s="244">
        <f t="shared" si="126"/>
        <v>2.2554129770917695</v>
      </c>
      <c r="I223" s="244">
        <f t="shared" si="126"/>
        <v>2.5252171250233504</v>
      </c>
      <c r="J223" s="244">
        <f t="shared" si="126"/>
        <v>2.4583930280898207</v>
      </c>
      <c r="K223" s="244">
        <f t="shared" si="126"/>
        <v>2.6901295457098731</v>
      </c>
      <c r="L223" s="339">
        <f t="shared" si="126"/>
        <v>2.6901295457098731</v>
      </c>
      <c r="M223" s="339">
        <f t="shared" si="126"/>
        <v>2.6901295457098731</v>
      </c>
      <c r="N223" s="339">
        <f t="shared" si="126"/>
        <v>0</v>
      </c>
      <c r="O223" s="339">
        <f t="shared" si="126"/>
        <v>0</v>
      </c>
      <c r="P223" s="339">
        <f t="shared" si="126"/>
        <v>0</v>
      </c>
      <c r="Q223" s="339">
        <f t="shared" si="126"/>
        <v>0</v>
      </c>
      <c r="R223" s="339">
        <f t="shared" si="126"/>
        <v>0</v>
      </c>
      <c r="S223" s="339">
        <f t="shared" si="126"/>
        <v>0</v>
      </c>
      <c r="T223" s="339">
        <f t="shared" si="126"/>
        <v>0</v>
      </c>
      <c r="U223" s="339">
        <f t="shared" si="126"/>
        <v>0</v>
      </c>
      <c r="V223" s="339">
        <f t="shared" si="126"/>
        <v>0</v>
      </c>
      <c r="W223" s="339">
        <f t="shared" si="126"/>
        <v>0</v>
      </c>
      <c r="X223" s="339">
        <f t="shared" si="126"/>
        <v>0</v>
      </c>
      <c r="Y223" s="339">
        <f t="shared" si="126"/>
        <v>0</v>
      </c>
      <c r="Z223" s="339">
        <f t="shared" si="126"/>
        <v>0</v>
      </c>
      <c r="AA223" s="339">
        <f t="shared" si="126"/>
        <v>0</v>
      </c>
      <c r="AB223" s="339">
        <f t="shared" si="126"/>
        <v>0</v>
      </c>
      <c r="AC223" s="339">
        <f t="shared" si="126"/>
        <v>0</v>
      </c>
      <c r="AD223" s="339">
        <f t="shared" si="126"/>
        <v>0</v>
      </c>
      <c r="AE223" s="339">
        <f t="shared" si="126"/>
        <v>0</v>
      </c>
      <c r="AF223" s="339">
        <f t="shared" si="126"/>
        <v>0</v>
      </c>
      <c r="AG223" s="339">
        <f t="shared" si="126"/>
        <v>0</v>
      </c>
      <c r="AH223" s="339">
        <f t="shared" si="126"/>
        <v>0</v>
      </c>
      <c r="AI223" s="339">
        <f t="shared" si="126"/>
        <v>0</v>
      </c>
      <c r="AJ223" s="339">
        <f t="shared" si="126"/>
        <v>0</v>
      </c>
      <c r="AK223" s="347">
        <f t="shared" si="126"/>
        <v>0</v>
      </c>
      <c r="AM223" s="103"/>
      <c r="AN223" s="103"/>
    </row>
    <row r="224" spans="1:40" x14ac:dyDescent="0.2">
      <c r="A224" s="503" t="str">
        <f>Schedule!$F$3</f>
        <v>Accelerated transition</v>
      </c>
      <c r="B224" s="178" t="s">
        <v>129</v>
      </c>
      <c r="C224" s="262">
        <f>Schedule!$F$6</f>
        <v>2019</v>
      </c>
      <c r="D224" s="178" t="s">
        <v>154</v>
      </c>
      <c r="E224" s="262" t="s">
        <v>47</v>
      </c>
      <c r="F224" s="346">
        <f t="shared" ref="F224:AK224" si="127">F204</f>
        <v>2.6698470865714188</v>
      </c>
      <c r="G224" s="244">
        <f t="shared" si="127"/>
        <v>2.0528174272873319</v>
      </c>
      <c r="H224" s="244">
        <f t="shared" si="127"/>
        <v>2.7685301251202299</v>
      </c>
      <c r="I224" s="244">
        <f t="shared" si="127"/>
        <v>3.1395888710766493</v>
      </c>
      <c r="J224" s="244">
        <f t="shared" si="127"/>
        <v>2.5176105598101786</v>
      </c>
      <c r="K224" s="244">
        <f t="shared" si="127"/>
        <v>2.0770662939901277</v>
      </c>
      <c r="L224" s="339">
        <f t="shared" si="127"/>
        <v>2.0770662939901277</v>
      </c>
      <c r="M224" s="339">
        <f t="shared" si="127"/>
        <v>2.0770662939901277</v>
      </c>
      <c r="N224" s="339">
        <f t="shared" si="127"/>
        <v>0</v>
      </c>
      <c r="O224" s="339">
        <f t="shared" si="127"/>
        <v>0</v>
      </c>
      <c r="P224" s="339">
        <f t="shared" si="127"/>
        <v>0</v>
      </c>
      <c r="Q224" s="339">
        <f t="shared" si="127"/>
        <v>0</v>
      </c>
      <c r="R224" s="339">
        <f t="shared" si="127"/>
        <v>0</v>
      </c>
      <c r="S224" s="339">
        <f t="shared" si="127"/>
        <v>0</v>
      </c>
      <c r="T224" s="339">
        <f t="shared" si="127"/>
        <v>0</v>
      </c>
      <c r="U224" s="339">
        <f t="shared" si="127"/>
        <v>0</v>
      </c>
      <c r="V224" s="339">
        <f t="shared" si="127"/>
        <v>0</v>
      </c>
      <c r="W224" s="339">
        <f t="shared" si="127"/>
        <v>0</v>
      </c>
      <c r="X224" s="339">
        <f t="shared" si="127"/>
        <v>0</v>
      </c>
      <c r="Y224" s="339">
        <f t="shared" si="127"/>
        <v>0</v>
      </c>
      <c r="Z224" s="339">
        <f t="shared" si="127"/>
        <v>0</v>
      </c>
      <c r="AA224" s="339">
        <f t="shared" si="127"/>
        <v>0</v>
      </c>
      <c r="AB224" s="339">
        <f t="shared" si="127"/>
        <v>0</v>
      </c>
      <c r="AC224" s="339">
        <f t="shared" si="127"/>
        <v>0</v>
      </c>
      <c r="AD224" s="339">
        <f t="shared" si="127"/>
        <v>0</v>
      </c>
      <c r="AE224" s="339">
        <f t="shared" si="127"/>
        <v>0</v>
      </c>
      <c r="AF224" s="339">
        <f t="shared" si="127"/>
        <v>0</v>
      </c>
      <c r="AG224" s="339">
        <f t="shared" si="127"/>
        <v>0</v>
      </c>
      <c r="AH224" s="339">
        <f t="shared" si="127"/>
        <v>0</v>
      </c>
      <c r="AI224" s="339">
        <f t="shared" si="127"/>
        <v>0</v>
      </c>
      <c r="AJ224" s="339">
        <f t="shared" si="127"/>
        <v>0</v>
      </c>
      <c r="AK224" s="347">
        <f t="shared" si="127"/>
        <v>0</v>
      </c>
      <c r="AM224" s="103"/>
      <c r="AN224" s="103"/>
    </row>
    <row r="225" spans="1:40" x14ac:dyDescent="0.2">
      <c r="A225" s="503" t="str">
        <f>Schedule!$F$3</f>
        <v>Accelerated transition</v>
      </c>
      <c r="B225" s="178" t="s">
        <v>130</v>
      </c>
      <c r="C225" s="262">
        <f>Schedule!$F$6</f>
        <v>2019</v>
      </c>
      <c r="D225" s="178" t="s">
        <v>154</v>
      </c>
      <c r="E225" s="262" t="s">
        <v>47</v>
      </c>
      <c r="F225" s="346">
        <f t="shared" ref="F225:AK225" si="128">F205</f>
        <v>2.0513743574656815</v>
      </c>
      <c r="G225" s="244">
        <f t="shared" si="128"/>
        <v>1.7926224390450907</v>
      </c>
      <c r="H225" s="244">
        <f t="shared" si="128"/>
        <v>1.8733598627422963</v>
      </c>
      <c r="I225" s="244">
        <f t="shared" si="128"/>
        <v>0</v>
      </c>
      <c r="J225" s="244">
        <f t="shared" si="128"/>
        <v>0</v>
      </c>
      <c r="K225" s="244">
        <f t="shared" si="128"/>
        <v>0</v>
      </c>
      <c r="L225" s="339">
        <f t="shared" si="128"/>
        <v>0</v>
      </c>
      <c r="M225" s="339">
        <f t="shared" si="128"/>
        <v>0</v>
      </c>
      <c r="N225" s="339">
        <f t="shared" si="128"/>
        <v>0</v>
      </c>
      <c r="O225" s="339">
        <f t="shared" si="128"/>
        <v>0</v>
      </c>
      <c r="P225" s="339">
        <f t="shared" si="128"/>
        <v>0</v>
      </c>
      <c r="Q225" s="339">
        <f t="shared" si="128"/>
        <v>0</v>
      </c>
      <c r="R225" s="339">
        <f t="shared" si="128"/>
        <v>0</v>
      </c>
      <c r="S225" s="339">
        <f t="shared" si="128"/>
        <v>0</v>
      </c>
      <c r="T225" s="339">
        <f t="shared" si="128"/>
        <v>0</v>
      </c>
      <c r="U225" s="339">
        <f t="shared" si="128"/>
        <v>0</v>
      </c>
      <c r="V225" s="339">
        <f t="shared" si="128"/>
        <v>0</v>
      </c>
      <c r="W225" s="339">
        <f t="shared" si="128"/>
        <v>0</v>
      </c>
      <c r="X225" s="339">
        <f t="shared" si="128"/>
        <v>0</v>
      </c>
      <c r="Y225" s="339">
        <f t="shared" si="128"/>
        <v>0</v>
      </c>
      <c r="Z225" s="339">
        <f t="shared" si="128"/>
        <v>0</v>
      </c>
      <c r="AA225" s="339">
        <f t="shared" si="128"/>
        <v>0</v>
      </c>
      <c r="AB225" s="339">
        <f t="shared" si="128"/>
        <v>0</v>
      </c>
      <c r="AC225" s="339">
        <f t="shared" si="128"/>
        <v>0</v>
      </c>
      <c r="AD225" s="339">
        <f t="shared" si="128"/>
        <v>0</v>
      </c>
      <c r="AE225" s="339">
        <f t="shared" si="128"/>
        <v>0</v>
      </c>
      <c r="AF225" s="339">
        <f t="shared" si="128"/>
        <v>0</v>
      </c>
      <c r="AG225" s="339">
        <f t="shared" si="128"/>
        <v>0</v>
      </c>
      <c r="AH225" s="339">
        <f t="shared" si="128"/>
        <v>0</v>
      </c>
      <c r="AI225" s="339">
        <f t="shared" si="128"/>
        <v>0</v>
      </c>
      <c r="AJ225" s="339">
        <f t="shared" si="128"/>
        <v>0</v>
      </c>
      <c r="AK225" s="347">
        <f t="shared" si="128"/>
        <v>0</v>
      </c>
      <c r="AM225" s="103"/>
      <c r="AN225" s="103"/>
    </row>
    <row r="226" spans="1:40" x14ac:dyDescent="0.2">
      <c r="A226" s="503" t="str">
        <f>Schedule!$F$3</f>
        <v>Accelerated transition</v>
      </c>
      <c r="B226" s="178" t="s">
        <v>131</v>
      </c>
      <c r="C226" s="262">
        <f>Schedule!$F$6</f>
        <v>2019</v>
      </c>
      <c r="D226" s="178" t="s">
        <v>154</v>
      </c>
      <c r="E226" s="262" t="s">
        <v>47</v>
      </c>
      <c r="F226" s="346">
        <f t="shared" ref="F226:AK226" si="129">F206</f>
        <v>1.9995924905898359</v>
      </c>
      <c r="G226" s="244">
        <f t="shared" si="129"/>
        <v>1.8402592468462826</v>
      </c>
      <c r="H226" s="244">
        <f t="shared" si="129"/>
        <v>2.0682161579593212</v>
      </c>
      <c r="I226" s="244">
        <f t="shared" si="129"/>
        <v>0</v>
      </c>
      <c r="J226" s="244">
        <f t="shared" si="129"/>
        <v>0</v>
      </c>
      <c r="K226" s="244">
        <f t="shared" si="129"/>
        <v>0</v>
      </c>
      <c r="L226" s="339">
        <f t="shared" si="129"/>
        <v>0</v>
      </c>
      <c r="M226" s="339">
        <f t="shared" si="129"/>
        <v>0</v>
      </c>
      <c r="N226" s="339">
        <f t="shared" si="129"/>
        <v>0</v>
      </c>
      <c r="O226" s="339">
        <f t="shared" si="129"/>
        <v>0</v>
      </c>
      <c r="P226" s="339">
        <f t="shared" si="129"/>
        <v>0</v>
      </c>
      <c r="Q226" s="339">
        <f t="shared" si="129"/>
        <v>0</v>
      </c>
      <c r="R226" s="339">
        <f t="shared" si="129"/>
        <v>0</v>
      </c>
      <c r="S226" s="339">
        <f t="shared" si="129"/>
        <v>0</v>
      </c>
      <c r="T226" s="339">
        <f t="shared" si="129"/>
        <v>0</v>
      </c>
      <c r="U226" s="339">
        <f t="shared" si="129"/>
        <v>0</v>
      </c>
      <c r="V226" s="339">
        <f t="shared" si="129"/>
        <v>0</v>
      </c>
      <c r="W226" s="339">
        <f t="shared" si="129"/>
        <v>0</v>
      </c>
      <c r="X226" s="339">
        <f t="shared" si="129"/>
        <v>0</v>
      </c>
      <c r="Y226" s="339">
        <f t="shared" si="129"/>
        <v>0</v>
      </c>
      <c r="Z226" s="339">
        <f t="shared" si="129"/>
        <v>0</v>
      </c>
      <c r="AA226" s="339">
        <f t="shared" si="129"/>
        <v>0</v>
      </c>
      <c r="AB226" s="339">
        <f t="shared" si="129"/>
        <v>0</v>
      </c>
      <c r="AC226" s="339">
        <f t="shared" si="129"/>
        <v>0</v>
      </c>
      <c r="AD226" s="339">
        <f t="shared" si="129"/>
        <v>0</v>
      </c>
      <c r="AE226" s="339">
        <f t="shared" si="129"/>
        <v>0</v>
      </c>
      <c r="AF226" s="339">
        <f t="shared" si="129"/>
        <v>0</v>
      </c>
      <c r="AG226" s="339">
        <f t="shared" si="129"/>
        <v>0</v>
      </c>
      <c r="AH226" s="339">
        <f t="shared" si="129"/>
        <v>0</v>
      </c>
      <c r="AI226" s="339">
        <f t="shared" si="129"/>
        <v>0</v>
      </c>
      <c r="AJ226" s="339">
        <f t="shared" si="129"/>
        <v>0</v>
      </c>
      <c r="AK226" s="347">
        <f t="shared" si="129"/>
        <v>0</v>
      </c>
      <c r="AM226" s="103"/>
      <c r="AN226" s="103"/>
    </row>
    <row r="227" spans="1:40" x14ac:dyDescent="0.2">
      <c r="A227" s="503" t="str">
        <f>Schedule!$F$3</f>
        <v>Accelerated transition</v>
      </c>
      <c r="B227" s="178" t="s">
        <v>132</v>
      </c>
      <c r="C227" s="262">
        <f>Schedule!$F$6</f>
        <v>2019</v>
      </c>
      <c r="D227" s="178" t="s">
        <v>154</v>
      </c>
      <c r="E227" s="262" t="s">
        <v>47</v>
      </c>
      <c r="F227" s="346">
        <f t="shared" ref="F227:AK227" si="130">F207</f>
        <v>2.3079238229230725</v>
      </c>
      <c r="G227" s="244">
        <f t="shared" si="130"/>
        <v>2.4192445022924103</v>
      </c>
      <c r="H227" s="244">
        <f t="shared" si="130"/>
        <v>2.3204447252177416</v>
      </c>
      <c r="I227" s="244">
        <f t="shared" si="130"/>
        <v>1.4025206128395913</v>
      </c>
      <c r="J227" s="244">
        <f t="shared" si="130"/>
        <v>0</v>
      </c>
      <c r="K227" s="244">
        <f t="shared" si="130"/>
        <v>0</v>
      </c>
      <c r="L227" s="339">
        <f t="shared" si="130"/>
        <v>0</v>
      </c>
      <c r="M227" s="339">
        <f t="shared" si="130"/>
        <v>0</v>
      </c>
      <c r="N227" s="339">
        <f t="shared" si="130"/>
        <v>0</v>
      </c>
      <c r="O227" s="339">
        <f t="shared" si="130"/>
        <v>0</v>
      </c>
      <c r="P227" s="339">
        <f t="shared" si="130"/>
        <v>0</v>
      </c>
      <c r="Q227" s="339">
        <f t="shared" si="130"/>
        <v>0</v>
      </c>
      <c r="R227" s="339">
        <f t="shared" si="130"/>
        <v>0</v>
      </c>
      <c r="S227" s="339">
        <f t="shared" si="130"/>
        <v>0</v>
      </c>
      <c r="T227" s="339">
        <f t="shared" si="130"/>
        <v>0</v>
      </c>
      <c r="U227" s="339">
        <f t="shared" si="130"/>
        <v>0</v>
      </c>
      <c r="V227" s="339">
        <f t="shared" si="130"/>
        <v>0</v>
      </c>
      <c r="W227" s="339">
        <f t="shared" si="130"/>
        <v>0</v>
      </c>
      <c r="X227" s="339">
        <f t="shared" si="130"/>
        <v>0</v>
      </c>
      <c r="Y227" s="339">
        <f t="shared" si="130"/>
        <v>0</v>
      </c>
      <c r="Z227" s="339">
        <f t="shared" si="130"/>
        <v>0</v>
      </c>
      <c r="AA227" s="339">
        <f t="shared" si="130"/>
        <v>0</v>
      </c>
      <c r="AB227" s="339">
        <f t="shared" si="130"/>
        <v>0</v>
      </c>
      <c r="AC227" s="339">
        <f t="shared" si="130"/>
        <v>0</v>
      </c>
      <c r="AD227" s="339">
        <f t="shared" si="130"/>
        <v>0</v>
      </c>
      <c r="AE227" s="339">
        <f t="shared" si="130"/>
        <v>0</v>
      </c>
      <c r="AF227" s="339">
        <f t="shared" si="130"/>
        <v>0</v>
      </c>
      <c r="AG227" s="339">
        <f t="shared" si="130"/>
        <v>0</v>
      </c>
      <c r="AH227" s="339">
        <f t="shared" si="130"/>
        <v>0</v>
      </c>
      <c r="AI227" s="339">
        <f t="shared" si="130"/>
        <v>0</v>
      </c>
      <c r="AJ227" s="339">
        <f t="shared" si="130"/>
        <v>0</v>
      </c>
      <c r="AK227" s="347">
        <f t="shared" si="130"/>
        <v>0</v>
      </c>
      <c r="AM227" s="103"/>
      <c r="AN227" s="103"/>
    </row>
    <row r="228" spans="1:40" x14ac:dyDescent="0.2">
      <c r="A228" s="503" t="str">
        <f>Schedule!$F$3</f>
        <v>Accelerated transition</v>
      </c>
      <c r="B228" s="178" t="s">
        <v>133</v>
      </c>
      <c r="C228" s="262">
        <f>Schedule!$F$6</f>
        <v>2019</v>
      </c>
      <c r="D228" s="178" t="s">
        <v>154</v>
      </c>
      <c r="E228" s="262" t="s">
        <v>47</v>
      </c>
      <c r="F228" s="346">
        <f t="shared" ref="F228:AK228" si="131">F208</f>
        <v>2.6754081146834721</v>
      </c>
      <c r="G228" s="244">
        <f t="shared" si="131"/>
        <v>2.1876439771735821</v>
      </c>
      <c r="H228" s="244">
        <f t="shared" si="131"/>
        <v>2.2539703151839463</v>
      </c>
      <c r="I228" s="244">
        <f t="shared" si="131"/>
        <v>4.9828452092889819</v>
      </c>
      <c r="J228" s="244">
        <f t="shared" si="131"/>
        <v>1.4067507504218724</v>
      </c>
      <c r="K228" s="244">
        <f t="shared" si="131"/>
        <v>1.2715727504910685</v>
      </c>
      <c r="L228" s="339">
        <f t="shared" si="131"/>
        <v>1.2715727504910685</v>
      </c>
      <c r="M228" s="339">
        <f t="shared" si="131"/>
        <v>1.2715727504910685</v>
      </c>
      <c r="N228" s="339">
        <f t="shared" si="131"/>
        <v>0</v>
      </c>
      <c r="O228" s="339">
        <f t="shared" si="131"/>
        <v>0</v>
      </c>
      <c r="P228" s="339">
        <f t="shared" si="131"/>
        <v>0</v>
      </c>
      <c r="Q228" s="339">
        <f t="shared" si="131"/>
        <v>0</v>
      </c>
      <c r="R228" s="339">
        <f t="shared" si="131"/>
        <v>0</v>
      </c>
      <c r="S228" s="339">
        <f t="shared" si="131"/>
        <v>0</v>
      </c>
      <c r="T228" s="339">
        <f t="shared" si="131"/>
        <v>0</v>
      </c>
      <c r="U228" s="339">
        <f t="shared" si="131"/>
        <v>0</v>
      </c>
      <c r="V228" s="339">
        <f t="shared" si="131"/>
        <v>0</v>
      </c>
      <c r="W228" s="339">
        <f t="shared" si="131"/>
        <v>0</v>
      </c>
      <c r="X228" s="339">
        <f t="shared" si="131"/>
        <v>0</v>
      </c>
      <c r="Y228" s="339">
        <f t="shared" si="131"/>
        <v>0</v>
      </c>
      <c r="Z228" s="339">
        <f t="shared" si="131"/>
        <v>0</v>
      </c>
      <c r="AA228" s="339">
        <f t="shared" si="131"/>
        <v>0</v>
      </c>
      <c r="AB228" s="339">
        <f t="shared" si="131"/>
        <v>0</v>
      </c>
      <c r="AC228" s="339">
        <f t="shared" si="131"/>
        <v>0</v>
      </c>
      <c r="AD228" s="339">
        <f t="shared" si="131"/>
        <v>0</v>
      </c>
      <c r="AE228" s="339">
        <f t="shared" si="131"/>
        <v>0</v>
      </c>
      <c r="AF228" s="339">
        <f t="shared" si="131"/>
        <v>0</v>
      </c>
      <c r="AG228" s="339">
        <f t="shared" si="131"/>
        <v>0</v>
      </c>
      <c r="AH228" s="339">
        <f t="shared" si="131"/>
        <v>0</v>
      </c>
      <c r="AI228" s="339">
        <f t="shared" si="131"/>
        <v>0</v>
      </c>
      <c r="AJ228" s="339">
        <f t="shared" si="131"/>
        <v>0</v>
      </c>
      <c r="AK228" s="347">
        <f t="shared" si="131"/>
        <v>0</v>
      </c>
      <c r="AM228" s="103"/>
      <c r="AN228" s="103"/>
    </row>
    <row r="229" spans="1:40" x14ac:dyDescent="0.2">
      <c r="A229" s="503" t="str">
        <f>Schedule!$F$3</f>
        <v>Accelerated transition</v>
      </c>
      <c r="B229" s="178" t="s">
        <v>134</v>
      </c>
      <c r="C229" s="262">
        <f>Schedule!$F$6</f>
        <v>2019</v>
      </c>
      <c r="D229" s="178" t="s">
        <v>154</v>
      </c>
      <c r="E229" s="262" t="s">
        <v>47</v>
      </c>
      <c r="F229" s="346">
        <f t="shared" ref="F229:AK229" si="132">F209</f>
        <v>2.9225670740655212</v>
      </c>
      <c r="G229" s="244">
        <f t="shared" si="132"/>
        <v>2.9993775609726998</v>
      </c>
      <c r="H229" s="244">
        <f t="shared" si="132"/>
        <v>2.684633983413248</v>
      </c>
      <c r="I229" s="244">
        <f t="shared" si="132"/>
        <v>1.1767823530787052</v>
      </c>
      <c r="J229" s="244">
        <f t="shared" si="132"/>
        <v>0</v>
      </c>
      <c r="K229" s="244">
        <f t="shared" si="132"/>
        <v>0</v>
      </c>
      <c r="L229" s="339">
        <f t="shared" si="132"/>
        <v>0</v>
      </c>
      <c r="M229" s="339">
        <f t="shared" si="132"/>
        <v>0</v>
      </c>
      <c r="N229" s="339">
        <f t="shared" si="132"/>
        <v>0</v>
      </c>
      <c r="O229" s="339">
        <f t="shared" si="132"/>
        <v>0</v>
      </c>
      <c r="P229" s="339">
        <f t="shared" si="132"/>
        <v>0</v>
      </c>
      <c r="Q229" s="339">
        <f t="shared" si="132"/>
        <v>0</v>
      </c>
      <c r="R229" s="339">
        <f t="shared" si="132"/>
        <v>0</v>
      </c>
      <c r="S229" s="339">
        <f t="shared" si="132"/>
        <v>0</v>
      </c>
      <c r="T229" s="339">
        <f t="shared" si="132"/>
        <v>0</v>
      </c>
      <c r="U229" s="339">
        <f t="shared" si="132"/>
        <v>0</v>
      </c>
      <c r="V229" s="339">
        <f t="shared" si="132"/>
        <v>0</v>
      </c>
      <c r="W229" s="339">
        <f t="shared" si="132"/>
        <v>0</v>
      </c>
      <c r="X229" s="339">
        <f t="shared" si="132"/>
        <v>0</v>
      </c>
      <c r="Y229" s="339">
        <f t="shared" si="132"/>
        <v>0</v>
      </c>
      <c r="Z229" s="339">
        <f t="shared" si="132"/>
        <v>0</v>
      </c>
      <c r="AA229" s="339">
        <f t="shared" si="132"/>
        <v>0</v>
      </c>
      <c r="AB229" s="339">
        <f t="shared" si="132"/>
        <v>0</v>
      </c>
      <c r="AC229" s="339">
        <f t="shared" si="132"/>
        <v>0</v>
      </c>
      <c r="AD229" s="339">
        <f t="shared" si="132"/>
        <v>0</v>
      </c>
      <c r="AE229" s="339">
        <f t="shared" si="132"/>
        <v>0</v>
      </c>
      <c r="AF229" s="339">
        <f t="shared" si="132"/>
        <v>0</v>
      </c>
      <c r="AG229" s="339">
        <f t="shared" si="132"/>
        <v>0</v>
      </c>
      <c r="AH229" s="339">
        <f t="shared" si="132"/>
        <v>0</v>
      </c>
      <c r="AI229" s="339">
        <f t="shared" si="132"/>
        <v>0</v>
      </c>
      <c r="AJ229" s="339">
        <f t="shared" si="132"/>
        <v>0</v>
      </c>
      <c r="AK229" s="347">
        <f t="shared" si="132"/>
        <v>0</v>
      </c>
      <c r="AM229" s="103"/>
      <c r="AN229" s="103"/>
    </row>
    <row r="230" spans="1:40" x14ac:dyDescent="0.2">
      <c r="A230" s="503" t="str">
        <f>Schedule!$F$3</f>
        <v>Accelerated transition</v>
      </c>
      <c r="B230" s="178" t="s">
        <v>135</v>
      </c>
      <c r="C230" s="262">
        <f>Schedule!$F$6</f>
        <v>2019</v>
      </c>
      <c r="D230" s="178" t="s">
        <v>154</v>
      </c>
      <c r="E230" s="262" t="s">
        <v>47</v>
      </c>
      <c r="F230" s="346">
        <f t="shared" ref="F230:AK230" si="133">F210</f>
        <v>3.1391759912094161</v>
      </c>
      <c r="G230" s="244">
        <f t="shared" si="133"/>
        <v>3.1918374010899351</v>
      </c>
      <c r="H230" s="244">
        <f t="shared" si="133"/>
        <v>2.381420994777447</v>
      </c>
      <c r="I230" s="244">
        <f t="shared" si="133"/>
        <v>5.1708497357927223</v>
      </c>
      <c r="J230" s="244">
        <f t="shared" si="133"/>
        <v>1.9927779759281277</v>
      </c>
      <c r="K230" s="244">
        <f t="shared" si="133"/>
        <v>0.94293788855393157</v>
      </c>
      <c r="L230" s="339">
        <f t="shared" si="133"/>
        <v>0.94293788855393157</v>
      </c>
      <c r="M230" s="339">
        <f t="shared" si="133"/>
        <v>0.94293788855393157</v>
      </c>
      <c r="N230" s="339">
        <f t="shared" si="133"/>
        <v>0</v>
      </c>
      <c r="O230" s="339">
        <f t="shared" si="133"/>
        <v>0</v>
      </c>
      <c r="P230" s="339">
        <f t="shared" si="133"/>
        <v>0</v>
      </c>
      <c r="Q230" s="339">
        <f t="shared" si="133"/>
        <v>0</v>
      </c>
      <c r="R230" s="339">
        <f t="shared" si="133"/>
        <v>0</v>
      </c>
      <c r="S230" s="339">
        <f t="shared" si="133"/>
        <v>0</v>
      </c>
      <c r="T230" s="339">
        <f t="shared" si="133"/>
        <v>0</v>
      </c>
      <c r="U230" s="339">
        <f t="shared" si="133"/>
        <v>0</v>
      </c>
      <c r="V230" s="339">
        <f t="shared" si="133"/>
        <v>0</v>
      </c>
      <c r="W230" s="339">
        <f t="shared" si="133"/>
        <v>0</v>
      </c>
      <c r="X230" s="339">
        <f t="shared" si="133"/>
        <v>0</v>
      </c>
      <c r="Y230" s="339">
        <f t="shared" si="133"/>
        <v>0</v>
      </c>
      <c r="Z230" s="339">
        <f t="shared" si="133"/>
        <v>0</v>
      </c>
      <c r="AA230" s="339">
        <f t="shared" si="133"/>
        <v>0</v>
      </c>
      <c r="AB230" s="339">
        <f t="shared" si="133"/>
        <v>0</v>
      </c>
      <c r="AC230" s="339">
        <f t="shared" si="133"/>
        <v>0</v>
      </c>
      <c r="AD230" s="339">
        <f t="shared" si="133"/>
        <v>0</v>
      </c>
      <c r="AE230" s="339">
        <f t="shared" si="133"/>
        <v>0</v>
      </c>
      <c r="AF230" s="339">
        <f t="shared" si="133"/>
        <v>0</v>
      </c>
      <c r="AG230" s="339">
        <f t="shared" si="133"/>
        <v>0</v>
      </c>
      <c r="AH230" s="339">
        <f t="shared" si="133"/>
        <v>0</v>
      </c>
      <c r="AI230" s="339">
        <f t="shared" si="133"/>
        <v>0</v>
      </c>
      <c r="AJ230" s="339">
        <f t="shared" si="133"/>
        <v>0</v>
      </c>
      <c r="AK230" s="347">
        <f t="shared" si="133"/>
        <v>0</v>
      </c>
      <c r="AM230" s="103"/>
      <c r="AN230" s="103"/>
    </row>
    <row r="231" spans="1:40" ht="16" thickBot="1" x14ac:dyDescent="0.25">
      <c r="A231" s="258" t="str">
        <f>Schedule!$F$3</f>
        <v>Accelerated transition</v>
      </c>
      <c r="B231" s="182" t="s">
        <v>149</v>
      </c>
      <c r="C231" s="188"/>
      <c r="D231" s="182"/>
      <c r="E231" s="188" t="s">
        <v>47</v>
      </c>
      <c r="F231" s="355">
        <f t="shared" ref="F231:AK231" si="134">F211</f>
        <v>44.103415963235996</v>
      </c>
      <c r="G231" s="246">
        <f t="shared" si="134"/>
        <v>40.735934105915</v>
      </c>
      <c r="H231" s="246">
        <f t="shared" si="134"/>
        <v>39.83910851268201</v>
      </c>
      <c r="I231" s="246">
        <f t="shared" si="134"/>
        <v>38.577796743076</v>
      </c>
      <c r="J231" s="246">
        <f t="shared" si="134"/>
        <v>28.193455384261995</v>
      </c>
      <c r="K231" s="246">
        <f t="shared" si="134"/>
        <v>26.059783647694999</v>
      </c>
      <c r="L231" s="342">
        <f t="shared" si="134"/>
        <v>26.059783647694999</v>
      </c>
      <c r="M231" s="342">
        <f t="shared" si="134"/>
        <v>25.683918926495</v>
      </c>
      <c r="N231" s="342">
        <f t="shared" si="134"/>
        <v>8.8562444399999993</v>
      </c>
      <c r="O231" s="342">
        <f t="shared" si="134"/>
        <v>8.8562444399999993</v>
      </c>
      <c r="P231" s="342">
        <f t="shared" si="134"/>
        <v>0</v>
      </c>
      <c r="Q231" s="342">
        <f t="shared" si="134"/>
        <v>0</v>
      </c>
      <c r="R231" s="342">
        <f t="shared" si="134"/>
        <v>0</v>
      </c>
      <c r="S231" s="342">
        <f t="shared" si="134"/>
        <v>0</v>
      </c>
      <c r="T231" s="342">
        <f t="shared" si="134"/>
        <v>0</v>
      </c>
      <c r="U231" s="342">
        <f t="shared" si="134"/>
        <v>0</v>
      </c>
      <c r="V231" s="342">
        <f t="shared" si="134"/>
        <v>0</v>
      </c>
      <c r="W231" s="342">
        <f t="shared" si="134"/>
        <v>0</v>
      </c>
      <c r="X231" s="342">
        <f t="shared" si="134"/>
        <v>0</v>
      </c>
      <c r="Y231" s="342">
        <f t="shared" si="134"/>
        <v>0</v>
      </c>
      <c r="Z231" s="342">
        <f t="shared" si="134"/>
        <v>0</v>
      </c>
      <c r="AA231" s="348">
        <f t="shared" si="134"/>
        <v>0</v>
      </c>
      <c r="AB231" s="348">
        <f t="shared" si="134"/>
        <v>0</v>
      </c>
      <c r="AC231" s="348">
        <f t="shared" si="134"/>
        <v>0</v>
      </c>
      <c r="AD231" s="348">
        <f t="shared" si="134"/>
        <v>0</v>
      </c>
      <c r="AE231" s="348">
        <f t="shared" si="134"/>
        <v>0</v>
      </c>
      <c r="AF231" s="348">
        <f t="shared" si="134"/>
        <v>0</v>
      </c>
      <c r="AG231" s="348">
        <f t="shared" si="134"/>
        <v>0</v>
      </c>
      <c r="AH231" s="348">
        <f t="shared" si="134"/>
        <v>0</v>
      </c>
      <c r="AI231" s="348">
        <f t="shared" si="134"/>
        <v>0</v>
      </c>
      <c r="AJ231" s="348">
        <f t="shared" si="134"/>
        <v>0</v>
      </c>
      <c r="AK231" s="349">
        <f t="shared" si="134"/>
        <v>0</v>
      </c>
      <c r="AM231" s="103"/>
      <c r="AN231" s="103"/>
    </row>
    <row r="232" spans="1:40" ht="32" thickBot="1" x14ac:dyDescent="0.4">
      <c r="A232" s="754" t="s">
        <v>155</v>
      </c>
      <c r="B232" s="755"/>
      <c r="C232" s="755"/>
      <c r="D232" s="755"/>
      <c r="E232" s="755"/>
      <c r="F232" s="755"/>
      <c r="G232" s="755"/>
      <c r="H232" s="755"/>
      <c r="I232" s="755"/>
      <c r="J232" s="755"/>
      <c r="K232" s="755"/>
      <c r="L232" s="755"/>
      <c r="M232" s="755"/>
      <c r="N232" s="755"/>
      <c r="O232" s="755"/>
      <c r="P232" s="755"/>
      <c r="Q232" s="755"/>
      <c r="R232" s="755"/>
      <c r="S232" s="755"/>
      <c r="T232" s="755"/>
      <c r="U232" s="755"/>
      <c r="V232" s="755"/>
      <c r="W232" s="755"/>
      <c r="X232" s="755"/>
      <c r="Y232" s="755"/>
      <c r="Z232" s="756"/>
    </row>
    <row r="233" spans="1:40" ht="16" thickBot="1" x14ac:dyDescent="0.25">
      <c r="A233" s="362"/>
      <c r="B233" s="363">
        <v>2015</v>
      </c>
      <c r="C233" s="363">
        <v>2016</v>
      </c>
      <c r="D233" s="363">
        <v>2017</v>
      </c>
      <c r="E233" s="363">
        <v>2018</v>
      </c>
      <c r="F233" s="363">
        <v>2019</v>
      </c>
      <c r="G233" s="363">
        <v>2020</v>
      </c>
      <c r="H233" s="363">
        <v>2021</v>
      </c>
      <c r="I233" s="363">
        <v>2022</v>
      </c>
      <c r="J233" s="363">
        <v>2023</v>
      </c>
      <c r="K233" s="363">
        <v>2024</v>
      </c>
      <c r="L233" s="363">
        <v>2025</v>
      </c>
      <c r="M233" s="363">
        <v>2026</v>
      </c>
      <c r="N233" s="363">
        <v>2027</v>
      </c>
      <c r="O233" s="363">
        <v>2028</v>
      </c>
      <c r="P233" s="363">
        <v>2029</v>
      </c>
      <c r="Q233" s="363">
        <v>2030</v>
      </c>
      <c r="R233" s="363">
        <v>2031</v>
      </c>
      <c r="S233" s="363">
        <v>2032</v>
      </c>
      <c r="T233" s="363">
        <v>2033</v>
      </c>
      <c r="U233" s="363">
        <v>2034</v>
      </c>
      <c r="V233" s="363">
        <v>2035</v>
      </c>
      <c r="W233" s="363">
        <v>2036</v>
      </c>
      <c r="X233" s="363">
        <v>2037</v>
      </c>
      <c r="Y233" s="363">
        <v>2038</v>
      </c>
      <c r="Z233" s="364">
        <v>2039</v>
      </c>
    </row>
    <row r="234" spans="1:40" x14ac:dyDescent="0.2">
      <c r="A234" s="365" t="s">
        <v>156</v>
      </c>
      <c r="B234" s="168">
        <f t="shared" ref="B234:Z234" si="135">G191</f>
        <v>40.735934105915</v>
      </c>
      <c r="C234" s="168">
        <f t="shared" si="135"/>
        <v>39.83910851268201</v>
      </c>
      <c r="D234" s="168">
        <f t="shared" si="135"/>
        <v>38.577796743076</v>
      </c>
      <c r="E234" s="168">
        <f t="shared" si="135"/>
        <v>44.103415963235996</v>
      </c>
      <c r="F234" s="168">
        <f t="shared" si="135"/>
        <v>44.103415963235996</v>
      </c>
      <c r="G234" s="198">
        <f t="shared" si="135"/>
        <v>38.967790518653231</v>
      </c>
      <c r="H234" s="198">
        <f t="shared" si="135"/>
        <v>38.967790518653231</v>
      </c>
      <c r="I234" s="198">
        <f t="shared" si="135"/>
        <v>38.967790518653231</v>
      </c>
      <c r="J234" s="198">
        <f t="shared" si="135"/>
        <v>38.967790518653231</v>
      </c>
      <c r="K234" s="198">
        <f t="shared" si="135"/>
        <v>38.967790518653231</v>
      </c>
      <c r="L234" s="198">
        <f t="shared" si="135"/>
        <v>38.967790518653231</v>
      </c>
      <c r="M234" s="198">
        <f t="shared" si="135"/>
        <v>37.649767512269854</v>
      </c>
      <c r="N234" s="198">
        <f t="shared" si="135"/>
        <v>35.341843689346781</v>
      </c>
      <c r="O234" s="198">
        <f t="shared" si="135"/>
        <v>32.666435574663318</v>
      </c>
      <c r="P234" s="198">
        <f t="shared" si="135"/>
        <v>29.743868500597795</v>
      </c>
      <c r="Q234" s="198">
        <f t="shared" si="135"/>
        <v>0</v>
      </c>
      <c r="R234" s="198">
        <f t="shared" si="135"/>
        <v>0</v>
      </c>
      <c r="S234" s="198">
        <f t="shared" si="135"/>
        <v>0</v>
      </c>
      <c r="T234" s="198">
        <f t="shared" si="135"/>
        <v>0</v>
      </c>
      <c r="U234" s="198">
        <f t="shared" si="135"/>
        <v>0</v>
      </c>
      <c r="V234" s="198">
        <f t="shared" si="135"/>
        <v>0</v>
      </c>
      <c r="W234" s="198">
        <f t="shared" si="135"/>
        <v>0</v>
      </c>
      <c r="X234" s="198">
        <f t="shared" si="135"/>
        <v>0</v>
      </c>
      <c r="Y234" s="198">
        <f t="shared" si="135"/>
        <v>0</v>
      </c>
      <c r="Z234" s="213">
        <f t="shared" si="135"/>
        <v>0</v>
      </c>
    </row>
    <row r="235" spans="1:40" x14ac:dyDescent="0.2">
      <c r="A235" s="366" t="s">
        <v>157</v>
      </c>
      <c r="B235" s="168">
        <f t="shared" ref="B235:Z235" si="136">G211</f>
        <v>40.735934105915</v>
      </c>
      <c r="C235" s="168">
        <f t="shared" si="136"/>
        <v>39.83910851268201</v>
      </c>
      <c r="D235" s="168">
        <f t="shared" si="136"/>
        <v>38.577796743076</v>
      </c>
      <c r="E235" s="168">
        <f t="shared" si="136"/>
        <v>28.193455384261995</v>
      </c>
      <c r="F235" s="168">
        <f t="shared" si="136"/>
        <v>26.059783647694999</v>
      </c>
      <c r="G235" s="198">
        <f>L211</f>
        <v>26.059783647694999</v>
      </c>
      <c r="H235" s="198">
        <f t="shared" si="136"/>
        <v>25.683918926495</v>
      </c>
      <c r="I235" s="198">
        <f t="shared" si="136"/>
        <v>8.8562444399999993</v>
      </c>
      <c r="J235" s="198">
        <f t="shared" si="136"/>
        <v>8.8562444399999993</v>
      </c>
      <c r="K235" s="198">
        <f t="shared" si="136"/>
        <v>0</v>
      </c>
      <c r="L235" s="198">
        <f t="shared" si="136"/>
        <v>0</v>
      </c>
      <c r="M235" s="198">
        <f t="shared" si="136"/>
        <v>0</v>
      </c>
      <c r="N235" s="198">
        <f t="shared" si="136"/>
        <v>0</v>
      </c>
      <c r="O235" s="198">
        <f t="shared" si="136"/>
        <v>0</v>
      </c>
      <c r="P235" s="198">
        <f t="shared" si="136"/>
        <v>0</v>
      </c>
      <c r="Q235" s="198">
        <f t="shared" si="136"/>
        <v>0</v>
      </c>
      <c r="R235" s="198">
        <f t="shared" si="136"/>
        <v>0</v>
      </c>
      <c r="S235" s="198">
        <f t="shared" si="136"/>
        <v>0</v>
      </c>
      <c r="T235" s="198">
        <f t="shared" si="136"/>
        <v>0</v>
      </c>
      <c r="U235" s="198">
        <f t="shared" si="136"/>
        <v>0</v>
      </c>
      <c r="V235" s="198">
        <f t="shared" si="136"/>
        <v>0</v>
      </c>
      <c r="W235" s="198">
        <f t="shared" si="136"/>
        <v>0</v>
      </c>
      <c r="X235" s="198">
        <f t="shared" si="136"/>
        <v>0</v>
      </c>
      <c r="Y235" s="198">
        <f t="shared" si="136"/>
        <v>0</v>
      </c>
      <c r="Z235" s="213">
        <f t="shared" si="136"/>
        <v>0</v>
      </c>
    </row>
    <row r="236" spans="1:40" ht="16" thickBot="1" x14ac:dyDescent="0.25">
      <c r="A236" s="367" t="s">
        <v>158</v>
      </c>
      <c r="B236" s="289">
        <f>B234-B235</f>
        <v>0</v>
      </c>
      <c r="C236" s="289">
        <f t="shared" ref="C236:Z236" si="137">C234-C235</f>
        <v>0</v>
      </c>
      <c r="D236" s="289">
        <f t="shared" si="137"/>
        <v>0</v>
      </c>
      <c r="E236" s="289">
        <f>E234-E235</f>
        <v>15.909960578974001</v>
      </c>
      <c r="F236" s="289">
        <f t="shared" si="137"/>
        <v>18.043632315540997</v>
      </c>
      <c r="G236" s="291">
        <f t="shared" si="137"/>
        <v>12.908006870958232</v>
      </c>
      <c r="H236" s="291">
        <f t="shared" si="137"/>
        <v>13.283871592158231</v>
      </c>
      <c r="I236" s="291">
        <f t="shared" si="137"/>
        <v>30.111546078653234</v>
      </c>
      <c r="J236" s="291">
        <f t="shared" si="137"/>
        <v>30.111546078653234</v>
      </c>
      <c r="K236" s="291">
        <f t="shared" si="137"/>
        <v>38.967790518653231</v>
      </c>
      <c r="L236" s="291">
        <f t="shared" si="137"/>
        <v>38.967790518653231</v>
      </c>
      <c r="M236" s="291">
        <f t="shared" si="137"/>
        <v>37.649767512269854</v>
      </c>
      <c r="N236" s="291">
        <f t="shared" si="137"/>
        <v>35.341843689346781</v>
      </c>
      <c r="O236" s="291">
        <f t="shared" si="137"/>
        <v>32.666435574663318</v>
      </c>
      <c r="P236" s="291">
        <f t="shared" si="137"/>
        <v>29.743868500597795</v>
      </c>
      <c r="Q236" s="291">
        <f t="shared" si="137"/>
        <v>0</v>
      </c>
      <c r="R236" s="291">
        <f t="shared" si="137"/>
        <v>0</v>
      </c>
      <c r="S236" s="291">
        <f t="shared" si="137"/>
        <v>0</v>
      </c>
      <c r="T236" s="291">
        <f t="shared" si="137"/>
        <v>0</v>
      </c>
      <c r="U236" s="291">
        <f t="shared" si="137"/>
        <v>0</v>
      </c>
      <c r="V236" s="291">
        <f t="shared" si="137"/>
        <v>0</v>
      </c>
      <c r="W236" s="291">
        <f t="shared" si="137"/>
        <v>0</v>
      </c>
      <c r="X236" s="291">
        <f t="shared" si="137"/>
        <v>0</v>
      </c>
      <c r="Y236" s="291">
        <f t="shared" si="137"/>
        <v>0</v>
      </c>
      <c r="Z236" s="292">
        <f t="shared" si="137"/>
        <v>0</v>
      </c>
    </row>
    <row r="237" spans="1:40" ht="25" thickBot="1" x14ac:dyDescent="0.35">
      <c r="A237" s="740" t="s">
        <v>159</v>
      </c>
      <c r="B237" s="741"/>
      <c r="C237" s="741"/>
      <c r="D237" s="741"/>
      <c r="E237" s="741"/>
      <c r="F237" s="741"/>
      <c r="G237" s="741"/>
      <c r="H237" s="741"/>
      <c r="I237" s="741"/>
      <c r="J237" s="741"/>
      <c r="K237" s="741"/>
      <c r="L237" s="741"/>
      <c r="M237" s="741"/>
      <c r="N237" s="741"/>
      <c r="O237" s="741"/>
      <c r="P237" s="741"/>
      <c r="Q237" s="741"/>
      <c r="R237" s="741"/>
      <c r="S237" s="741"/>
      <c r="T237" s="741"/>
      <c r="U237" s="741"/>
      <c r="V237" s="741"/>
      <c r="W237" s="741"/>
      <c r="X237" s="741"/>
      <c r="Y237" s="741"/>
      <c r="Z237" s="741"/>
      <c r="AA237" s="741"/>
      <c r="AB237" s="741"/>
      <c r="AC237" s="741"/>
      <c r="AD237" s="741"/>
      <c r="AE237" s="741"/>
      <c r="AF237" s="741"/>
      <c r="AG237" s="741"/>
      <c r="AH237" s="741"/>
      <c r="AI237" s="741"/>
      <c r="AJ237" s="742"/>
    </row>
    <row r="238" spans="1:40" ht="29" customHeight="1" thickBot="1" x14ac:dyDescent="0.25">
      <c r="A238" s="327" t="s">
        <v>43</v>
      </c>
      <c r="B238" s="328" t="s">
        <v>92</v>
      </c>
      <c r="C238" s="328" t="s">
        <v>143</v>
      </c>
      <c r="D238" s="328" t="s">
        <v>92</v>
      </c>
      <c r="E238" s="329">
        <v>2014</v>
      </c>
      <c r="F238" s="329">
        <v>2015</v>
      </c>
      <c r="G238" s="329">
        <v>2016</v>
      </c>
      <c r="H238" s="329">
        <v>2017</v>
      </c>
      <c r="I238" s="329">
        <v>2018</v>
      </c>
      <c r="J238" s="329">
        <v>2019</v>
      </c>
      <c r="K238" s="329">
        <v>2020</v>
      </c>
      <c r="L238" s="329">
        <v>2021</v>
      </c>
      <c r="M238" s="329">
        <v>2022</v>
      </c>
      <c r="N238" s="329">
        <v>2023</v>
      </c>
      <c r="O238" s="329">
        <v>2024</v>
      </c>
      <c r="P238" s="329">
        <v>2025</v>
      </c>
      <c r="Q238" s="329">
        <v>2026</v>
      </c>
      <c r="R238" s="329">
        <v>2027</v>
      </c>
      <c r="S238" s="329">
        <v>2028</v>
      </c>
      <c r="T238" s="329">
        <v>2029</v>
      </c>
      <c r="U238" s="329">
        <v>2030</v>
      </c>
      <c r="V238" s="329">
        <v>2031</v>
      </c>
      <c r="W238" s="329">
        <v>2032</v>
      </c>
      <c r="X238" s="329">
        <v>2033</v>
      </c>
      <c r="Y238" s="329">
        <v>2034</v>
      </c>
      <c r="Z238" s="329">
        <v>2035</v>
      </c>
      <c r="AA238" s="329">
        <v>2036</v>
      </c>
      <c r="AB238" s="329">
        <v>2037</v>
      </c>
      <c r="AC238" s="329">
        <v>2038</v>
      </c>
      <c r="AD238" s="329">
        <v>2039</v>
      </c>
      <c r="AE238" s="329">
        <v>2040</v>
      </c>
      <c r="AF238" s="329">
        <v>2041</v>
      </c>
      <c r="AG238" s="329">
        <v>2042</v>
      </c>
      <c r="AH238" s="329">
        <v>2043</v>
      </c>
      <c r="AI238" s="329">
        <v>2044</v>
      </c>
      <c r="AJ238" s="358">
        <v>2045</v>
      </c>
    </row>
    <row r="239" spans="1:40" x14ac:dyDescent="0.2">
      <c r="A239" s="504" t="str">
        <f>Schedule!$C$3</f>
        <v xml:space="preserve">2012 Federal Regulations </v>
      </c>
      <c r="B239" s="214" t="s">
        <v>123</v>
      </c>
      <c r="C239" s="262">
        <f>Schedule!$C$6</f>
        <v>2014</v>
      </c>
      <c r="D239" s="215" t="s">
        <v>160</v>
      </c>
      <c r="E239" s="247">
        <f t="shared" ref="E239:AJ239" si="138">F153/$L121*10^6</f>
        <v>702.84700000000009</v>
      </c>
      <c r="F239" s="294">
        <f t="shared" si="138"/>
        <v>702.84700000000009</v>
      </c>
      <c r="G239" s="294">
        <f t="shared" si="138"/>
        <v>702.84700000000009</v>
      </c>
      <c r="H239" s="294">
        <f t="shared" si="138"/>
        <v>702.84700000000009</v>
      </c>
      <c r="I239" s="294">
        <f t="shared" si="138"/>
        <v>702.84700000000009</v>
      </c>
      <c r="J239" s="294">
        <f t="shared" si="138"/>
        <v>702.84700000000009</v>
      </c>
      <c r="K239" s="294">
        <f t="shared" si="138"/>
        <v>0</v>
      </c>
      <c r="L239" s="294">
        <f t="shared" si="138"/>
        <v>0</v>
      </c>
      <c r="M239" s="294">
        <f t="shared" si="138"/>
        <v>0</v>
      </c>
      <c r="N239" s="294">
        <f t="shared" si="138"/>
        <v>0</v>
      </c>
      <c r="O239" s="294">
        <f t="shared" si="138"/>
        <v>0</v>
      </c>
      <c r="P239" s="294">
        <f t="shared" si="138"/>
        <v>0</v>
      </c>
      <c r="Q239" s="294">
        <f t="shared" si="138"/>
        <v>0</v>
      </c>
      <c r="R239" s="294">
        <f t="shared" si="138"/>
        <v>0</v>
      </c>
      <c r="S239" s="294">
        <f t="shared" si="138"/>
        <v>0</v>
      </c>
      <c r="T239" s="294">
        <f t="shared" si="138"/>
        <v>0</v>
      </c>
      <c r="U239" s="294">
        <f t="shared" si="138"/>
        <v>0</v>
      </c>
      <c r="V239" s="294">
        <f t="shared" si="138"/>
        <v>0</v>
      </c>
      <c r="W239" s="294">
        <f t="shared" si="138"/>
        <v>0</v>
      </c>
      <c r="X239" s="294">
        <f t="shared" si="138"/>
        <v>0</v>
      </c>
      <c r="Y239" s="294">
        <f t="shared" si="138"/>
        <v>0</v>
      </c>
      <c r="Z239" s="294">
        <f t="shared" si="138"/>
        <v>0</v>
      </c>
      <c r="AA239" s="294">
        <f t="shared" si="138"/>
        <v>0</v>
      </c>
      <c r="AB239" s="294">
        <f t="shared" si="138"/>
        <v>0</v>
      </c>
      <c r="AC239" s="294">
        <f t="shared" si="138"/>
        <v>0</v>
      </c>
      <c r="AD239" s="294">
        <f t="shared" si="138"/>
        <v>0</v>
      </c>
      <c r="AE239" s="294">
        <f t="shared" si="138"/>
        <v>0</v>
      </c>
      <c r="AF239" s="294">
        <f t="shared" si="138"/>
        <v>0</v>
      </c>
      <c r="AG239" s="294">
        <f t="shared" si="138"/>
        <v>0</v>
      </c>
      <c r="AH239" s="294">
        <f t="shared" si="138"/>
        <v>0</v>
      </c>
      <c r="AI239" s="294">
        <f t="shared" si="138"/>
        <v>0</v>
      </c>
      <c r="AJ239" s="300">
        <f t="shared" si="138"/>
        <v>0</v>
      </c>
    </row>
    <row r="240" spans="1:40" x14ac:dyDescent="0.2">
      <c r="A240" s="504" t="str">
        <f>Schedule!$C$3</f>
        <v xml:space="preserve">2012 Federal Regulations </v>
      </c>
      <c r="B240" s="214" t="s">
        <v>124</v>
      </c>
      <c r="C240" s="262">
        <f>Schedule!$C$6</f>
        <v>2014</v>
      </c>
      <c r="D240" s="215" t="s">
        <v>160</v>
      </c>
      <c r="E240" s="247">
        <f t="shared" ref="E240:AJ240" si="139">F154/$L122*10^6</f>
        <v>905.53499999999997</v>
      </c>
      <c r="F240" s="294">
        <f t="shared" si="139"/>
        <v>905.53499999999997</v>
      </c>
      <c r="G240" s="294">
        <f t="shared" si="139"/>
        <v>905.53499999999997</v>
      </c>
      <c r="H240" s="294">
        <f t="shared" si="139"/>
        <v>905.53499999999997</v>
      </c>
      <c r="I240" s="294">
        <f t="shared" si="139"/>
        <v>905.53499999999997</v>
      </c>
      <c r="J240" s="294">
        <f t="shared" si="139"/>
        <v>905.53499999999997</v>
      </c>
      <c r="K240" s="294">
        <f t="shared" si="139"/>
        <v>905.53499999999997</v>
      </c>
      <c r="L240" s="294">
        <f t="shared" si="139"/>
        <v>905.53499999999997</v>
      </c>
      <c r="M240" s="294">
        <f t="shared" si="139"/>
        <v>905.53499999999997</v>
      </c>
      <c r="N240" s="294">
        <f t="shared" si="139"/>
        <v>905.53499999999997</v>
      </c>
      <c r="O240" s="294">
        <f t="shared" si="139"/>
        <v>905.53499999999997</v>
      </c>
      <c r="P240" s="294">
        <f t="shared" si="139"/>
        <v>905.53499999999997</v>
      </c>
      <c r="Q240" s="294">
        <f t="shared" si="139"/>
        <v>0</v>
      </c>
      <c r="R240" s="294">
        <f t="shared" si="139"/>
        <v>0</v>
      </c>
      <c r="S240" s="294">
        <f t="shared" si="139"/>
        <v>0</v>
      </c>
      <c r="T240" s="294">
        <f t="shared" si="139"/>
        <v>0</v>
      </c>
      <c r="U240" s="294">
        <f t="shared" si="139"/>
        <v>0</v>
      </c>
      <c r="V240" s="294">
        <f t="shared" si="139"/>
        <v>0</v>
      </c>
      <c r="W240" s="294">
        <f t="shared" si="139"/>
        <v>0</v>
      </c>
      <c r="X240" s="294">
        <f t="shared" si="139"/>
        <v>0</v>
      </c>
      <c r="Y240" s="294">
        <f t="shared" si="139"/>
        <v>0</v>
      </c>
      <c r="Z240" s="294">
        <f t="shared" si="139"/>
        <v>0</v>
      </c>
      <c r="AA240" s="294">
        <f t="shared" si="139"/>
        <v>0</v>
      </c>
      <c r="AB240" s="294">
        <f t="shared" si="139"/>
        <v>0</v>
      </c>
      <c r="AC240" s="294">
        <f t="shared" si="139"/>
        <v>0</v>
      </c>
      <c r="AD240" s="294">
        <f t="shared" si="139"/>
        <v>0</v>
      </c>
      <c r="AE240" s="294">
        <f t="shared" si="139"/>
        <v>0</v>
      </c>
      <c r="AF240" s="294">
        <f t="shared" si="139"/>
        <v>0</v>
      </c>
      <c r="AG240" s="294">
        <f t="shared" si="139"/>
        <v>0</v>
      </c>
      <c r="AH240" s="294">
        <f t="shared" si="139"/>
        <v>0</v>
      </c>
      <c r="AI240" s="294">
        <f t="shared" si="139"/>
        <v>0</v>
      </c>
      <c r="AJ240" s="300">
        <f t="shared" si="139"/>
        <v>0</v>
      </c>
    </row>
    <row r="241" spans="1:36" x14ac:dyDescent="0.2">
      <c r="A241" s="504" t="str">
        <f>Schedule!$C$3</f>
        <v xml:space="preserve">2012 Federal Regulations </v>
      </c>
      <c r="B241" s="214" t="s">
        <v>125</v>
      </c>
      <c r="C241" s="262">
        <f>Schedule!$C$6</f>
        <v>2014</v>
      </c>
      <c r="D241" s="215" t="s">
        <v>160</v>
      </c>
      <c r="E241" s="247">
        <f t="shared" ref="E241:AJ241" si="140">F155/$L123*10^6</f>
        <v>2478.6979999999999</v>
      </c>
      <c r="F241" s="294">
        <f t="shared" si="140"/>
        <v>2478.6979999999999</v>
      </c>
      <c r="G241" s="294">
        <f t="shared" si="140"/>
        <v>2478.6979999999999</v>
      </c>
      <c r="H241" s="294">
        <f t="shared" si="140"/>
        <v>2478.6979999999999</v>
      </c>
      <c r="I241" s="294">
        <f t="shared" si="140"/>
        <v>2478.6979999999999</v>
      </c>
      <c r="J241" s="294">
        <f t="shared" si="140"/>
        <v>2478.6979999999999</v>
      </c>
      <c r="K241" s="294">
        <f t="shared" si="140"/>
        <v>2478.6979999999999</v>
      </c>
      <c r="L241" s="294">
        <f t="shared" si="140"/>
        <v>2478.6979999999999</v>
      </c>
      <c r="M241" s="294">
        <f t="shared" si="140"/>
        <v>2478.6979999999999</v>
      </c>
      <c r="N241" s="294">
        <f t="shared" si="140"/>
        <v>2478.6979999999999</v>
      </c>
      <c r="O241" s="294">
        <f t="shared" si="140"/>
        <v>2478.6979999999999</v>
      </c>
      <c r="P241" s="294">
        <f t="shared" si="140"/>
        <v>2478.6979999999999</v>
      </c>
      <c r="Q241" s="294">
        <f t="shared" si="140"/>
        <v>2478.6979999999999</v>
      </c>
      <c r="R241" s="294">
        <f t="shared" si="140"/>
        <v>2478.6979999999999</v>
      </c>
      <c r="S241" s="294">
        <f t="shared" si="140"/>
        <v>2478.6979999999999</v>
      </c>
      <c r="T241" s="294">
        <f t="shared" si="140"/>
        <v>2478.6979999999999</v>
      </c>
      <c r="U241" s="294">
        <f t="shared" si="140"/>
        <v>0</v>
      </c>
      <c r="V241" s="294">
        <f t="shared" si="140"/>
        <v>0</v>
      </c>
      <c r="W241" s="294">
        <f t="shared" si="140"/>
        <v>0</v>
      </c>
      <c r="X241" s="294">
        <f t="shared" si="140"/>
        <v>0</v>
      </c>
      <c r="Y241" s="294">
        <f t="shared" si="140"/>
        <v>0</v>
      </c>
      <c r="Z241" s="294">
        <f t="shared" si="140"/>
        <v>0</v>
      </c>
      <c r="AA241" s="294">
        <f t="shared" si="140"/>
        <v>0</v>
      </c>
      <c r="AB241" s="294">
        <f t="shared" si="140"/>
        <v>0</v>
      </c>
      <c r="AC241" s="294">
        <f t="shared" si="140"/>
        <v>0</v>
      </c>
      <c r="AD241" s="294">
        <f t="shared" si="140"/>
        <v>0</v>
      </c>
      <c r="AE241" s="294">
        <f t="shared" si="140"/>
        <v>0</v>
      </c>
      <c r="AF241" s="294">
        <f t="shared" si="140"/>
        <v>0</v>
      </c>
      <c r="AG241" s="294">
        <f t="shared" si="140"/>
        <v>0</v>
      </c>
      <c r="AH241" s="294">
        <f t="shared" si="140"/>
        <v>0</v>
      </c>
      <c r="AI241" s="294">
        <f t="shared" si="140"/>
        <v>0</v>
      </c>
      <c r="AJ241" s="300">
        <f t="shared" si="140"/>
        <v>0</v>
      </c>
    </row>
    <row r="242" spans="1:36" x14ac:dyDescent="0.2">
      <c r="A242" s="504" t="str">
        <f>Schedule!$C$3</f>
        <v xml:space="preserve">2012 Federal Regulations </v>
      </c>
      <c r="B242" s="214" t="s">
        <v>110</v>
      </c>
      <c r="C242" s="262">
        <f>Schedule!$C$6</f>
        <v>2014</v>
      </c>
      <c r="D242" s="215" t="s">
        <v>160</v>
      </c>
      <c r="E242" s="247">
        <f t="shared" ref="E242:AJ242" si="141">F156/$L124*10^6</f>
        <v>3159.7829999999999</v>
      </c>
      <c r="F242" s="294">
        <f t="shared" si="141"/>
        <v>3159.7829999999999</v>
      </c>
      <c r="G242" s="294">
        <f t="shared" si="141"/>
        <v>3159.7829999999999</v>
      </c>
      <c r="H242" s="294">
        <f t="shared" si="141"/>
        <v>3159.7829999999999</v>
      </c>
      <c r="I242" s="294">
        <f t="shared" si="141"/>
        <v>3159.7829999999999</v>
      </c>
      <c r="J242" s="294">
        <f t="shared" si="141"/>
        <v>3159.7829999999999</v>
      </c>
      <c r="K242" s="294">
        <f t="shared" si="141"/>
        <v>3159.7829999999999</v>
      </c>
      <c r="L242" s="294">
        <f t="shared" si="141"/>
        <v>3159.7829999999999</v>
      </c>
      <c r="M242" s="294">
        <f t="shared" si="141"/>
        <v>3159.7829999999999</v>
      </c>
      <c r="N242" s="294">
        <f t="shared" si="141"/>
        <v>3159.7829999999999</v>
      </c>
      <c r="O242" s="294">
        <f t="shared" si="141"/>
        <v>3159.7829999999999</v>
      </c>
      <c r="P242" s="294">
        <f t="shared" si="141"/>
        <v>3159.7829999999999</v>
      </c>
      <c r="Q242" s="294">
        <f t="shared" si="141"/>
        <v>3159.7829999999999</v>
      </c>
      <c r="R242" s="294">
        <f t="shared" si="141"/>
        <v>3159.7829999999999</v>
      </c>
      <c r="S242" s="294">
        <f t="shared" si="141"/>
        <v>3159.7829999999999</v>
      </c>
      <c r="T242" s="294">
        <f t="shared" si="141"/>
        <v>3159.7829999999999</v>
      </c>
      <c r="U242" s="294">
        <f t="shared" si="141"/>
        <v>3159.7829999999999</v>
      </c>
      <c r="V242" s="294">
        <f t="shared" si="141"/>
        <v>3159.7829999999999</v>
      </c>
      <c r="W242" s="294">
        <f t="shared" si="141"/>
        <v>3159.7829999999999</v>
      </c>
      <c r="X242" s="294">
        <f t="shared" si="141"/>
        <v>3159.7829999999999</v>
      </c>
      <c r="Y242" s="294">
        <f t="shared" si="141"/>
        <v>3159.7829999999999</v>
      </c>
      <c r="Z242" s="294">
        <f t="shared" si="141"/>
        <v>3159.7829999999999</v>
      </c>
      <c r="AA242" s="294">
        <f t="shared" si="141"/>
        <v>3159.7829999999999</v>
      </c>
      <c r="AB242" s="294">
        <f t="shared" si="141"/>
        <v>3159.7829999999999</v>
      </c>
      <c r="AC242" s="294">
        <f t="shared" si="141"/>
        <v>3159.7829999999999</v>
      </c>
      <c r="AD242" s="294">
        <f t="shared" si="141"/>
        <v>3159.7829999999999</v>
      </c>
      <c r="AE242" s="294">
        <f t="shared" si="141"/>
        <v>0</v>
      </c>
      <c r="AF242" s="294">
        <f t="shared" si="141"/>
        <v>0</v>
      </c>
      <c r="AG242" s="294">
        <f t="shared" si="141"/>
        <v>0</v>
      </c>
      <c r="AH242" s="294">
        <f t="shared" si="141"/>
        <v>0</v>
      </c>
      <c r="AI242" s="294">
        <f t="shared" si="141"/>
        <v>0</v>
      </c>
      <c r="AJ242" s="300">
        <f t="shared" si="141"/>
        <v>0</v>
      </c>
    </row>
    <row r="243" spans="1:36" x14ac:dyDescent="0.2">
      <c r="A243" s="504" t="str">
        <f>Schedule!$C$3</f>
        <v xml:space="preserve">2012 Federal Regulations </v>
      </c>
      <c r="B243" s="214" t="s">
        <v>111</v>
      </c>
      <c r="C243" s="262">
        <f>Schedule!$C$6</f>
        <v>2014</v>
      </c>
      <c r="D243" s="215" t="s">
        <v>160</v>
      </c>
      <c r="E243" s="247">
        <f t="shared" ref="E243:AJ243" si="142">F157/$L125*10^6</f>
        <v>3075.2240000000002</v>
      </c>
      <c r="F243" s="294">
        <f t="shared" si="142"/>
        <v>3075.2240000000002</v>
      </c>
      <c r="G243" s="294">
        <f t="shared" si="142"/>
        <v>3075.2240000000002</v>
      </c>
      <c r="H243" s="294">
        <f t="shared" si="142"/>
        <v>3075.2240000000002</v>
      </c>
      <c r="I243" s="294">
        <f t="shared" si="142"/>
        <v>3075.2240000000002</v>
      </c>
      <c r="J243" s="294">
        <f t="shared" si="142"/>
        <v>3075.2240000000002</v>
      </c>
      <c r="K243" s="294">
        <f t="shared" si="142"/>
        <v>3075.2240000000002</v>
      </c>
      <c r="L243" s="294">
        <f t="shared" si="142"/>
        <v>3075.2240000000002</v>
      </c>
      <c r="M243" s="294">
        <f t="shared" si="142"/>
        <v>3075.2240000000002</v>
      </c>
      <c r="N243" s="294">
        <f t="shared" si="142"/>
        <v>3075.2240000000002</v>
      </c>
      <c r="O243" s="294">
        <f t="shared" si="142"/>
        <v>3075.2240000000002</v>
      </c>
      <c r="P243" s="294">
        <f t="shared" si="142"/>
        <v>3075.2240000000002</v>
      </c>
      <c r="Q243" s="294">
        <f t="shared" si="142"/>
        <v>3075.2240000000002</v>
      </c>
      <c r="R243" s="294">
        <f t="shared" si="142"/>
        <v>3075.2240000000002</v>
      </c>
      <c r="S243" s="294">
        <f t="shared" si="142"/>
        <v>3075.2240000000002</v>
      </c>
      <c r="T243" s="294">
        <f t="shared" si="142"/>
        <v>3075.2240000000002</v>
      </c>
      <c r="U243" s="294">
        <f t="shared" si="142"/>
        <v>3075.2240000000002</v>
      </c>
      <c r="V243" s="294">
        <f t="shared" si="142"/>
        <v>3075.2240000000002</v>
      </c>
      <c r="W243" s="294">
        <f t="shared" si="142"/>
        <v>3075.2240000000002</v>
      </c>
      <c r="X243" s="294">
        <f t="shared" si="142"/>
        <v>3075.2240000000002</v>
      </c>
      <c r="Y243" s="294">
        <f t="shared" si="142"/>
        <v>3075.2240000000002</v>
      </c>
      <c r="Z243" s="294">
        <f t="shared" si="142"/>
        <v>3075.2240000000002</v>
      </c>
      <c r="AA243" s="294">
        <f t="shared" si="142"/>
        <v>3075.2240000000002</v>
      </c>
      <c r="AB243" s="294">
        <f t="shared" si="142"/>
        <v>3075.2240000000002</v>
      </c>
      <c r="AC243" s="294">
        <f t="shared" si="142"/>
        <v>3075.2240000000002</v>
      </c>
      <c r="AD243" s="294">
        <f t="shared" si="142"/>
        <v>3075.2240000000002</v>
      </c>
      <c r="AE243" s="294">
        <f t="shared" si="142"/>
        <v>3075.2240000000002</v>
      </c>
      <c r="AF243" s="294">
        <f t="shared" si="142"/>
        <v>3075.2240000000002</v>
      </c>
      <c r="AG243" s="294">
        <f t="shared" si="142"/>
        <v>3075.2240000000002</v>
      </c>
      <c r="AH243" s="294">
        <f t="shared" si="142"/>
        <v>3075.2240000000002</v>
      </c>
      <c r="AI243" s="294">
        <f t="shared" si="142"/>
        <v>3075.2240000000002</v>
      </c>
      <c r="AJ243" s="300">
        <f t="shared" si="142"/>
        <v>0</v>
      </c>
    </row>
    <row r="244" spans="1:36" x14ac:dyDescent="0.2">
      <c r="A244" s="504" t="str">
        <f>Schedule!$C$3</f>
        <v xml:space="preserve">2012 Federal Regulations </v>
      </c>
      <c r="B244" s="214" t="s">
        <v>126</v>
      </c>
      <c r="C244" s="262">
        <f>Schedule!$C$6</f>
        <v>2014</v>
      </c>
      <c r="D244" s="215" t="s">
        <v>160</v>
      </c>
      <c r="E244" s="247">
        <f t="shared" ref="E244:AJ244" si="143">F158/$L126*10^6</f>
        <v>3475.3799999999997</v>
      </c>
      <c r="F244" s="294">
        <f t="shared" si="143"/>
        <v>3475.3799999999997</v>
      </c>
      <c r="G244" s="294">
        <f t="shared" si="143"/>
        <v>3475.3799999999997</v>
      </c>
      <c r="H244" s="294">
        <f t="shared" si="143"/>
        <v>3475.3799999999997</v>
      </c>
      <c r="I244" s="294">
        <f t="shared" si="143"/>
        <v>3475.3799999999997</v>
      </c>
      <c r="J244" s="294">
        <f t="shared" si="143"/>
        <v>3475.3799999999997</v>
      </c>
      <c r="K244" s="294">
        <f t="shared" si="143"/>
        <v>3475.3799999999997</v>
      </c>
      <c r="L244" s="294">
        <f t="shared" si="143"/>
        <v>3475.3799999999997</v>
      </c>
      <c r="M244" s="294">
        <f t="shared" si="143"/>
        <v>3475.3799999999997</v>
      </c>
      <c r="N244" s="294">
        <f t="shared" si="143"/>
        <v>3475.3799999999997</v>
      </c>
      <c r="O244" s="294">
        <f t="shared" si="143"/>
        <v>3475.3799999999997</v>
      </c>
      <c r="P244" s="294">
        <f t="shared" si="143"/>
        <v>3475.3799999999997</v>
      </c>
      <c r="Q244" s="294">
        <f t="shared" si="143"/>
        <v>3475.3799999999997</v>
      </c>
      <c r="R244" s="294">
        <f t="shared" si="143"/>
        <v>3475.3799999999997</v>
      </c>
      <c r="S244" s="294">
        <f t="shared" si="143"/>
        <v>3475.3799999999997</v>
      </c>
      <c r="T244" s="294">
        <f t="shared" si="143"/>
        <v>3475.3799999999997</v>
      </c>
      <c r="U244" s="294">
        <f t="shared" si="143"/>
        <v>3475.3799999999997</v>
      </c>
      <c r="V244" s="294">
        <f t="shared" si="143"/>
        <v>3475.3799999999997</v>
      </c>
      <c r="W244" s="294">
        <f t="shared" si="143"/>
        <v>3475.3799999999997</v>
      </c>
      <c r="X244" s="294">
        <f t="shared" si="143"/>
        <v>3475.3799999999997</v>
      </c>
      <c r="Y244" s="294">
        <f t="shared" si="143"/>
        <v>3475.3799999999997</v>
      </c>
      <c r="Z244" s="294">
        <f t="shared" si="143"/>
        <v>3475.3799999999997</v>
      </c>
      <c r="AA244" s="294">
        <f t="shared" si="143"/>
        <v>3475.3799999999997</v>
      </c>
      <c r="AB244" s="294">
        <f t="shared" si="143"/>
        <v>3475.3799999999997</v>
      </c>
      <c r="AC244" s="294">
        <f t="shared" si="143"/>
        <v>3475.3799999999997</v>
      </c>
      <c r="AD244" s="294">
        <f t="shared" si="143"/>
        <v>3475.3799999999997</v>
      </c>
      <c r="AE244" s="294">
        <f t="shared" si="143"/>
        <v>3475.3799999999997</v>
      </c>
      <c r="AF244" s="294">
        <f t="shared" si="143"/>
        <v>3475.3799999999997</v>
      </c>
      <c r="AG244" s="294">
        <f t="shared" si="143"/>
        <v>3475.3799999999997</v>
      </c>
      <c r="AH244" s="294">
        <f t="shared" si="143"/>
        <v>3475.3799999999997</v>
      </c>
      <c r="AI244" s="294">
        <f t="shared" si="143"/>
        <v>3475.3799999999997</v>
      </c>
      <c r="AJ244" s="300">
        <f t="shared" si="143"/>
        <v>3475.3799999999997</v>
      </c>
    </row>
    <row r="245" spans="1:36" x14ac:dyDescent="0.2">
      <c r="A245" s="504" t="str">
        <f>Schedule!$C$3</f>
        <v xml:space="preserve">2012 Federal Regulations </v>
      </c>
      <c r="B245" s="214" t="s">
        <v>112</v>
      </c>
      <c r="C245" s="262">
        <f>Schedule!$C$6</f>
        <v>2014</v>
      </c>
      <c r="D245" s="215" t="s">
        <v>160</v>
      </c>
      <c r="E245" s="247">
        <f t="shared" ref="E245:AJ245" si="144">F159/$L127*10^6</f>
        <v>3049.5130000000004</v>
      </c>
      <c r="F245" s="294">
        <f t="shared" si="144"/>
        <v>3049.5130000000004</v>
      </c>
      <c r="G245" s="294">
        <f t="shared" si="144"/>
        <v>3049.5130000000004</v>
      </c>
      <c r="H245" s="294">
        <f t="shared" si="144"/>
        <v>3049.5130000000004</v>
      </c>
      <c r="I245" s="294">
        <f t="shared" si="144"/>
        <v>3049.5130000000004</v>
      </c>
      <c r="J245" s="294">
        <f t="shared" si="144"/>
        <v>3049.5130000000004</v>
      </c>
      <c r="K245" s="294">
        <f t="shared" si="144"/>
        <v>3049.5130000000004</v>
      </c>
      <c r="L245" s="294">
        <f t="shared" si="144"/>
        <v>3049.5130000000004</v>
      </c>
      <c r="M245" s="294">
        <f t="shared" si="144"/>
        <v>3049.5130000000004</v>
      </c>
      <c r="N245" s="294">
        <f t="shared" si="144"/>
        <v>3049.5130000000004</v>
      </c>
      <c r="O245" s="294">
        <f t="shared" si="144"/>
        <v>3049.5130000000004</v>
      </c>
      <c r="P245" s="294">
        <f t="shared" si="144"/>
        <v>3049.5130000000004</v>
      </c>
      <c r="Q245" s="294">
        <f t="shared" si="144"/>
        <v>3049.5130000000004</v>
      </c>
      <c r="R245" s="294">
        <f t="shared" si="144"/>
        <v>3049.5130000000004</v>
      </c>
      <c r="S245" s="294">
        <f t="shared" si="144"/>
        <v>3049.5130000000004</v>
      </c>
      <c r="T245" s="294">
        <f t="shared" si="144"/>
        <v>3049.5130000000004</v>
      </c>
      <c r="U245" s="294">
        <f t="shared" si="144"/>
        <v>0</v>
      </c>
      <c r="V245" s="294">
        <f t="shared" si="144"/>
        <v>0</v>
      </c>
      <c r="W245" s="294">
        <f t="shared" si="144"/>
        <v>0</v>
      </c>
      <c r="X245" s="294">
        <f t="shared" si="144"/>
        <v>0</v>
      </c>
      <c r="Y245" s="294">
        <f t="shared" si="144"/>
        <v>0</v>
      </c>
      <c r="Z245" s="294">
        <f t="shared" si="144"/>
        <v>0</v>
      </c>
      <c r="AA245" s="294">
        <f t="shared" si="144"/>
        <v>0</v>
      </c>
      <c r="AB245" s="294">
        <f t="shared" si="144"/>
        <v>0</v>
      </c>
      <c r="AC245" s="294">
        <f t="shared" si="144"/>
        <v>0</v>
      </c>
      <c r="AD245" s="294">
        <f t="shared" si="144"/>
        <v>0</v>
      </c>
      <c r="AE245" s="294">
        <f t="shared" si="144"/>
        <v>0</v>
      </c>
      <c r="AF245" s="294">
        <f t="shared" si="144"/>
        <v>0</v>
      </c>
      <c r="AG245" s="294">
        <f t="shared" si="144"/>
        <v>0</v>
      </c>
      <c r="AH245" s="294">
        <f t="shared" si="144"/>
        <v>0</v>
      </c>
      <c r="AI245" s="294">
        <f t="shared" si="144"/>
        <v>0</v>
      </c>
      <c r="AJ245" s="300">
        <f t="shared" si="144"/>
        <v>0</v>
      </c>
    </row>
    <row r="246" spans="1:36" x14ac:dyDescent="0.2">
      <c r="A246" s="504" t="str">
        <f>Schedule!$C$3</f>
        <v xml:space="preserve">2012 Federal Regulations </v>
      </c>
      <c r="B246" s="214" t="s">
        <v>113</v>
      </c>
      <c r="C246" s="262">
        <f>Schedule!$C$6</f>
        <v>2014</v>
      </c>
      <c r="D246" s="215" t="s">
        <v>160</v>
      </c>
      <c r="E246" s="247">
        <f t="shared" ref="E246:AJ246" si="145">F160/$L128*10^6</f>
        <v>2736.5349999999999</v>
      </c>
      <c r="F246" s="294">
        <f t="shared" si="145"/>
        <v>2736.5349999999999</v>
      </c>
      <c r="G246" s="294">
        <f t="shared" si="145"/>
        <v>2736.5349999999999</v>
      </c>
      <c r="H246" s="294">
        <f t="shared" si="145"/>
        <v>2736.5349999999999</v>
      </c>
      <c r="I246" s="294">
        <f t="shared" si="145"/>
        <v>2736.5349999999999</v>
      </c>
      <c r="J246" s="294">
        <f t="shared" si="145"/>
        <v>2736.5349999999999</v>
      </c>
      <c r="K246" s="294">
        <f t="shared" si="145"/>
        <v>2736.5349999999999</v>
      </c>
      <c r="L246" s="294">
        <f t="shared" si="145"/>
        <v>2736.5349999999999</v>
      </c>
      <c r="M246" s="294">
        <f t="shared" si="145"/>
        <v>2736.5349999999999</v>
      </c>
      <c r="N246" s="294">
        <f t="shared" si="145"/>
        <v>2736.5349999999999</v>
      </c>
      <c r="O246" s="294">
        <f t="shared" si="145"/>
        <v>2736.5349999999999</v>
      </c>
      <c r="P246" s="294">
        <f t="shared" si="145"/>
        <v>2736.5349999999999</v>
      </c>
      <c r="Q246" s="294">
        <f t="shared" si="145"/>
        <v>2736.5349999999999</v>
      </c>
      <c r="R246" s="294">
        <f t="shared" si="145"/>
        <v>2736.5349999999999</v>
      </c>
      <c r="S246" s="294">
        <f t="shared" si="145"/>
        <v>2736.5349999999999</v>
      </c>
      <c r="T246" s="294">
        <f t="shared" si="145"/>
        <v>2736.5349999999999</v>
      </c>
      <c r="U246" s="294">
        <f t="shared" si="145"/>
        <v>0</v>
      </c>
      <c r="V246" s="294">
        <f t="shared" si="145"/>
        <v>0</v>
      </c>
      <c r="W246" s="294">
        <f t="shared" si="145"/>
        <v>0</v>
      </c>
      <c r="X246" s="294">
        <f t="shared" si="145"/>
        <v>0</v>
      </c>
      <c r="Y246" s="294">
        <f t="shared" si="145"/>
        <v>0</v>
      </c>
      <c r="Z246" s="294">
        <f t="shared" si="145"/>
        <v>0</v>
      </c>
      <c r="AA246" s="294">
        <f t="shared" si="145"/>
        <v>0</v>
      </c>
      <c r="AB246" s="294">
        <f t="shared" si="145"/>
        <v>0</v>
      </c>
      <c r="AC246" s="294">
        <f t="shared" si="145"/>
        <v>0</v>
      </c>
      <c r="AD246" s="294">
        <f t="shared" si="145"/>
        <v>0</v>
      </c>
      <c r="AE246" s="294">
        <f t="shared" si="145"/>
        <v>0</v>
      </c>
      <c r="AF246" s="294">
        <f t="shared" si="145"/>
        <v>0</v>
      </c>
      <c r="AG246" s="294">
        <f t="shared" si="145"/>
        <v>0</v>
      </c>
      <c r="AH246" s="294">
        <f t="shared" si="145"/>
        <v>0</v>
      </c>
      <c r="AI246" s="294">
        <f t="shared" si="145"/>
        <v>0</v>
      </c>
      <c r="AJ246" s="300">
        <f t="shared" si="145"/>
        <v>0</v>
      </c>
    </row>
    <row r="247" spans="1:36" x14ac:dyDescent="0.2">
      <c r="A247" s="504" t="str">
        <f>Schedule!$C$3</f>
        <v xml:space="preserve">2012 Federal Regulations </v>
      </c>
      <c r="B247" s="214" t="s">
        <v>127</v>
      </c>
      <c r="C247" s="262">
        <f>Schedule!$C$6</f>
        <v>2014</v>
      </c>
      <c r="D247" s="215" t="s">
        <v>160</v>
      </c>
      <c r="E247" s="247">
        <f t="shared" ref="E247:AJ247" si="146">F161/$L129*10^6</f>
        <v>3330.8389999999999</v>
      </c>
      <c r="F247" s="294">
        <f t="shared" si="146"/>
        <v>3330.8389999999999</v>
      </c>
      <c r="G247" s="294">
        <f t="shared" si="146"/>
        <v>3330.8389999999999</v>
      </c>
      <c r="H247" s="294">
        <f t="shared" si="146"/>
        <v>3330.8389999999999</v>
      </c>
      <c r="I247" s="294">
        <f t="shared" si="146"/>
        <v>3330.8389999999999</v>
      </c>
      <c r="J247" s="294">
        <f t="shared" si="146"/>
        <v>3330.8389999999999</v>
      </c>
      <c r="K247" s="294">
        <f t="shared" si="146"/>
        <v>3330.8389999999999</v>
      </c>
      <c r="L247" s="294">
        <f t="shared" si="146"/>
        <v>3330.8389999999999</v>
      </c>
      <c r="M247" s="294">
        <f t="shared" si="146"/>
        <v>3330.8389999999999</v>
      </c>
      <c r="N247" s="294">
        <f t="shared" si="146"/>
        <v>3330.8389999999999</v>
      </c>
      <c r="O247" s="294">
        <f t="shared" si="146"/>
        <v>3330.8389999999999</v>
      </c>
      <c r="P247" s="294">
        <f t="shared" si="146"/>
        <v>3330.8389999999999</v>
      </c>
      <c r="Q247" s="294">
        <f t="shared" si="146"/>
        <v>3330.8389999999999</v>
      </c>
      <c r="R247" s="294">
        <f t="shared" si="146"/>
        <v>3330.8389999999999</v>
      </c>
      <c r="S247" s="294">
        <f t="shared" si="146"/>
        <v>3330.8389999999999</v>
      </c>
      <c r="T247" s="294">
        <f t="shared" si="146"/>
        <v>3330.8389999999999</v>
      </c>
      <c r="U247" s="294">
        <f t="shared" si="146"/>
        <v>3330.8389999999999</v>
      </c>
      <c r="V247" s="294">
        <f t="shared" si="146"/>
        <v>3330.8389999999999</v>
      </c>
      <c r="W247" s="294">
        <f t="shared" si="146"/>
        <v>3330.8389999999999</v>
      </c>
      <c r="X247" s="294">
        <f t="shared" si="146"/>
        <v>3330.8389999999999</v>
      </c>
      <c r="Y247" s="294">
        <f t="shared" si="146"/>
        <v>3330.8389999999999</v>
      </c>
      <c r="Z247" s="294">
        <f t="shared" si="146"/>
        <v>3330.8389999999999</v>
      </c>
      <c r="AA247" s="294">
        <f t="shared" si="146"/>
        <v>3330.8389999999999</v>
      </c>
      <c r="AB247" s="294">
        <f t="shared" si="146"/>
        <v>3330.8389999999999</v>
      </c>
      <c r="AC247" s="294">
        <f t="shared" si="146"/>
        <v>3330.8389999999999</v>
      </c>
      <c r="AD247" s="294">
        <f t="shared" si="146"/>
        <v>3330.8389999999999</v>
      </c>
      <c r="AE247" s="294">
        <f t="shared" si="146"/>
        <v>3330.8389999999999</v>
      </c>
      <c r="AF247" s="294">
        <f t="shared" si="146"/>
        <v>3330.8389999999999</v>
      </c>
      <c r="AG247" s="294">
        <f t="shared" si="146"/>
        <v>3330.8389999999999</v>
      </c>
      <c r="AH247" s="294">
        <f t="shared" si="146"/>
        <v>3330.8389999999999</v>
      </c>
      <c r="AI247" s="294">
        <f t="shared" si="146"/>
        <v>3330.8389999999999</v>
      </c>
      <c r="AJ247" s="300">
        <f t="shared" si="146"/>
        <v>3330.8389999999999</v>
      </c>
    </row>
    <row r="248" spans="1:36" x14ac:dyDescent="0.2">
      <c r="A248" s="504" t="str">
        <f>Schedule!$C$3</f>
        <v xml:space="preserve">2012 Federal Regulations </v>
      </c>
      <c r="B248" s="214" t="s">
        <v>120</v>
      </c>
      <c r="C248" s="262">
        <f>Schedule!$C$6</f>
        <v>2014</v>
      </c>
      <c r="D248" s="215" t="s">
        <v>160</v>
      </c>
      <c r="E248" s="247">
        <f t="shared" ref="E248:AJ248" si="147">F162/$L130*10^6</f>
        <v>672.55000000000007</v>
      </c>
      <c r="F248" s="294">
        <f t="shared" si="147"/>
        <v>672.55000000000007</v>
      </c>
      <c r="G248" s="294">
        <f t="shared" si="147"/>
        <v>672.55000000000007</v>
      </c>
      <c r="H248" s="294">
        <f t="shared" si="147"/>
        <v>672.55000000000007</v>
      </c>
      <c r="I248" s="294">
        <f t="shared" si="147"/>
        <v>672.55000000000007</v>
      </c>
      <c r="J248" s="294">
        <f t="shared" si="147"/>
        <v>672.55000000000007</v>
      </c>
      <c r="K248" s="294">
        <f t="shared" si="147"/>
        <v>0</v>
      </c>
      <c r="L248" s="294">
        <f t="shared" si="147"/>
        <v>0</v>
      </c>
      <c r="M248" s="294">
        <f t="shared" si="147"/>
        <v>0</v>
      </c>
      <c r="N248" s="294">
        <f t="shared" si="147"/>
        <v>0</v>
      </c>
      <c r="O248" s="294">
        <f t="shared" si="147"/>
        <v>0</v>
      </c>
      <c r="P248" s="294">
        <f t="shared" si="147"/>
        <v>0</v>
      </c>
      <c r="Q248" s="294">
        <f t="shared" si="147"/>
        <v>0</v>
      </c>
      <c r="R248" s="294">
        <f t="shared" si="147"/>
        <v>0</v>
      </c>
      <c r="S248" s="294">
        <f t="shared" si="147"/>
        <v>0</v>
      </c>
      <c r="T248" s="294">
        <f t="shared" si="147"/>
        <v>0</v>
      </c>
      <c r="U248" s="294">
        <f t="shared" si="147"/>
        <v>0</v>
      </c>
      <c r="V248" s="294">
        <f t="shared" si="147"/>
        <v>0</v>
      </c>
      <c r="W248" s="294">
        <f t="shared" si="147"/>
        <v>0</v>
      </c>
      <c r="X248" s="294">
        <f t="shared" si="147"/>
        <v>0</v>
      </c>
      <c r="Y248" s="294">
        <f t="shared" si="147"/>
        <v>0</v>
      </c>
      <c r="Z248" s="294">
        <f t="shared" si="147"/>
        <v>0</v>
      </c>
      <c r="AA248" s="294">
        <f t="shared" si="147"/>
        <v>0</v>
      </c>
      <c r="AB248" s="294">
        <f t="shared" si="147"/>
        <v>0</v>
      </c>
      <c r="AC248" s="294">
        <f t="shared" si="147"/>
        <v>0</v>
      </c>
      <c r="AD248" s="294">
        <f t="shared" si="147"/>
        <v>0</v>
      </c>
      <c r="AE248" s="294">
        <f t="shared" si="147"/>
        <v>0</v>
      </c>
      <c r="AF248" s="294">
        <f t="shared" si="147"/>
        <v>0</v>
      </c>
      <c r="AG248" s="294">
        <f t="shared" si="147"/>
        <v>0</v>
      </c>
      <c r="AH248" s="294">
        <f t="shared" si="147"/>
        <v>0</v>
      </c>
      <c r="AI248" s="294">
        <f t="shared" si="147"/>
        <v>0</v>
      </c>
      <c r="AJ248" s="300">
        <f t="shared" si="147"/>
        <v>0</v>
      </c>
    </row>
    <row r="249" spans="1:36" x14ac:dyDescent="0.2">
      <c r="A249" s="504" t="str">
        <f>Schedule!$C$3</f>
        <v xml:space="preserve">2012 Federal Regulations </v>
      </c>
      <c r="B249" s="214" t="s">
        <v>128</v>
      </c>
      <c r="C249" s="262">
        <f>Schedule!$C$6</f>
        <v>2014</v>
      </c>
      <c r="D249" s="215" t="s">
        <v>160</v>
      </c>
      <c r="E249" s="247">
        <f t="shared" ref="E249:AJ249" si="148">F163/$L131*10^6</f>
        <v>2589.48</v>
      </c>
      <c r="F249" s="294">
        <f t="shared" si="148"/>
        <v>2589.48</v>
      </c>
      <c r="G249" s="294">
        <f t="shared" si="148"/>
        <v>2589.48</v>
      </c>
      <c r="H249" s="294">
        <f t="shared" si="148"/>
        <v>2589.48</v>
      </c>
      <c r="I249" s="294">
        <f t="shared" si="148"/>
        <v>2589.48</v>
      </c>
      <c r="J249" s="294">
        <f t="shared" si="148"/>
        <v>2589.48</v>
      </c>
      <c r="K249" s="294">
        <f t="shared" si="148"/>
        <v>2589.48</v>
      </c>
      <c r="L249" s="294">
        <f t="shared" si="148"/>
        <v>2589.48</v>
      </c>
      <c r="M249" s="294">
        <f t="shared" si="148"/>
        <v>2589.48</v>
      </c>
      <c r="N249" s="294">
        <f t="shared" si="148"/>
        <v>2589.48</v>
      </c>
      <c r="O249" s="294">
        <f t="shared" si="148"/>
        <v>2589.48</v>
      </c>
      <c r="P249" s="294">
        <f t="shared" si="148"/>
        <v>2589.48</v>
      </c>
      <c r="Q249" s="294">
        <f t="shared" si="148"/>
        <v>2589.48</v>
      </c>
      <c r="R249" s="294">
        <f t="shared" si="148"/>
        <v>2589.48</v>
      </c>
      <c r="S249" s="294">
        <f t="shared" si="148"/>
        <v>2589.48</v>
      </c>
      <c r="T249" s="294">
        <f t="shared" si="148"/>
        <v>2589.48</v>
      </c>
      <c r="U249" s="294">
        <f t="shared" si="148"/>
        <v>2589.48</v>
      </c>
      <c r="V249" s="294">
        <f t="shared" si="148"/>
        <v>2589.48</v>
      </c>
      <c r="W249" s="294">
        <f t="shared" si="148"/>
        <v>2589.48</v>
      </c>
      <c r="X249" s="294">
        <f t="shared" si="148"/>
        <v>2589.48</v>
      </c>
      <c r="Y249" s="294">
        <f t="shared" si="148"/>
        <v>2589.48</v>
      </c>
      <c r="Z249" s="294">
        <f t="shared" si="148"/>
        <v>2589.48</v>
      </c>
      <c r="AA249" s="294">
        <f t="shared" si="148"/>
        <v>2589.48</v>
      </c>
      <c r="AB249" s="294">
        <f t="shared" si="148"/>
        <v>0</v>
      </c>
      <c r="AC249" s="294">
        <f t="shared" si="148"/>
        <v>0</v>
      </c>
      <c r="AD249" s="294">
        <f t="shared" si="148"/>
        <v>0</v>
      </c>
      <c r="AE249" s="294">
        <f t="shared" si="148"/>
        <v>0</v>
      </c>
      <c r="AF249" s="294">
        <f t="shared" si="148"/>
        <v>0</v>
      </c>
      <c r="AG249" s="294">
        <f t="shared" si="148"/>
        <v>0</v>
      </c>
      <c r="AH249" s="294">
        <f t="shared" si="148"/>
        <v>0</v>
      </c>
      <c r="AI249" s="294">
        <f t="shared" si="148"/>
        <v>0</v>
      </c>
      <c r="AJ249" s="300">
        <f t="shared" si="148"/>
        <v>0</v>
      </c>
    </row>
    <row r="250" spans="1:36" x14ac:dyDescent="0.2">
      <c r="A250" s="504" t="str">
        <f>Schedule!$C$3</f>
        <v xml:space="preserve">2012 Federal Regulations </v>
      </c>
      <c r="B250" s="214" t="s">
        <v>129</v>
      </c>
      <c r="C250" s="262">
        <f>Schedule!$C$6</f>
        <v>2014</v>
      </c>
      <c r="D250" s="215" t="s">
        <v>160</v>
      </c>
      <c r="E250" s="247">
        <f t="shared" ref="E250:AJ250" si="149">F164/$L132*10^6</f>
        <v>2579.3300000000004</v>
      </c>
      <c r="F250" s="294">
        <f t="shared" si="149"/>
        <v>2579.3300000000004</v>
      </c>
      <c r="G250" s="294">
        <f t="shared" si="149"/>
        <v>2579.3300000000004</v>
      </c>
      <c r="H250" s="294">
        <f t="shared" si="149"/>
        <v>2579.3300000000004</v>
      </c>
      <c r="I250" s="294">
        <f t="shared" si="149"/>
        <v>2579.3300000000004</v>
      </c>
      <c r="J250" s="294">
        <f t="shared" si="149"/>
        <v>2579.3300000000004</v>
      </c>
      <c r="K250" s="294">
        <f t="shared" si="149"/>
        <v>2579.3300000000004</v>
      </c>
      <c r="L250" s="294">
        <f t="shared" si="149"/>
        <v>2579.3300000000004</v>
      </c>
      <c r="M250" s="294">
        <f t="shared" si="149"/>
        <v>2579.3300000000004</v>
      </c>
      <c r="N250" s="294">
        <f t="shared" si="149"/>
        <v>2579.3300000000004</v>
      </c>
      <c r="O250" s="294">
        <f t="shared" si="149"/>
        <v>2579.3300000000004</v>
      </c>
      <c r="P250" s="294">
        <f t="shared" si="149"/>
        <v>2579.3300000000004</v>
      </c>
      <c r="Q250" s="294">
        <f t="shared" si="149"/>
        <v>2579.3300000000004</v>
      </c>
      <c r="R250" s="294">
        <f t="shared" si="149"/>
        <v>2579.3300000000004</v>
      </c>
      <c r="S250" s="294">
        <f t="shared" si="149"/>
        <v>2579.3300000000004</v>
      </c>
      <c r="T250" s="294">
        <f t="shared" si="149"/>
        <v>2579.3300000000004</v>
      </c>
      <c r="U250" s="294">
        <f t="shared" si="149"/>
        <v>2579.3300000000004</v>
      </c>
      <c r="V250" s="294">
        <f t="shared" si="149"/>
        <v>2579.3300000000004</v>
      </c>
      <c r="W250" s="294">
        <f t="shared" si="149"/>
        <v>2579.3300000000004</v>
      </c>
      <c r="X250" s="294">
        <f t="shared" si="149"/>
        <v>2579.3300000000004</v>
      </c>
      <c r="Y250" s="294">
        <f t="shared" si="149"/>
        <v>2579.3300000000004</v>
      </c>
      <c r="Z250" s="294">
        <f t="shared" si="149"/>
        <v>2579.3300000000004</v>
      </c>
      <c r="AA250" s="294">
        <f t="shared" si="149"/>
        <v>2579.3300000000004</v>
      </c>
      <c r="AB250" s="294">
        <f t="shared" si="149"/>
        <v>2579.3300000000004</v>
      </c>
      <c r="AC250" s="294">
        <f t="shared" si="149"/>
        <v>2579.3300000000004</v>
      </c>
      <c r="AD250" s="294">
        <f t="shared" si="149"/>
        <v>2579.3300000000004</v>
      </c>
      <c r="AE250" s="294">
        <f t="shared" si="149"/>
        <v>2579.3300000000004</v>
      </c>
      <c r="AF250" s="294">
        <f t="shared" si="149"/>
        <v>0</v>
      </c>
      <c r="AG250" s="294">
        <f t="shared" si="149"/>
        <v>0</v>
      </c>
      <c r="AH250" s="294">
        <f t="shared" si="149"/>
        <v>0</v>
      </c>
      <c r="AI250" s="294">
        <f t="shared" si="149"/>
        <v>0</v>
      </c>
      <c r="AJ250" s="300">
        <f t="shared" si="149"/>
        <v>0</v>
      </c>
    </row>
    <row r="251" spans="1:36" x14ac:dyDescent="0.2">
      <c r="A251" s="504" t="str">
        <f>Schedule!$C$3</f>
        <v xml:space="preserve">2012 Federal Regulations </v>
      </c>
      <c r="B251" s="214" t="s">
        <v>130</v>
      </c>
      <c r="C251" s="262">
        <f>Schedule!$C$6</f>
        <v>2014</v>
      </c>
      <c r="D251" s="215" t="s">
        <v>160</v>
      </c>
      <c r="E251" s="247">
        <f t="shared" ref="E251:AJ251" si="150">F165/$L133*10^6</f>
        <v>1917.4729999999997</v>
      </c>
      <c r="F251" s="294">
        <f t="shared" si="150"/>
        <v>1917.4729999999997</v>
      </c>
      <c r="G251" s="294">
        <f t="shared" si="150"/>
        <v>1917.4729999999997</v>
      </c>
      <c r="H251" s="294">
        <f t="shared" si="150"/>
        <v>1917.4729999999997</v>
      </c>
      <c r="I251" s="294">
        <f t="shared" si="150"/>
        <v>1917.4729999999997</v>
      </c>
      <c r="J251" s="294">
        <f t="shared" si="150"/>
        <v>1917.4729999999997</v>
      </c>
      <c r="K251" s="294">
        <f t="shared" si="150"/>
        <v>0</v>
      </c>
      <c r="L251" s="294">
        <f t="shared" si="150"/>
        <v>0</v>
      </c>
      <c r="M251" s="294">
        <f t="shared" si="150"/>
        <v>0</v>
      </c>
      <c r="N251" s="294">
        <f t="shared" si="150"/>
        <v>0</v>
      </c>
      <c r="O251" s="294">
        <f t="shared" si="150"/>
        <v>0</v>
      </c>
      <c r="P251" s="294">
        <f t="shared" si="150"/>
        <v>0</v>
      </c>
      <c r="Q251" s="294">
        <f t="shared" si="150"/>
        <v>0</v>
      </c>
      <c r="R251" s="294">
        <f t="shared" si="150"/>
        <v>0</v>
      </c>
      <c r="S251" s="294">
        <f t="shared" si="150"/>
        <v>0</v>
      </c>
      <c r="T251" s="294">
        <f t="shared" si="150"/>
        <v>0</v>
      </c>
      <c r="U251" s="294">
        <f t="shared" si="150"/>
        <v>0</v>
      </c>
      <c r="V251" s="294">
        <f t="shared" si="150"/>
        <v>0</v>
      </c>
      <c r="W251" s="294">
        <f t="shared" si="150"/>
        <v>0</v>
      </c>
      <c r="X251" s="294">
        <f t="shared" si="150"/>
        <v>0</v>
      </c>
      <c r="Y251" s="294">
        <f t="shared" si="150"/>
        <v>0</v>
      </c>
      <c r="Z251" s="294">
        <f t="shared" si="150"/>
        <v>0</v>
      </c>
      <c r="AA251" s="294">
        <f t="shared" si="150"/>
        <v>0</v>
      </c>
      <c r="AB251" s="294">
        <f t="shared" si="150"/>
        <v>0</v>
      </c>
      <c r="AC251" s="294">
        <f t="shared" si="150"/>
        <v>0</v>
      </c>
      <c r="AD251" s="294">
        <f t="shared" si="150"/>
        <v>0</v>
      </c>
      <c r="AE251" s="294">
        <f t="shared" si="150"/>
        <v>0</v>
      </c>
      <c r="AF251" s="294">
        <f t="shared" si="150"/>
        <v>0</v>
      </c>
      <c r="AG251" s="294">
        <f t="shared" si="150"/>
        <v>0</v>
      </c>
      <c r="AH251" s="294">
        <f t="shared" si="150"/>
        <v>0</v>
      </c>
      <c r="AI251" s="294">
        <f t="shared" si="150"/>
        <v>0</v>
      </c>
      <c r="AJ251" s="300">
        <f t="shared" si="150"/>
        <v>0</v>
      </c>
    </row>
    <row r="252" spans="1:36" x14ac:dyDescent="0.2">
      <c r="A252" s="504" t="str">
        <f>Schedule!$C$3</f>
        <v xml:space="preserve">2012 Federal Regulations </v>
      </c>
      <c r="B252" s="214" t="s">
        <v>131</v>
      </c>
      <c r="C252" s="262">
        <f>Schedule!$C$6</f>
        <v>2014</v>
      </c>
      <c r="D252" s="215" t="s">
        <v>160</v>
      </c>
      <c r="E252" s="247">
        <f t="shared" ref="E252:AJ252" si="151">F166/$L134*10^6</f>
        <v>1908.5219999999999</v>
      </c>
      <c r="F252" s="294">
        <f t="shared" si="151"/>
        <v>1908.5219999999999</v>
      </c>
      <c r="G252" s="294">
        <f t="shared" si="151"/>
        <v>1908.5219999999999</v>
      </c>
      <c r="H252" s="294">
        <f t="shared" si="151"/>
        <v>1908.5219999999999</v>
      </c>
      <c r="I252" s="294">
        <f t="shared" si="151"/>
        <v>1908.5219999999999</v>
      </c>
      <c r="J252" s="294">
        <f t="shared" si="151"/>
        <v>1908.5219999999999</v>
      </c>
      <c r="K252" s="294">
        <f t="shared" si="151"/>
        <v>0</v>
      </c>
      <c r="L252" s="294">
        <f t="shared" si="151"/>
        <v>0</v>
      </c>
      <c r="M252" s="294">
        <f t="shared" si="151"/>
        <v>0</v>
      </c>
      <c r="N252" s="294">
        <f t="shared" si="151"/>
        <v>0</v>
      </c>
      <c r="O252" s="294">
        <f t="shared" si="151"/>
        <v>0</v>
      </c>
      <c r="P252" s="294">
        <f t="shared" si="151"/>
        <v>0</v>
      </c>
      <c r="Q252" s="294">
        <f t="shared" si="151"/>
        <v>0</v>
      </c>
      <c r="R252" s="294">
        <f t="shared" si="151"/>
        <v>0</v>
      </c>
      <c r="S252" s="294">
        <f t="shared" si="151"/>
        <v>0</v>
      </c>
      <c r="T252" s="294">
        <f t="shared" si="151"/>
        <v>0</v>
      </c>
      <c r="U252" s="294">
        <f t="shared" si="151"/>
        <v>0</v>
      </c>
      <c r="V252" s="294">
        <f t="shared" si="151"/>
        <v>0</v>
      </c>
      <c r="W252" s="294">
        <f t="shared" si="151"/>
        <v>0</v>
      </c>
      <c r="X252" s="294">
        <f t="shared" si="151"/>
        <v>0</v>
      </c>
      <c r="Y252" s="294">
        <f t="shared" si="151"/>
        <v>0</v>
      </c>
      <c r="Z252" s="294">
        <f t="shared" si="151"/>
        <v>0</v>
      </c>
      <c r="AA252" s="294">
        <f t="shared" si="151"/>
        <v>0</v>
      </c>
      <c r="AB252" s="294">
        <f t="shared" si="151"/>
        <v>0</v>
      </c>
      <c r="AC252" s="294">
        <f t="shared" si="151"/>
        <v>0</v>
      </c>
      <c r="AD252" s="294">
        <f t="shared" si="151"/>
        <v>0</v>
      </c>
      <c r="AE252" s="294">
        <f t="shared" si="151"/>
        <v>0</v>
      </c>
      <c r="AF252" s="294">
        <f t="shared" si="151"/>
        <v>0</v>
      </c>
      <c r="AG252" s="294">
        <f t="shared" si="151"/>
        <v>0</v>
      </c>
      <c r="AH252" s="294">
        <f t="shared" si="151"/>
        <v>0</v>
      </c>
      <c r="AI252" s="294">
        <f t="shared" si="151"/>
        <v>0</v>
      </c>
      <c r="AJ252" s="300">
        <f t="shared" si="151"/>
        <v>0</v>
      </c>
    </row>
    <row r="253" spans="1:36" x14ac:dyDescent="0.2">
      <c r="A253" s="504" t="str">
        <f>Schedule!$C$3</f>
        <v xml:space="preserve">2012 Federal Regulations </v>
      </c>
      <c r="B253" s="214" t="s">
        <v>132</v>
      </c>
      <c r="C253" s="262">
        <f>Schedule!$C$6</f>
        <v>2014</v>
      </c>
      <c r="D253" s="215" t="s">
        <v>160</v>
      </c>
      <c r="E253" s="247">
        <f t="shared" ref="E253:AJ253" si="152">F167/$L135*10^6</f>
        <v>2188.0240000000003</v>
      </c>
      <c r="F253" s="294">
        <f t="shared" si="152"/>
        <v>2188.0240000000003</v>
      </c>
      <c r="G253" s="294">
        <f t="shared" si="152"/>
        <v>2188.0240000000003</v>
      </c>
      <c r="H253" s="294">
        <f t="shared" si="152"/>
        <v>2188.0240000000003</v>
      </c>
      <c r="I253" s="294">
        <f t="shared" si="152"/>
        <v>2188.0240000000003</v>
      </c>
      <c r="J253" s="294">
        <f t="shared" si="152"/>
        <v>2188.0240000000003</v>
      </c>
      <c r="K253" s="294">
        <f t="shared" si="152"/>
        <v>2188.0240000000003</v>
      </c>
      <c r="L253" s="294">
        <f t="shared" si="152"/>
        <v>2188.0240000000003</v>
      </c>
      <c r="M253" s="294">
        <f t="shared" si="152"/>
        <v>2188.0240000000003</v>
      </c>
      <c r="N253" s="294">
        <f t="shared" si="152"/>
        <v>2188.0240000000003</v>
      </c>
      <c r="O253" s="294">
        <f t="shared" si="152"/>
        <v>2188.0240000000003</v>
      </c>
      <c r="P253" s="294">
        <f t="shared" si="152"/>
        <v>2188.0240000000003</v>
      </c>
      <c r="Q253" s="294">
        <f t="shared" si="152"/>
        <v>2188.0240000000003</v>
      </c>
      <c r="R253" s="294">
        <f t="shared" si="152"/>
        <v>0</v>
      </c>
      <c r="S253" s="294">
        <f t="shared" si="152"/>
        <v>0</v>
      </c>
      <c r="T253" s="294">
        <f t="shared" si="152"/>
        <v>0</v>
      </c>
      <c r="U253" s="294">
        <f t="shared" si="152"/>
        <v>0</v>
      </c>
      <c r="V253" s="294">
        <f t="shared" si="152"/>
        <v>0</v>
      </c>
      <c r="W253" s="294">
        <f t="shared" si="152"/>
        <v>0</v>
      </c>
      <c r="X253" s="294">
        <f t="shared" si="152"/>
        <v>0</v>
      </c>
      <c r="Y253" s="294">
        <f t="shared" si="152"/>
        <v>0</v>
      </c>
      <c r="Z253" s="294">
        <f t="shared" si="152"/>
        <v>0</v>
      </c>
      <c r="AA253" s="294">
        <f t="shared" si="152"/>
        <v>0</v>
      </c>
      <c r="AB253" s="294">
        <f t="shared" si="152"/>
        <v>0</v>
      </c>
      <c r="AC253" s="294">
        <f t="shared" si="152"/>
        <v>0</v>
      </c>
      <c r="AD253" s="294">
        <f t="shared" si="152"/>
        <v>0</v>
      </c>
      <c r="AE253" s="294">
        <f t="shared" si="152"/>
        <v>0</v>
      </c>
      <c r="AF253" s="294">
        <f t="shared" si="152"/>
        <v>0</v>
      </c>
      <c r="AG253" s="294">
        <f t="shared" si="152"/>
        <v>0</v>
      </c>
      <c r="AH253" s="294">
        <f t="shared" si="152"/>
        <v>0</v>
      </c>
      <c r="AI253" s="294">
        <f t="shared" si="152"/>
        <v>0</v>
      </c>
      <c r="AJ253" s="300">
        <f t="shared" si="152"/>
        <v>0</v>
      </c>
    </row>
    <row r="254" spans="1:36" x14ac:dyDescent="0.2">
      <c r="A254" s="504" t="str">
        <f>Schedule!$C$3</f>
        <v xml:space="preserve">2012 Federal Regulations </v>
      </c>
      <c r="B254" s="214" t="s">
        <v>133</v>
      </c>
      <c r="C254" s="262">
        <f>Schedule!$C$6</f>
        <v>2014</v>
      </c>
      <c r="D254" s="215" t="s">
        <v>160</v>
      </c>
      <c r="E254" s="247">
        <f t="shared" ref="E254:AJ254" si="153">F168/$L136*10^6</f>
        <v>2486.58</v>
      </c>
      <c r="F254" s="294">
        <f t="shared" si="153"/>
        <v>2486.58</v>
      </c>
      <c r="G254" s="294">
        <f t="shared" si="153"/>
        <v>2486.58</v>
      </c>
      <c r="H254" s="294">
        <f t="shared" si="153"/>
        <v>2486.58</v>
      </c>
      <c r="I254" s="294">
        <f t="shared" si="153"/>
        <v>2486.58</v>
      </c>
      <c r="J254" s="294">
        <f t="shared" si="153"/>
        <v>2486.58</v>
      </c>
      <c r="K254" s="294">
        <f t="shared" si="153"/>
        <v>2486.58</v>
      </c>
      <c r="L254" s="294">
        <f t="shared" si="153"/>
        <v>2486.58</v>
      </c>
      <c r="M254" s="294">
        <f t="shared" si="153"/>
        <v>2486.58</v>
      </c>
      <c r="N254" s="294">
        <f t="shared" si="153"/>
        <v>2486.58</v>
      </c>
      <c r="O254" s="294">
        <f t="shared" si="153"/>
        <v>2486.58</v>
      </c>
      <c r="P254" s="294">
        <f t="shared" si="153"/>
        <v>2486.58</v>
      </c>
      <c r="Q254" s="294">
        <f t="shared" si="153"/>
        <v>2486.58</v>
      </c>
      <c r="R254" s="294">
        <f t="shared" si="153"/>
        <v>2486.58</v>
      </c>
      <c r="S254" s="294">
        <f t="shared" si="153"/>
        <v>0</v>
      </c>
      <c r="T254" s="294">
        <f t="shared" si="153"/>
        <v>0</v>
      </c>
      <c r="U254" s="294">
        <f t="shared" si="153"/>
        <v>0</v>
      </c>
      <c r="V254" s="294">
        <f t="shared" si="153"/>
        <v>0</v>
      </c>
      <c r="W254" s="294">
        <f t="shared" si="153"/>
        <v>0</v>
      </c>
      <c r="X254" s="294">
        <f t="shared" si="153"/>
        <v>0</v>
      </c>
      <c r="Y254" s="294">
        <f t="shared" si="153"/>
        <v>0</v>
      </c>
      <c r="Z254" s="294">
        <f t="shared" si="153"/>
        <v>0</v>
      </c>
      <c r="AA254" s="294">
        <f t="shared" si="153"/>
        <v>0</v>
      </c>
      <c r="AB254" s="294">
        <f t="shared" si="153"/>
        <v>0</v>
      </c>
      <c r="AC254" s="294">
        <f t="shared" si="153"/>
        <v>0</v>
      </c>
      <c r="AD254" s="294">
        <f t="shared" si="153"/>
        <v>0</v>
      </c>
      <c r="AE254" s="294">
        <f t="shared" si="153"/>
        <v>0</v>
      </c>
      <c r="AF254" s="294">
        <f t="shared" si="153"/>
        <v>0</v>
      </c>
      <c r="AG254" s="294">
        <f t="shared" si="153"/>
        <v>0</v>
      </c>
      <c r="AH254" s="294">
        <f t="shared" si="153"/>
        <v>0</v>
      </c>
      <c r="AI254" s="294">
        <f t="shared" si="153"/>
        <v>0</v>
      </c>
      <c r="AJ254" s="300">
        <f t="shared" si="153"/>
        <v>0</v>
      </c>
    </row>
    <row r="255" spans="1:36" x14ac:dyDescent="0.2">
      <c r="A255" s="504" t="str">
        <f>Schedule!$C$3</f>
        <v xml:space="preserve">2012 Federal Regulations </v>
      </c>
      <c r="B255" s="214" t="s">
        <v>134</v>
      </c>
      <c r="C255" s="262">
        <f>Schedule!$C$6</f>
        <v>2014</v>
      </c>
      <c r="D255" s="215" t="s">
        <v>160</v>
      </c>
      <c r="E255" s="247">
        <f t="shared" ref="E255:AJ255" si="154">F169/$L137*10^6</f>
        <v>2919.1389999999992</v>
      </c>
      <c r="F255" s="294">
        <f t="shared" si="154"/>
        <v>2919.1389999999992</v>
      </c>
      <c r="G255" s="294">
        <f t="shared" si="154"/>
        <v>2919.1389999999992</v>
      </c>
      <c r="H255" s="294">
        <f t="shared" si="154"/>
        <v>2919.1389999999992</v>
      </c>
      <c r="I255" s="294">
        <f t="shared" si="154"/>
        <v>2919.1389999999992</v>
      </c>
      <c r="J255" s="294">
        <f t="shared" si="154"/>
        <v>2919.1389999999992</v>
      </c>
      <c r="K255" s="294">
        <f t="shared" si="154"/>
        <v>2919.1389999999992</v>
      </c>
      <c r="L255" s="294">
        <f t="shared" si="154"/>
        <v>2919.1389999999992</v>
      </c>
      <c r="M255" s="294">
        <f t="shared" si="154"/>
        <v>2919.1389999999992</v>
      </c>
      <c r="N255" s="294">
        <f t="shared" si="154"/>
        <v>2919.1389999999992</v>
      </c>
      <c r="O255" s="294">
        <f t="shared" si="154"/>
        <v>2919.1389999999992</v>
      </c>
      <c r="P255" s="294">
        <f t="shared" si="154"/>
        <v>2919.1389999999992</v>
      </c>
      <c r="Q255" s="294">
        <f t="shared" si="154"/>
        <v>2919.1389999999992</v>
      </c>
      <c r="R255" s="294">
        <f t="shared" si="154"/>
        <v>2919.1389999999992</v>
      </c>
      <c r="S255" s="294">
        <f t="shared" si="154"/>
        <v>2919.1389999999992</v>
      </c>
      <c r="T255" s="294">
        <f t="shared" si="154"/>
        <v>0</v>
      </c>
      <c r="U255" s="294">
        <f t="shared" si="154"/>
        <v>0</v>
      </c>
      <c r="V255" s="294">
        <f t="shared" si="154"/>
        <v>0</v>
      </c>
      <c r="W255" s="294">
        <f t="shared" si="154"/>
        <v>0</v>
      </c>
      <c r="X255" s="294">
        <f t="shared" si="154"/>
        <v>0</v>
      </c>
      <c r="Y255" s="294">
        <f t="shared" si="154"/>
        <v>0</v>
      </c>
      <c r="Z255" s="294">
        <f t="shared" si="154"/>
        <v>0</v>
      </c>
      <c r="AA255" s="294">
        <f t="shared" si="154"/>
        <v>0</v>
      </c>
      <c r="AB255" s="294">
        <f t="shared" si="154"/>
        <v>0</v>
      </c>
      <c r="AC255" s="294">
        <f t="shared" si="154"/>
        <v>0</v>
      </c>
      <c r="AD255" s="294">
        <f t="shared" si="154"/>
        <v>0</v>
      </c>
      <c r="AE255" s="294">
        <f t="shared" si="154"/>
        <v>0</v>
      </c>
      <c r="AF255" s="294">
        <f t="shared" si="154"/>
        <v>0</v>
      </c>
      <c r="AG255" s="294">
        <f t="shared" si="154"/>
        <v>0</v>
      </c>
      <c r="AH255" s="294">
        <f t="shared" si="154"/>
        <v>0</v>
      </c>
      <c r="AI255" s="294">
        <f t="shared" si="154"/>
        <v>0</v>
      </c>
      <c r="AJ255" s="300">
        <f t="shared" si="154"/>
        <v>0</v>
      </c>
    </row>
    <row r="256" spans="1:36" x14ac:dyDescent="0.2">
      <c r="A256" s="504" t="str">
        <f>Schedule!$C$3</f>
        <v xml:space="preserve">2012 Federal Regulations </v>
      </c>
      <c r="B256" s="214" t="s">
        <v>135</v>
      </c>
      <c r="C256" s="262">
        <f>Schedule!$C$6</f>
        <v>2014</v>
      </c>
      <c r="D256" s="215" t="s">
        <v>160</v>
      </c>
      <c r="E256" s="247">
        <f t="shared" ref="E256:AJ256" si="155">F170/$L138*10^6</f>
        <v>2375.0399999999995</v>
      </c>
      <c r="F256" s="294">
        <f t="shared" si="155"/>
        <v>2375.0399999999995</v>
      </c>
      <c r="G256" s="294">
        <f t="shared" si="155"/>
        <v>2375.0399999999995</v>
      </c>
      <c r="H256" s="294">
        <f t="shared" si="155"/>
        <v>2375.0399999999995</v>
      </c>
      <c r="I256" s="294">
        <f t="shared" si="155"/>
        <v>2375.0399999999995</v>
      </c>
      <c r="J256" s="294">
        <f t="shared" si="155"/>
        <v>2375.0399999999995</v>
      </c>
      <c r="K256" s="294">
        <f t="shared" si="155"/>
        <v>2375.0399999999995</v>
      </c>
      <c r="L256" s="294">
        <f t="shared" si="155"/>
        <v>2375.0399999999995</v>
      </c>
      <c r="M256" s="294">
        <f t="shared" si="155"/>
        <v>2375.0399999999995</v>
      </c>
      <c r="N256" s="294">
        <f t="shared" si="155"/>
        <v>2375.0399999999995</v>
      </c>
      <c r="O256" s="294">
        <f t="shared" si="155"/>
        <v>2375.0399999999995</v>
      </c>
      <c r="P256" s="294">
        <f t="shared" si="155"/>
        <v>2375.0399999999995</v>
      </c>
      <c r="Q256" s="294">
        <f t="shared" si="155"/>
        <v>2375.0399999999995</v>
      </c>
      <c r="R256" s="294">
        <f t="shared" si="155"/>
        <v>2375.0399999999995</v>
      </c>
      <c r="S256" s="294">
        <f t="shared" si="155"/>
        <v>2375.0399999999995</v>
      </c>
      <c r="T256" s="294">
        <f t="shared" si="155"/>
        <v>2375.0399999999995</v>
      </c>
      <c r="U256" s="294">
        <f t="shared" si="155"/>
        <v>0</v>
      </c>
      <c r="V256" s="294">
        <f t="shared" si="155"/>
        <v>0</v>
      </c>
      <c r="W256" s="294">
        <f t="shared" si="155"/>
        <v>0</v>
      </c>
      <c r="X256" s="294">
        <f t="shared" si="155"/>
        <v>0</v>
      </c>
      <c r="Y256" s="294">
        <f t="shared" si="155"/>
        <v>0</v>
      </c>
      <c r="Z256" s="294">
        <f t="shared" si="155"/>
        <v>0</v>
      </c>
      <c r="AA256" s="294">
        <f t="shared" si="155"/>
        <v>0</v>
      </c>
      <c r="AB256" s="294">
        <f t="shared" si="155"/>
        <v>0</v>
      </c>
      <c r="AC256" s="294">
        <f t="shared" si="155"/>
        <v>0</v>
      </c>
      <c r="AD256" s="294">
        <f t="shared" si="155"/>
        <v>0</v>
      </c>
      <c r="AE256" s="294">
        <f t="shared" si="155"/>
        <v>0</v>
      </c>
      <c r="AF256" s="294">
        <f t="shared" si="155"/>
        <v>0</v>
      </c>
      <c r="AG256" s="294">
        <f t="shared" si="155"/>
        <v>0</v>
      </c>
      <c r="AH256" s="294">
        <f t="shared" si="155"/>
        <v>0</v>
      </c>
      <c r="AI256" s="294">
        <f t="shared" si="155"/>
        <v>0</v>
      </c>
      <c r="AJ256" s="300">
        <f t="shared" si="155"/>
        <v>0</v>
      </c>
    </row>
    <row r="257" spans="1:36" ht="16" thickBot="1" x14ac:dyDescent="0.25">
      <c r="A257" s="351"/>
      <c r="B257" s="267"/>
      <c r="C257" s="188" t="s">
        <v>51</v>
      </c>
      <c r="D257" s="350"/>
      <c r="E257" s="352">
        <f>SUM(E239:E256)</f>
        <v>42550.492000000006</v>
      </c>
      <c r="F257" s="353">
        <f>SUM(F239:F256)</f>
        <v>42550.492000000006</v>
      </c>
      <c r="G257" s="353">
        <f t="shared" ref="G257:J257" si="156">SUM(G239:G256)</f>
        <v>42550.492000000006</v>
      </c>
      <c r="H257" s="353">
        <f t="shared" si="156"/>
        <v>42550.492000000006</v>
      </c>
      <c r="I257" s="353">
        <f t="shared" si="156"/>
        <v>42550.492000000006</v>
      </c>
      <c r="J257" s="353">
        <f t="shared" si="156"/>
        <v>42550.492000000006</v>
      </c>
      <c r="K257" s="353">
        <f t="shared" ref="K257" si="157">SUM(K239:K256)</f>
        <v>37349.1</v>
      </c>
      <c r="L257" s="353">
        <f t="shared" ref="L257" si="158">SUM(L239:L256)</f>
        <v>37349.1</v>
      </c>
      <c r="M257" s="353">
        <f t="shared" ref="M257" si="159">SUM(M239:M256)</f>
        <v>37349.1</v>
      </c>
      <c r="N257" s="353">
        <f t="shared" ref="N257" si="160">SUM(N239:N256)</f>
        <v>37349.1</v>
      </c>
      <c r="O257" s="353">
        <f t="shared" ref="O257" si="161">SUM(O239:O256)</f>
        <v>37349.1</v>
      </c>
      <c r="P257" s="353">
        <f t="shared" ref="P257" si="162">SUM(P239:P256)</f>
        <v>37349.1</v>
      </c>
      <c r="Q257" s="353">
        <f t="shared" ref="Q257" si="163">SUM(Q239:Q256)</f>
        <v>36443.56500000001</v>
      </c>
      <c r="R257" s="353">
        <f t="shared" ref="R257" si="164">SUM(R239:R256)</f>
        <v>34255.540999999997</v>
      </c>
      <c r="S257" s="353">
        <f t="shared" ref="S257" si="165">SUM(S239:S256)</f>
        <v>31768.961000000003</v>
      </c>
      <c r="T257" s="353">
        <f t="shared" ref="T257" si="166">SUM(T239:T256)</f>
        <v>28849.822000000004</v>
      </c>
      <c r="U257" s="353">
        <f t="shared" ref="U257" si="167">SUM(U239:U256)</f>
        <v>18210.036</v>
      </c>
      <c r="V257" s="353">
        <f t="shared" ref="V257" si="168">SUM(V239:V256)</f>
        <v>18210.036</v>
      </c>
      <c r="W257" s="353">
        <f t="shared" ref="W257" si="169">SUM(W239:W256)</f>
        <v>18210.036</v>
      </c>
      <c r="X257" s="353">
        <f t="shared" ref="X257" si="170">SUM(X239:X256)</f>
        <v>18210.036</v>
      </c>
      <c r="Y257" s="353">
        <f t="shared" ref="Y257" si="171">SUM(Y239:Y256)</f>
        <v>18210.036</v>
      </c>
      <c r="Z257" s="353">
        <f t="shared" ref="Z257" si="172">SUM(Z239:Z256)</f>
        <v>18210.036</v>
      </c>
      <c r="AA257" s="353">
        <f t="shared" ref="AA257" si="173">SUM(AA239:AA256)</f>
        <v>18210.036</v>
      </c>
      <c r="AB257" s="353">
        <f t="shared" ref="AB257" si="174">SUM(AB239:AB256)</f>
        <v>15620.555999999999</v>
      </c>
      <c r="AC257" s="353">
        <f t="shared" ref="AC257" si="175">SUM(AC239:AC256)</f>
        <v>15620.555999999999</v>
      </c>
      <c r="AD257" s="353">
        <f t="shared" ref="AD257" si="176">SUM(AD239:AD256)</f>
        <v>15620.555999999999</v>
      </c>
      <c r="AE257" s="353">
        <f t="shared" ref="AE257" si="177">SUM(AE239:AE256)</f>
        <v>12460.772999999999</v>
      </c>
      <c r="AF257" s="353">
        <f t="shared" ref="AF257" si="178">SUM(AF239:AF256)</f>
        <v>9881.4429999999993</v>
      </c>
      <c r="AG257" s="353">
        <f t="shared" ref="AG257" si="179">SUM(AG239:AG256)</f>
        <v>9881.4429999999993</v>
      </c>
      <c r="AH257" s="353">
        <f t="shared" ref="AH257" si="180">SUM(AH239:AH256)</f>
        <v>9881.4429999999993</v>
      </c>
      <c r="AI257" s="353">
        <f t="shared" ref="AI257" si="181">SUM(AI239:AI256)</f>
        <v>9881.4429999999993</v>
      </c>
      <c r="AJ257" s="354">
        <f t="shared" ref="AJ257" si="182">SUM(AJ239:AJ256)</f>
        <v>6806.2189999999991</v>
      </c>
    </row>
    <row r="258" spans="1:36" ht="30.5" customHeight="1" thickBot="1" x14ac:dyDescent="0.25">
      <c r="A258" s="317" t="s">
        <v>43</v>
      </c>
      <c r="B258" s="318" t="s">
        <v>92</v>
      </c>
      <c r="C258" s="318" t="s">
        <v>143</v>
      </c>
      <c r="D258" s="318" t="s">
        <v>92</v>
      </c>
      <c r="E258" s="331">
        <v>2014</v>
      </c>
      <c r="F258" s="331">
        <v>2015</v>
      </c>
      <c r="G258" s="331">
        <v>2016</v>
      </c>
      <c r="H258" s="331">
        <v>2017</v>
      </c>
      <c r="I258" s="331">
        <v>2018</v>
      </c>
      <c r="J258" s="331">
        <v>2019</v>
      </c>
      <c r="K258" s="331">
        <v>2020</v>
      </c>
      <c r="L258" s="331">
        <v>2021</v>
      </c>
      <c r="M258" s="331">
        <v>2022</v>
      </c>
      <c r="N258" s="331">
        <v>2023</v>
      </c>
      <c r="O258" s="331">
        <v>2024</v>
      </c>
      <c r="P258" s="331">
        <v>2025</v>
      </c>
      <c r="Q258" s="331">
        <v>2026</v>
      </c>
      <c r="R258" s="331">
        <v>2027</v>
      </c>
      <c r="S258" s="331">
        <v>2028</v>
      </c>
      <c r="T258" s="331">
        <v>2029</v>
      </c>
      <c r="U258" s="331">
        <v>2030</v>
      </c>
      <c r="V258" s="331">
        <v>2031</v>
      </c>
      <c r="W258" s="331">
        <v>2032</v>
      </c>
      <c r="X258" s="331">
        <v>2033</v>
      </c>
      <c r="Y258" s="331">
        <v>2034</v>
      </c>
      <c r="Z258" s="331">
        <v>2035</v>
      </c>
      <c r="AA258" s="331">
        <v>2036</v>
      </c>
      <c r="AB258" s="331">
        <v>2037</v>
      </c>
      <c r="AC258" s="331">
        <v>2038</v>
      </c>
      <c r="AD258" s="331">
        <v>2039</v>
      </c>
      <c r="AE258" s="331">
        <v>2040</v>
      </c>
      <c r="AF258" s="331">
        <v>2041</v>
      </c>
      <c r="AG258" s="331">
        <v>2042</v>
      </c>
      <c r="AH258" s="331">
        <v>2043</v>
      </c>
      <c r="AI258" s="331">
        <v>2044</v>
      </c>
      <c r="AJ258" s="357">
        <v>2045</v>
      </c>
    </row>
    <row r="259" spans="1:36" x14ac:dyDescent="0.2">
      <c r="A259" s="164" t="str">
        <f>Schedule!$F$3</f>
        <v>Accelerated transition</v>
      </c>
      <c r="B259" s="236" t="s">
        <v>123</v>
      </c>
      <c r="C259" s="402">
        <f>Schedule!$E$6</f>
        <v>2019</v>
      </c>
      <c r="D259" s="402" t="s">
        <v>160</v>
      </c>
      <c r="E259" s="368">
        <f t="shared" ref="E259:J261" si="183">L64/1000</f>
        <v>702.84699999999998</v>
      </c>
      <c r="F259" s="368">
        <f t="shared" si="183"/>
        <v>142.548</v>
      </c>
      <c r="G259" s="368">
        <f t="shared" si="183"/>
        <v>18.678999999999998</v>
      </c>
      <c r="H259" s="368">
        <f t="shared" si="183"/>
        <v>23.047000000000001</v>
      </c>
      <c r="I259" s="368">
        <f t="shared" si="183"/>
        <v>101.617</v>
      </c>
      <c r="J259" s="368">
        <f t="shared" si="183"/>
        <v>170.273</v>
      </c>
      <c r="K259" s="297">
        <f t="shared" ref="K259:AJ259" si="184">IFERROR(L193/$Q121*10^6,0)</f>
        <v>0</v>
      </c>
      <c r="L259" s="297">
        <f t="shared" si="184"/>
        <v>0</v>
      </c>
      <c r="M259" s="297">
        <f t="shared" si="184"/>
        <v>0</v>
      </c>
      <c r="N259" s="297">
        <f t="shared" si="184"/>
        <v>0</v>
      </c>
      <c r="O259" s="297">
        <f t="shared" si="184"/>
        <v>0</v>
      </c>
      <c r="P259" s="297">
        <f t="shared" si="184"/>
        <v>0</v>
      </c>
      <c r="Q259" s="297">
        <f t="shared" si="184"/>
        <v>0</v>
      </c>
      <c r="R259" s="297">
        <f t="shared" si="184"/>
        <v>0</v>
      </c>
      <c r="S259" s="297">
        <f t="shared" si="184"/>
        <v>0</v>
      </c>
      <c r="T259" s="297">
        <f t="shared" si="184"/>
        <v>0</v>
      </c>
      <c r="U259" s="297">
        <f t="shared" si="184"/>
        <v>0</v>
      </c>
      <c r="V259" s="297">
        <f t="shared" si="184"/>
        <v>0</v>
      </c>
      <c r="W259" s="297">
        <f t="shared" si="184"/>
        <v>0</v>
      </c>
      <c r="X259" s="297">
        <f t="shared" si="184"/>
        <v>0</v>
      </c>
      <c r="Y259" s="297">
        <f t="shared" si="184"/>
        <v>0</v>
      </c>
      <c r="Z259" s="297">
        <f t="shared" si="184"/>
        <v>0</v>
      </c>
      <c r="AA259" s="297">
        <f t="shared" si="184"/>
        <v>0</v>
      </c>
      <c r="AB259" s="297">
        <f t="shared" si="184"/>
        <v>0</v>
      </c>
      <c r="AC259" s="297">
        <f t="shared" si="184"/>
        <v>0</v>
      </c>
      <c r="AD259" s="297">
        <f t="shared" si="184"/>
        <v>0</v>
      </c>
      <c r="AE259" s="297">
        <f t="shared" si="184"/>
        <v>0</v>
      </c>
      <c r="AF259" s="297">
        <f t="shared" si="184"/>
        <v>0</v>
      </c>
      <c r="AG259" s="297">
        <f t="shared" si="184"/>
        <v>0</v>
      </c>
      <c r="AH259" s="297">
        <f t="shared" si="184"/>
        <v>0</v>
      </c>
      <c r="AI259" s="297">
        <f t="shared" si="184"/>
        <v>0</v>
      </c>
      <c r="AJ259" s="298">
        <f t="shared" si="184"/>
        <v>0</v>
      </c>
    </row>
    <row r="260" spans="1:36" x14ac:dyDescent="0.2">
      <c r="A260" s="164" t="str">
        <f>Schedule!$F$3</f>
        <v>Accelerated transition</v>
      </c>
      <c r="B260" s="214" t="s">
        <v>124</v>
      </c>
      <c r="C260" s="262">
        <f>Schedule!$E$6</f>
        <v>2019</v>
      </c>
      <c r="D260" s="262" t="s">
        <v>160</v>
      </c>
      <c r="E260" s="247">
        <f t="shared" si="183"/>
        <v>905.53499999999997</v>
      </c>
      <c r="F260" s="247">
        <f t="shared" si="183"/>
        <v>841.13199999999995</v>
      </c>
      <c r="G260" s="247">
        <f t="shared" si="183"/>
        <v>325.38</v>
      </c>
      <c r="H260" s="247">
        <f t="shared" si="183"/>
        <v>246.036</v>
      </c>
      <c r="I260" s="247">
        <f t="shared" si="183"/>
        <v>505.22500000000002</v>
      </c>
      <c r="J260" s="247">
        <f t="shared" si="183"/>
        <v>596.36699999999996</v>
      </c>
      <c r="K260" s="294">
        <f t="shared" ref="K260:AJ260" si="185">IFERROR(L194/$Q122*10^6,0)</f>
        <v>596.36699999999996</v>
      </c>
      <c r="L260" s="294">
        <f t="shared" si="185"/>
        <v>596.36699999999996</v>
      </c>
      <c r="M260" s="294">
        <f t="shared" si="185"/>
        <v>0</v>
      </c>
      <c r="N260" s="294">
        <f t="shared" si="185"/>
        <v>0</v>
      </c>
      <c r="O260" s="294">
        <f t="shared" si="185"/>
        <v>0</v>
      </c>
      <c r="P260" s="294">
        <f t="shared" si="185"/>
        <v>0</v>
      </c>
      <c r="Q260" s="294">
        <f t="shared" si="185"/>
        <v>0</v>
      </c>
      <c r="R260" s="294">
        <f t="shared" si="185"/>
        <v>0</v>
      </c>
      <c r="S260" s="294">
        <f t="shared" si="185"/>
        <v>0</v>
      </c>
      <c r="T260" s="294">
        <f t="shared" si="185"/>
        <v>0</v>
      </c>
      <c r="U260" s="294">
        <f t="shared" si="185"/>
        <v>0</v>
      </c>
      <c r="V260" s="294">
        <f t="shared" si="185"/>
        <v>0</v>
      </c>
      <c r="W260" s="294">
        <f t="shared" si="185"/>
        <v>0</v>
      </c>
      <c r="X260" s="294">
        <f t="shared" si="185"/>
        <v>0</v>
      </c>
      <c r="Y260" s="294">
        <f t="shared" si="185"/>
        <v>0</v>
      </c>
      <c r="Z260" s="294">
        <f t="shared" si="185"/>
        <v>0</v>
      </c>
      <c r="AA260" s="294">
        <f t="shared" si="185"/>
        <v>0</v>
      </c>
      <c r="AB260" s="294">
        <f t="shared" si="185"/>
        <v>0</v>
      </c>
      <c r="AC260" s="294">
        <f t="shared" si="185"/>
        <v>0</v>
      </c>
      <c r="AD260" s="294">
        <f t="shared" si="185"/>
        <v>0</v>
      </c>
      <c r="AE260" s="294">
        <f t="shared" si="185"/>
        <v>0</v>
      </c>
      <c r="AF260" s="294">
        <f t="shared" si="185"/>
        <v>0</v>
      </c>
      <c r="AG260" s="294">
        <f t="shared" si="185"/>
        <v>0</v>
      </c>
      <c r="AH260" s="294">
        <f t="shared" si="185"/>
        <v>0</v>
      </c>
      <c r="AI260" s="294">
        <f t="shared" si="185"/>
        <v>0</v>
      </c>
      <c r="AJ260" s="300">
        <f t="shared" si="185"/>
        <v>0</v>
      </c>
    </row>
    <row r="261" spans="1:36" x14ac:dyDescent="0.2">
      <c r="A261" s="164" t="str">
        <f>Schedule!$F$3</f>
        <v>Accelerated transition</v>
      </c>
      <c r="B261" s="214" t="s">
        <v>125</v>
      </c>
      <c r="C261" s="262">
        <f>Schedule!$E$6</f>
        <v>2019</v>
      </c>
      <c r="D261" s="262" t="s">
        <v>160</v>
      </c>
      <c r="E261" s="247">
        <f t="shared" si="183"/>
        <v>2478.6979999999999</v>
      </c>
      <c r="F261" s="247">
        <f t="shared" si="183"/>
        <v>1778.115</v>
      </c>
      <c r="G261" s="247">
        <f t="shared" si="183"/>
        <v>1609.7750000000001</v>
      </c>
      <c r="H261" s="247">
        <f t="shared" si="183"/>
        <v>1563.0530000000001</v>
      </c>
      <c r="I261" s="247">
        <f t="shared" si="183"/>
        <v>1506.6489999999999</v>
      </c>
      <c r="J261" s="247">
        <f t="shared" si="183"/>
        <v>1423.1479999999999</v>
      </c>
      <c r="K261" s="294">
        <f t="shared" ref="K261:AJ261" si="186">IFERROR(L195/$Q123*10^6,0)</f>
        <v>1423.1479999999999</v>
      </c>
      <c r="L261" s="294">
        <f t="shared" si="186"/>
        <v>1423.1479999999999</v>
      </c>
      <c r="M261" s="294">
        <f t="shared" si="186"/>
        <v>0</v>
      </c>
      <c r="N261" s="294">
        <f t="shared" si="186"/>
        <v>0</v>
      </c>
      <c r="O261" s="294">
        <f t="shared" si="186"/>
        <v>0</v>
      </c>
      <c r="P261" s="294">
        <f t="shared" si="186"/>
        <v>0</v>
      </c>
      <c r="Q261" s="294">
        <f t="shared" si="186"/>
        <v>0</v>
      </c>
      <c r="R261" s="294">
        <f t="shared" si="186"/>
        <v>0</v>
      </c>
      <c r="S261" s="294">
        <f t="shared" si="186"/>
        <v>0</v>
      </c>
      <c r="T261" s="294">
        <f t="shared" si="186"/>
        <v>0</v>
      </c>
      <c r="U261" s="294">
        <f t="shared" si="186"/>
        <v>0</v>
      </c>
      <c r="V261" s="294">
        <f t="shared" si="186"/>
        <v>0</v>
      </c>
      <c r="W261" s="294">
        <f t="shared" si="186"/>
        <v>0</v>
      </c>
      <c r="X261" s="294">
        <f t="shared" si="186"/>
        <v>0</v>
      </c>
      <c r="Y261" s="294">
        <f t="shared" si="186"/>
        <v>0</v>
      </c>
      <c r="Z261" s="294">
        <f t="shared" si="186"/>
        <v>0</v>
      </c>
      <c r="AA261" s="294">
        <f t="shared" si="186"/>
        <v>0</v>
      </c>
      <c r="AB261" s="294">
        <f t="shared" si="186"/>
        <v>0</v>
      </c>
      <c r="AC261" s="294">
        <f t="shared" si="186"/>
        <v>0</v>
      </c>
      <c r="AD261" s="294">
        <f t="shared" si="186"/>
        <v>0</v>
      </c>
      <c r="AE261" s="294">
        <f t="shared" si="186"/>
        <v>0</v>
      </c>
      <c r="AF261" s="294">
        <f t="shared" si="186"/>
        <v>0</v>
      </c>
      <c r="AG261" s="294">
        <f t="shared" si="186"/>
        <v>0</v>
      </c>
      <c r="AH261" s="294">
        <f t="shared" si="186"/>
        <v>0</v>
      </c>
      <c r="AI261" s="294">
        <f t="shared" si="186"/>
        <v>0</v>
      </c>
      <c r="AJ261" s="300">
        <f t="shared" si="186"/>
        <v>0</v>
      </c>
    </row>
    <row r="262" spans="1:36" x14ac:dyDescent="0.2">
      <c r="A262" s="164" t="str">
        <f>Schedule!$F$3</f>
        <v>Accelerated transition</v>
      </c>
      <c r="B262" s="214" t="s">
        <v>110</v>
      </c>
      <c r="C262" s="262">
        <f>Schedule!$E$6</f>
        <v>2019</v>
      </c>
      <c r="D262" s="262" t="s">
        <v>160</v>
      </c>
      <c r="E262" s="247">
        <f t="shared" ref="E262:J264" si="187">L68/1000</f>
        <v>3159.7829999999999</v>
      </c>
      <c r="F262" s="247">
        <f t="shared" si="187"/>
        <v>3130.3440000000001</v>
      </c>
      <c r="G262" s="247">
        <f t="shared" si="187"/>
        <v>3332.39</v>
      </c>
      <c r="H262" s="247">
        <f t="shared" si="187"/>
        <v>3112.154</v>
      </c>
      <c r="I262" s="247">
        <f t="shared" si="187"/>
        <v>3528.1970000000001</v>
      </c>
      <c r="J262" s="247">
        <f t="shared" si="187"/>
        <v>3044.268</v>
      </c>
      <c r="K262" s="294">
        <f t="shared" ref="K262:AJ262" si="188">IFERROR(L196/$Q124*10^6,0)</f>
        <v>3044.268</v>
      </c>
      <c r="L262" s="294">
        <f t="shared" si="188"/>
        <v>3044.268</v>
      </c>
      <c r="M262" s="294">
        <f t="shared" si="188"/>
        <v>3044.268</v>
      </c>
      <c r="N262" s="294">
        <f t="shared" si="188"/>
        <v>3044.268</v>
      </c>
      <c r="O262" s="294">
        <f t="shared" si="188"/>
        <v>0</v>
      </c>
      <c r="P262" s="294">
        <f t="shared" si="188"/>
        <v>0</v>
      </c>
      <c r="Q262" s="294">
        <f t="shared" si="188"/>
        <v>0</v>
      </c>
      <c r="R262" s="294">
        <f t="shared" si="188"/>
        <v>0</v>
      </c>
      <c r="S262" s="294">
        <f t="shared" si="188"/>
        <v>0</v>
      </c>
      <c r="T262" s="294">
        <f t="shared" si="188"/>
        <v>0</v>
      </c>
      <c r="U262" s="294">
        <f t="shared" si="188"/>
        <v>0</v>
      </c>
      <c r="V262" s="294">
        <f t="shared" si="188"/>
        <v>0</v>
      </c>
      <c r="W262" s="294">
        <f t="shared" si="188"/>
        <v>0</v>
      </c>
      <c r="X262" s="294">
        <f t="shared" si="188"/>
        <v>0</v>
      </c>
      <c r="Y262" s="294">
        <f t="shared" si="188"/>
        <v>0</v>
      </c>
      <c r="Z262" s="294">
        <f t="shared" si="188"/>
        <v>0</v>
      </c>
      <c r="AA262" s="294">
        <f t="shared" si="188"/>
        <v>0</v>
      </c>
      <c r="AB262" s="294">
        <f t="shared" si="188"/>
        <v>0</v>
      </c>
      <c r="AC262" s="294">
        <f t="shared" si="188"/>
        <v>0</v>
      </c>
      <c r="AD262" s="294">
        <f t="shared" si="188"/>
        <v>0</v>
      </c>
      <c r="AE262" s="294">
        <f t="shared" si="188"/>
        <v>0</v>
      </c>
      <c r="AF262" s="294">
        <f t="shared" si="188"/>
        <v>0</v>
      </c>
      <c r="AG262" s="294">
        <f t="shared" si="188"/>
        <v>0</v>
      </c>
      <c r="AH262" s="294">
        <f t="shared" si="188"/>
        <v>0</v>
      </c>
      <c r="AI262" s="294">
        <f t="shared" si="188"/>
        <v>0</v>
      </c>
      <c r="AJ262" s="300">
        <f t="shared" si="188"/>
        <v>0</v>
      </c>
    </row>
    <row r="263" spans="1:36" x14ac:dyDescent="0.2">
      <c r="A263" s="164" t="str">
        <f>Schedule!$F$3</f>
        <v>Accelerated transition</v>
      </c>
      <c r="B263" s="214" t="s">
        <v>111</v>
      </c>
      <c r="C263" s="262">
        <f>Schedule!$E$6</f>
        <v>2019</v>
      </c>
      <c r="D263" s="262" t="s">
        <v>160</v>
      </c>
      <c r="E263" s="247">
        <f t="shared" si="187"/>
        <v>3075.2240000000002</v>
      </c>
      <c r="F263" s="247">
        <f t="shared" si="187"/>
        <v>3378.1660000000002</v>
      </c>
      <c r="G263" s="247">
        <f t="shared" si="187"/>
        <v>3136.9479999999999</v>
      </c>
      <c r="H263" s="247">
        <f t="shared" si="187"/>
        <v>3322.7730000000001</v>
      </c>
      <c r="I263" s="247">
        <f t="shared" si="187"/>
        <v>3202.4319999999998</v>
      </c>
      <c r="J263" s="247">
        <f t="shared" si="187"/>
        <v>3166.2510000000002</v>
      </c>
      <c r="K263" s="294">
        <f t="shared" ref="K263:AJ263" si="189">IFERROR(L197/$Q125*10^6,0)</f>
        <v>3166.2510000000002</v>
      </c>
      <c r="L263" s="294">
        <f t="shared" si="189"/>
        <v>3166.2510000000002</v>
      </c>
      <c r="M263" s="294">
        <f t="shared" si="189"/>
        <v>3166.2510000000002</v>
      </c>
      <c r="N263" s="294">
        <f t="shared" si="189"/>
        <v>3166.2510000000002</v>
      </c>
      <c r="O263" s="294">
        <f t="shared" si="189"/>
        <v>0</v>
      </c>
      <c r="P263" s="294">
        <f t="shared" si="189"/>
        <v>0</v>
      </c>
      <c r="Q263" s="294">
        <f t="shared" si="189"/>
        <v>0</v>
      </c>
      <c r="R263" s="294">
        <f t="shared" si="189"/>
        <v>0</v>
      </c>
      <c r="S263" s="294">
        <f t="shared" si="189"/>
        <v>0</v>
      </c>
      <c r="T263" s="294">
        <f t="shared" si="189"/>
        <v>0</v>
      </c>
      <c r="U263" s="294">
        <f t="shared" si="189"/>
        <v>0</v>
      </c>
      <c r="V263" s="294">
        <f t="shared" si="189"/>
        <v>0</v>
      </c>
      <c r="W263" s="294">
        <f t="shared" si="189"/>
        <v>0</v>
      </c>
      <c r="X263" s="294">
        <f t="shared" si="189"/>
        <v>0</v>
      </c>
      <c r="Y263" s="294">
        <f t="shared" si="189"/>
        <v>0</v>
      </c>
      <c r="Z263" s="294">
        <f t="shared" si="189"/>
        <v>0</v>
      </c>
      <c r="AA263" s="294">
        <f t="shared" si="189"/>
        <v>0</v>
      </c>
      <c r="AB263" s="294">
        <f t="shared" si="189"/>
        <v>0</v>
      </c>
      <c r="AC263" s="294">
        <f t="shared" si="189"/>
        <v>0</v>
      </c>
      <c r="AD263" s="294">
        <f t="shared" si="189"/>
        <v>0</v>
      </c>
      <c r="AE263" s="294">
        <f t="shared" si="189"/>
        <v>0</v>
      </c>
      <c r="AF263" s="294">
        <f t="shared" si="189"/>
        <v>0</v>
      </c>
      <c r="AG263" s="294">
        <f t="shared" si="189"/>
        <v>0</v>
      </c>
      <c r="AH263" s="294">
        <f t="shared" si="189"/>
        <v>0</v>
      </c>
      <c r="AI263" s="294">
        <f t="shared" si="189"/>
        <v>0</v>
      </c>
      <c r="AJ263" s="300">
        <f t="shared" si="189"/>
        <v>0</v>
      </c>
    </row>
    <row r="264" spans="1:36" x14ac:dyDescent="0.2">
      <c r="A264" s="164" t="str">
        <f>Schedule!$F$3</f>
        <v>Accelerated transition</v>
      </c>
      <c r="B264" s="214" t="s">
        <v>126</v>
      </c>
      <c r="C264" s="262">
        <f>Schedule!$E$6</f>
        <v>2019</v>
      </c>
      <c r="D264" s="262" t="s">
        <v>160</v>
      </c>
      <c r="E264" s="247">
        <f t="shared" si="187"/>
        <v>3475.38</v>
      </c>
      <c r="F264" s="247">
        <f t="shared" si="187"/>
        <v>3954.9659999999999</v>
      </c>
      <c r="G264" s="247">
        <f t="shared" si="187"/>
        <v>3954.9659999999999</v>
      </c>
      <c r="H264" s="247">
        <f t="shared" si="187"/>
        <v>3938.1709999999998</v>
      </c>
      <c r="I264" s="247">
        <f t="shared" si="187"/>
        <v>3525.6979999999999</v>
      </c>
      <c r="J264" s="247">
        <f t="shared" si="187"/>
        <v>3928.3960000000002</v>
      </c>
      <c r="K264" s="294">
        <f t="shared" ref="K264:AJ264" si="190">IFERROR(L198/$Q126*10^6,0)</f>
        <v>3928.3959999999997</v>
      </c>
      <c r="L264" s="294">
        <f t="shared" si="190"/>
        <v>3928.3959999999997</v>
      </c>
      <c r="M264" s="294">
        <f t="shared" si="190"/>
        <v>3928.3959999999997</v>
      </c>
      <c r="N264" s="294">
        <f t="shared" si="190"/>
        <v>3928.3959999999997</v>
      </c>
      <c r="O264" s="294">
        <f t="shared" si="190"/>
        <v>0</v>
      </c>
      <c r="P264" s="294">
        <f t="shared" si="190"/>
        <v>0</v>
      </c>
      <c r="Q264" s="294">
        <f t="shared" si="190"/>
        <v>0</v>
      </c>
      <c r="R264" s="294">
        <f t="shared" si="190"/>
        <v>0</v>
      </c>
      <c r="S264" s="294">
        <f t="shared" si="190"/>
        <v>0</v>
      </c>
      <c r="T264" s="294">
        <f t="shared" si="190"/>
        <v>0</v>
      </c>
      <c r="U264" s="294">
        <f t="shared" si="190"/>
        <v>0</v>
      </c>
      <c r="V264" s="294">
        <f t="shared" si="190"/>
        <v>0</v>
      </c>
      <c r="W264" s="294">
        <f t="shared" si="190"/>
        <v>0</v>
      </c>
      <c r="X264" s="294">
        <f t="shared" si="190"/>
        <v>0</v>
      </c>
      <c r="Y264" s="294">
        <f t="shared" si="190"/>
        <v>0</v>
      </c>
      <c r="Z264" s="294">
        <f t="shared" si="190"/>
        <v>0</v>
      </c>
      <c r="AA264" s="294">
        <f t="shared" si="190"/>
        <v>0</v>
      </c>
      <c r="AB264" s="294">
        <f t="shared" si="190"/>
        <v>0</v>
      </c>
      <c r="AC264" s="294">
        <f t="shared" si="190"/>
        <v>0</v>
      </c>
      <c r="AD264" s="294">
        <f t="shared" si="190"/>
        <v>0</v>
      </c>
      <c r="AE264" s="294">
        <f t="shared" si="190"/>
        <v>0</v>
      </c>
      <c r="AF264" s="294">
        <f t="shared" si="190"/>
        <v>0</v>
      </c>
      <c r="AG264" s="294">
        <f t="shared" si="190"/>
        <v>0</v>
      </c>
      <c r="AH264" s="294">
        <f t="shared" si="190"/>
        <v>0</v>
      </c>
      <c r="AI264" s="294">
        <f t="shared" si="190"/>
        <v>0</v>
      </c>
      <c r="AJ264" s="300">
        <f t="shared" si="190"/>
        <v>0</v>
      </c>
    </row>
    <row r="265" spans="1:36" x14ac:dyDescent="0.2">
      <c r="A265" s="164" t="str">
        <f>Schedule!$F$3</f>
        <v>Accelerated transition</v>
      </c>
      <c r="B265" s="214" t="s">
        <v>112</v>
      </c>
      <c r="C265" s="262">
        <f>Schedule!$E$6</f>
        <v>2019</v>
      </c>
      <c r="D265" s="262" t="s">
        <v>160</v>
      </c>
      <c r="E265" s="247">
        <f t="shared" ref="E265:J267" si="191">L72/1000</f>
        <v>3049.5129999999999</v>
      </c>
      <c r="F265" s="247">
        <f t="shared" si="191"/>
        <v>2478.1750000000002</v>
      </c>
      <c r="G265" s="247">
        <f t="shared" si="191"/>
        <v>2691.36</v>
      </c>
      <c r="H265" s="247">
        <f t="shared" si="191"/>
        <v>2821.3870000000002</v>
      </c>
      <c r="I265" s="247">
        <f t="shared" si="191"/>
        <v>2515.739</v>
      </c>
      <c r="J265" s="247">
        <f t="shared" si="191"/>
        <v>2304.9029999999998</v>
      </c>
      <c r="K265" s="294">
        <f t="shared" ref="K265:AJ265" si="192">IFERROR(L199/$Q127*10^6,0)</f>
        <v>2304.9029999999998</v>
      </c>
      <c r="L265" s="294">
        <f t="shared" si="192"/>
        <v>2304.9029999999998</v>
      </c>
      <c r="M265" s="294">
        <f t="shared" si="192"/>
        <v>0</v>
      </c>
      <c r="N265" s="294">
        <f t="shared" si="192"/>
        <v>0</v>
      </c>
      <c r="O265" s="294">
        <f t="shared" si="192"/>
        <v>0</v>
      </c>
      <c r="P265" s="294">
        <f t="shared" si="192"/>
        <v>0</v>
      </c>
      <c r="Q265" s="294">
        <f t="shared" si="192"/>
        <v>0</v>
      </c>
      <c r="R265" s="294">
        <f t="shared" si="192"/>
        <v>0</v>
      </c>
      <c r="S265" s="294">
        <f t="shared" si="192"/>
        <v>0</v>
      </c>
      <c r="T265" s="294">
        <f t="shared" si="192"/>
        <v>0</v>
      </c>
      <c r="U265" s="294">
        <f t="shared" si="192"/>
        <v>0</v>
      </c>
      <c r="V265" s="294">
        <f t="shared" si="192"/>
        <v>0</v>
      </c>
      <c r="W265" s="294">
        <f t="shared" si="192"/>
        <v>0</v>
      </c>
      <c r="X265" s="294">
        <f t="shared" si="192"/>
        <v>0</v>
      </c>
      <c r="Y265" s="294">
        <f t="shared" si="192"/>
        <v>0</v>
      </c>
      <c r="Z265" s="294">
        <f t="shared" si="192"/>
        <v>0</v>
      </c>
      <c r="AA265" s="294">
        <f t="shared" si="192"/>
        <v>0</v>
      </c>
      <c r="AB265" s="294">
        <f t="shared" si="192"/>
        <v>0</v>
      </c>
      <c r="AC265" s="294">
        <f t="shared" si="192"/>
        <v>0</v>
      </c>
      <c r="AD265" s="294">
        <f t="shared" si="192"/>
        <v>0</v>
      </c>
      <c r="AE265" s="294">
        <f t="shared" si="192"/>
        <v>0</v>
      </c>
      <c r="AF265" s="294">
        <f t="shared" si="192"/>
        <v>0</v>
      </c>
      <c r="AG265" s="294">
        <f t="shared" si="192"/>
        <v>0</v>
      </c>
      <c r="AH265" s="294">
        <f t="shared" si="192"/>
        <v>0</v>
      </c>
      <c r="AI265" s="294">
        <f t="shared" si="192"/>
        <v>0</v>
      </c>
      <c r="AJ265" s="300">
        <f t="shared" si="192"/>
        <v>0</v>
      </c>
    </row>
    <row r="266" spans="1:36" x14ac:dyDescent="0.2">
      <c r="A266" s="164" t="str">
        <f>Schedule!$F$3</f>
        <v>Accelerated transition</v>
      </c>
      <c r="B266" s="214" t="s">
        <v>113</v>
      </c>
      <c r="C266" s="262">
        <f>Schedule!$E$6</f>
        <v>2019</v>
      </c>
      <c r="D266" s="262" t="s">
        <v>160</v>
      </c>
      <c r="E266" s="247">
        <f t="shared" si="191"/>
        <v>2736.5349999999999</v>
      </c>
      <c r="F266" s="247">
        <f t="shared" si="191"/>
        <v>2939.241</v>
      </c>
      <c r="G266" s="247">
        <f t="shared" si="191"/>
        <v>2731.252</v>
      </c>
      <c r="H266" s="247">
        <f t="shared" si="191"/>
        <v>2284.4659999999999</v>
      </c>
      <c r="I266" s="247">
        <f t="shared" si="191"/>
        <v>2646.123</v>
      </c>
      <c r="J266" s="247">
        <f t="shared" si="191"/>
        <v>2338.163</v>
      </c>
      <c r="K266" s="294">
        <f t="shared" ref="K266:AJ266" si="193">IFERROR(L200/$Q128*10^6,0)</f>
        <v>2338.1630000000005</v>
      </c>
      <c r="L266" s="294">
        <f t="shared" si="193"/>
        <v>2338.1630000000005</v>
      </c>
      <c r="M266" s="294">
        <f t="shared" si="193"/>
        <v>0</v>
      </c>
      <c r="N266" s="294">
        <f t="shared" si="193"/>
        <v>0</v>
      </c>
      <c r="O266" s="294">
        <f t="shared" si="193"/>
        <v>0</v>
      </c>
      <c r="P266" s="294">
        <f t="shared" si="193"/>
        <v>0</v>
      </c>
      <c r="Q266" s="294">
        <f t="shared" si="193"/>
        <v>0</v>
      </c>
      <c r="R266" s="294">
        <f t="shared" si="193"/>
        <v>0</v>
      </c>
      <c r="S266" s="294">
        <f t="shared" si="193"/>
        <v>0</v>
      </c>
      <c r="T266" s="294">
        <f t="shared" si="193"/>
        <v>0</v>
      </c>
      <c r="U266" s="294">
        <f t="shared" si="193"/>
        <v>0</v>
      </c>
      <c r="V266" s="294">
        <f t="shared" si="193"/>
        <v>0</v>
      </c>
      <c r="W266" s="294">
        <f t="shared" si="193"/>
        <v>0</v>
      </c>
      <c r="X266" s="294">
        <f t="shared" si="193"/>
        <v>0</v>
      </c>
      <c r="Y266" s="294">
        <f t="shared" si="193"/>
        <v>0</v>
      </c>
      <c r="Z266" s="294">
        <f t="shared" si="193"/>
        <v>0</v>
      </c>
      <c r="AA266" s="294">
        <f t="shared" si="193"/>
        <v>0</v>
      </c>
      <c r="AB266" s="294">
        <f t="shared" si="193"/>
        <v>0</v>
      </c>
      <c r="AC266" s="294">
        <f t="shared" si="193"/>
        <v>0</v>
      </c>
      <c r="AD266" s="294">
        <f t="shared" si="193"/>
        <v>0</v>
      </c>
      <c r="AE266" s="294">
        <f t="shared" si="193"/>
        <v>0</v>
      </c>
      <c r="AF266" s="294">
        <f t="shared" si="193"/>
        <v>0</v>
      </c>
      <c r="AG266" s="294">
        <f t="shared" si="193"/>
        <v>0</v>
      </c>
      <c r="AH266" s="294">
        <f t="shared" si="193"/>
        <v>0</v>
      </c>
      <c r="AI266" s="294">
        <f t="shared" si="193"/>
        <v>0</v>
      </c>
      <c r="AJ266" s="300">
        <f t="shared" si="193"/>
        <v>0</v>
      </c>
    </row>
    <row r="267" spans="1:36" x14ac:dyDescent="0.2">
      <c r="A267" s="164" t="str">
        <f>Schedule!$F$3</f>
        <v>Accelerated transition</v>
      </c>
      <c r="B267" s="214" t="s">
        <v>127</v>
      </c>
      <c r="C267" s="262">
        <f>Schedule!$E$6</f>
        <v>2019</v>
      </c>
      <c r="D267" s="262" t="s">
        <v>160</v>
      </c>
      <c r="E267" s="247">
        <f t="shared" si="191"/>
        <v>3330.8389999999999</v>
      </c>
      <c r="F267" s="247">
        <f t="shared" si="191"/>
        <v>3275.473</v>
      </c>
      <c r="G267" s="247">
        <f t="shared" si="191"/>
        <v>3658.1770000000001</v>
      </c>
      <c r="H267" s="247">
        <f t="shared" si="191"/>
        <v>3180.652</v>
      </c>
      <c r="I267" s="247">
        <f t="shared" si="191"/>
        <v>3563.5770000000002</v>
      </c>
      <c r="J267" s="247">
        <f t="shared" si="191"/>
        <v>3454.05</v>
      </c>
      <c r="K267" s="294">
        <f t="shared" ref="K267:AJ267" si="194">IFERROR(L201/$Q129*10^6,0)</f>
        <v>3454.0499999999997</v>
      </c>
      <c r="L267" s="294">
        <f t="shared" si="194"/>
        <v>3454.0499999999997</v>
      </c>
      <c r="M267" s="294">
        <f t="shared" si="194"/>
        <v>0</v>
      </c>
      <c r="N267" s="294">
        <f t="shared" si="194"/>
        <v>0</v>
      </c>
      <c r="O267" s="294">
        <f t="shared" si="194"/>
        <v>0</v>
      </c>
      <c r="P267" s="294">
        <f t="shared" si="194"/>
        <v>0</v>
      </c>
      <c r="Q267" s="294">
        <f t="shared" si="194"/>
        <v>0</v>
      </c>
      <c r="R267" s="294">
        <f t="shared" si="194"/>
        <v>0</v>
      </c>
      <c r="S267" s="294">
        <f t="shared" si="194"/>
        <v>0</v>
      </c>
      <c r="T267" s="294">
        <f t="shared" si="194"/>
        <v>0</v>
      </c>
      <c r="U267" s="294">
        <f t="shared" si="194"/>
        <v>0</v>
      </c>
      <c r="V267" s="294">
        <f t="shared" si="194"/>
        <v>0</v>
      </c>
      <c r="W267" s="294">
        <f t="shared" si="194"/>
        <v>0</v>
      </c>
      <c r="X267" s="294">
        <f t="shared" si="194"/>
        <v>0</v>
      </c>
      <c r="Y267" s="294">
        <f t="shared" si="194"/>
        <v>0</v>
      </c>
      <c r="Z267" s="294">
        <f t="shared" si="194"/>
        <v>0</v>
      </c>
      <c r="AA267" s="294">
        <f t="shared" si="194"/>
        <v>0</v>
      </c>
      <c r="AB267" s="294">
        <f t="shared" si="194"/>
        <v>0</v>
      </c>
      <c r="AC267" s="294">
        <f t="shared" si="194"/>
        <v>0</v>
      </c>
      <c r="AD267" s="294">
        <f t="shared" si="194"/>
        <v>0</v>
      </c>
      <c r="AE267" s="294">
        <f t="shared" si="194"/>
        <v>0</v>
      </c>
      <c r="AF267" s="294">
        <f t="shared" si="194"/>
        <v>0</v>
      </c>
      <c r="AG267" s="294">
        <f t="shared" si="194"/>
        <v>0</v>
      </c>
      <c r="AH267" s="294">
        <f t="shared" si="194"/>
        <v>0</v>
      </c>
      <c r="AI267" s="294">
        <f t="shared" si="194"/>
        <v>0</v>
      </c>
      <c r="AJ267" s="300">
        <f t="shared" si="194"/>
        <v>0</v>
      </c>
    </row>
    <row r="268" spans="1:36" x14ac:dyDescent="0.2">
      <c r="A268" s="164" t="str">
        <f>Schedule!$F$3</f>
        <v>Accelerated transition</v>
      </c>
      <c r="B268" s="214" t="s">
        <v>120</v>
      </c>
      <c r="C268" s="262">
        <f>Schedule!$E$6</f>
        <v>2019</v>
      </c>
      <c r="D268" s="262" t="s">
        <v>160</v>
      </c>
      <c r="E268" s="247">
        <f t="shared" ref="E268:J268" si="195">L76/1000</f>
        <v>672.55</v>
      </c>
      <c r="F268" s="247">
        <f t="shared" si="195"/>
        <v>303.44600000000003</v>
      </c>
      <c r="G268" s="247">
        <f t="shared" si="195"/>
        <v>312.11500000000001</v>
      </c>
      <c r="H268" s="247">
        <f t="shared" si="195"/>
        <v>84.971999999999994</v>
      </c>
      <c r="I268" s="247">
        <f t="shared" si="195"/>
        <v>304.71100000000001</v>
      </c>
      <c r="J268" s="247">
        <f t="shared" si="195"/>
        <v>442.57</v>
      </c>
      <c r="K268" s="294">
        <f t="shared" ref="K268:AJ268" si="196">IFERROR(L202/$Q130*10^6,0)</f>
        <v>442.57</v>
      </c>
      <c r="L268" s="294">
        <f t="shared" si="196"/>
        <v>0</v>
      </c>
      <c r="M268" s="294">
        <f t="shared" si="196"/>
        <v>0</v>
      </c>
      <c r="N268" s="294">
        <f t="shared" si="196"/>
        <v>0</v>
      </c>
      <c r="O268" s="294">
        <f t="shared" si="196"/>
        <v>0</v>
      </c>
      <c r="P268" s="294">
        <f t="shared" si="196"/>
        <v>0</v>
      </c>
      <c r="Q268" s="294">
        <f t="shared" si="196"/>
        <v>0</v>
      </c>
      <c r="R268" s="294">
        <f t="shared" si="196"/>
        <v>0</v>
      </c>
      <c r="S268" s="294">
        <f t="shared" si="196"/>
        <v>0</v>
      </c>
      <c r="T268" s="294">
        <f t="shared" si="196"/>
        <v>0</v>
      </c>
      <c r="U268" s="294">
        <f t="shared" si="196"/>
        <v>0</v>
      </c>
      <c r="V268" s="294">
        <f t="shared" si="196"/>
        <v>0</v>
      </c>
      <c r="W268" s="294">
        <f t="shared" si="196"/>
        <v>0</v>
      </c>
      <c r="X268" s="294">
        <f t="shared" si="196"/>
        <v>0</v>
      </c>
      <c r="Y268" s="294">
        <f t="shared" si="196"/>
        <v>0</v>
      </c>
      <c r="Z268" s="294">
        <f t="shared" si="196"/>
        <v>0</v>
      </c>
      <c r="AA268" s="294">
        <f t="shared" si="196"/>
        <v>0</v>
      </c>
      <c r="AB268" s="294">
        <f t="shared" si="196"/>
        <v>0</v>
      </c>
      <c r="AC268" s="294">
        <f t="shared" si="196"/>
        <v>0</v>
      </c>
      <c r="AD268" s="294">
        <f t="shared" si="196"/>
        <v>0</v>
      </c>
      <c r="AE268" s="294">
        <f t="shared" si="196"/>
        <v>0</v>
      </c>
      <c r="AF268" s="294">
        <f t="shared" si="196"/>
        <v>0</v>
      </c>
      <c r="AG268" s="294">
        <f t="shared" si="196"/>
        <v>0</v>
      </c>
      <c r="AH268" s="294">
        <f t="shared" si="196"/>
        <v>0</v>
      </c>
      <c r="AI268" s="294">
        <f t="shared" si="196"/>
        <v>0</v>
      </c>
      <c r="AJ268" s="300">
        <f t="shared" si="196"/>
        <v>0</v>
      </c>
    </row>
    <row r="269" spans="1:36" x14ac:dyDescent="0.2">
      <c r="A269" s="164" t="str">
        <f>Schedule!$F$3</f>
        <v>Accelerated transition</v>
      </c>
      <c r="B269" s="214" t="s">
        <v>128</v>
      </c>
      <c r="C269" s="262">
        <f>Schedule!$E$6</f>
        <v>2019</v>
      </c>
      <c r="D269" s="262" t="s">
        <v>160</v>
      </c>
      <c r="E269" s="247">
        <f t="shared" ref="E269:J270" si="197">L78/1000</f>
        <v>2589.48</v>
      </c>
      <c r="F269" s="247">
        <f t="shared" si="197"/>
        <v>2063.7860000000001</v>
      </c>
      <c r="G269" s="247">
        <f t="shared" si="197"/>
        <v>2563.02</v>
      </c>
      <c r="H269" s="247">
        <f t="shared" si="197"/>
        <v>2438.7139999999999</v>
      </c>
      <c r="I269" s="247">
        <f t="shared" si="197"/>
        <v>2199.8760000000002</v>
      </c>
      <c r="J269" s="247">
        <f t="shared" si="197"/>
        <v>2316.4740000000002</v>
      </c>
      <c r="K269" s="294">
        <f t="shared" ref="K269:AJ269" si="198">IFERROR(L203/$Q131*10^6,0)</f>
        <v>2316.4740000000002</v>
      </c>
      <c r="L269" s="294">
        <f t="shared" si="198"/>
        <v>2316.4740000000002</v>
      </c>
      <c r="M269" s="294">
        <f t="shared" si="198"/>
        <v>0</v>
      </c>
      <c r="N269" s="294">
        <f t="shared" si="198"/>
        <v>0</v>
      </c>
      <c r="O269" s="294">
        <f t="shared" si="198"/>
        <v>0</v>
      </c>
      <c r="P269" s="294">
        <f t="shared" si="198"/>
        <v>0</v>
      </c>
      <c r="Q269" s="294">
        <f t="shared" si="198"/>
        <v>0</v>
      </c>
      <c r="R269" s="294">
        <f t="shared" si="198"/>
        <v>0</v>
      </c>
      <c r="S269" s="294">
        <f t="shared" si="198"/>
        <v>0</v>
      </c>
      <c r="T269" s="294">
        <f t="shared" si="198"/>
        <v>0</v>
      </c>
      <c r="U269" s="294">
        <f t="shared" si="198"/>
        <v>0</v>
      </c>
      <c r="V269" s="294">
        <f t="shared" si="198"/>
        <v>0</v>
      </c>
      <c r="W269" s="294">
        <f t="shared" si="198"/>
        <v>0</v>
      </c>
      <c r="X269" s="294">
        <f t="shared" si="198"/>
        <v>0</v>
      </c>
      <c r="Y269" s="294">
        <f t="shared" si="198"/>
        <v>0</v>
      </c>
      <c r="Z269" s="294">
        <f t="shared" si="198"/>
        <v>0</v>
      </c>
      <c r="AA269" s="294">
        <f t="shared" si="198"/>
        <v>0</v>
      </c>
      <c r="AB269" s="294">
        <f t="shared" si="198"/>
        <v>0</v>
      </c>
      <c r="AC269" s="294">
        <f t="shared" si="198"/>
        <v>0</v>
      </c>
      <c r="AD269" s="294">
        <f t="shared" si="198"/>
        <v>0</v>
      </c>
      <c r="AE269" s="294">
        <f t="shared" si="198"/>
        <v>0</v>
      </c>
      <c r="AF269" s="294">
        <f t="shared" si="198"/>
        <v>0</v>
      </c>
      <c r="AG269" s="294">
        <f t="shared" si="198"/>
        <v>0</v>
      </c>
      <c r="AH269" s="294">
        <f t="shared" si="198"/>
        <v>0</v>
      </c>
      <c r="AI269" s="294">
        <f t="shared" si="198"/>
        <v>0</v>
      </c>
      <c r="AJ269" s="300">
        <f t="shared" si="198"/>
        <v>0</v>
      </c>
    </row>
    <row r="270" spans="1:36" x14ac:dyDescent="0.2">
      <c r="A270" s="164" t="str">
        <f>Schedule!$F$3</f>
        <v>Accelerated transition</v>
      </c>
      <c r="B270" s="214" t="s">
        <v>129</v>
      </c>
      <c r="C270" s="262">
        <f>Schedule!$E$6</f>
        <v>2019</v>
      </c>
      <c r="D270" s="262" t="s">
        <v>160</v>
      </c>
      <c r="E270" s="247">
        <f t="shared" si="197"/>
        <v>2579.33</v>
      </c>
      <c r="F270" s="247">
        <f t="shared" si="197"/>
        <v>2160.6610000000001</v>
      </c>
      <c r="G270" s="247">
        <f t="shared" si="197"/>
        <v>2361.529</v>
      </c>
      <c r="H270" s="247">
        <f t="shared" si="197"/>
        <v>2993.5329999999999</v>
      </c>
      <c r="I270" s="247">
        <f t="shared" si="197"/>
        <v>2735.0940000000001</v>
      </c>
      <c r="J270" s="247">
        <f t="shared" si="197"/>
        <v>2372.2730000000001</v>
      </c>
      <c r="K270" s="294">
        <f t="shared" ref="K270:AJ270" si="199">IFERROR(L204/$Q132*10^6,0)</f>
        <v>2372.2729999999997</v>
      </c>
      <c r="L270" s="294">
        <f t="shared" si="199"/>
        <v>2372.2729999999997</v>
      </c>
      <c r="M270" s="294">
        <f t="shared" si="199"/>
        <v>0</v>
      </c>
      <c r="N270" s="294">
        <f t="shared" si="199"/>
        <v>0</v>
      </c>
      <c r="O270" s="294">
        <f t="shared" si="199"/>
        <v>0</v>
      </c>
      <c r="P270" s="294">
        <f t="shared" si="199"/>
        <v>0</v>
      </c>
      <c r="Q270" s="294">
        <f t="shared" si="199"/>
        <v>0</v>
      </c>
      <c r="R270" s="294">
        <f t="shared" si="199"/>
        <v>0</v>
      </c>
      <c r="S270" s="294">
        <f t="shared" si="199"/>
        <v>0</v>
      </c>
      <c r="T270" s="294">
        <f t="shared" si="199"/>
        <v>0</v>
      </c>
      <c r="U270" s="294">
        <f t="shared" si="199"/>
        <v>0</v>
      </c>
      <c r="V270" s="294">
        <f t="shared" si="199"/>
        <v>0</v>
      </c>
      <c r="W270" s="294">
        <f t="shared" si="199"/>
        <v>0</v>
      </c>
      <c r="X270" s="294">
        <f t="shared" si="199"/>
        <v>0</v>
      </c>
      <c r="Y270" s="294">
        <f t="shared" si="199"/>
        <v>0</v>
      </c>
      <c r="Z270" s="294">
        <f t="shared" si="199"/>
        <v>0</v>
      </c>
      <c r="AA270" s="294">
        <f t="shared" si="199"/>
        <v>0</v>
      </c>
      <c r="AB270" s="294">
        <f t="shared" si="199"/>
        <v>0</v>
      </c>
      <c r="AC270" s="294">
        <f t="shared" si="199"/>
        <v>0</v>
      </c>
      <c r="AD270" s="294">
        <f t="shared" si="199"/>
        <v>0</v>
      </c>
      <c r="AE270" s="294">
        <f t="shared" si="199"/>
        <v>0</v>
      </c>
      <c r="AF270" s="294">
        <f t="shared" si="199"/>
        <v>0</v>
      </c>
      <c r="AG270" s="294">
        <f t="shared" si="199"/>
        <v>0</v>
      </c>
      <c r="AH270" s="294">
        <f t="shared" si="199"/>
        <v>0</v>
      </c>
      <c r="AI270" s="294">
        <f t="shared" si="199"/>
        <v>0</v>
      </c>
      <c r="AJ270" s="300">
        <f t="shared" si="199"/>
        <v>0</v>
      </c>
    </row>
    <row r="271" spans="1:36" x14ac:dyDescent="0.2">
      <c r="A271" s="164" t="str">
        <f>Schedule!$F$3</f>
        <v>Accelerated transition</v>
      </c>
      <c r="B271" s="214" t="s">
        <v>130</v>
      </c>
      <c r="C271" s="262">
        <f>Schedule!$E$6</f>
        <v>2019</v>
      </c>
      <c r="D271" s="262" t="s">
        <v>160</v>
      </c>
      <c r="E271" s="247">
        <f t="shared" ref="E271:J276" si="200">L81/1000</f>
        <v>1917.473</v>
      </c>
      <c r="F271" s="247">
        <f t="shared" si="200"/>
        <v>1759.412</v>
      </c>
      <c r="G271" s="247">
        <f t="shared" si="200"/>
        <v>1507.123</v>
      </c>
      <c r="H271" s="247">
        <f t="shared" si="200"/>
        <v>1534.971</v>
      </c>
      <c r="I271" s="247">
        <f t="shared" si="200"/>
        <v>0</v>
      </c>
      <c r="J271" s="247">
        <f t="shared" si="200"/>
        <v>0</v>
      </c>
      <c r="K271" s="294">
        <f t="shared" ref="K271:AJ271" si="201">IFERROR(L205/$Q133*10^6,0)</f>
        <v>0</v>
      </c>
      <c r="L271" s="294">
        <f t="shared" si="201"/>
        <v>0</v>
      </c>
      <c r="M271" s="294">
        <f t="shared" si="201"/>
        <v>0</v>
      </c>
      <c r="N271" s="294">
        <f t="shared" si="201"/>
        <v>0</v>
      </c>
      <c r="O271" s="294">
        <f t="shared" si="201"/>
        <v>0</v>
      </c>
      <c r="P271" s="294">
        <f t="shared" si="201"/>
        <v>0</v>
      </c>
      <c r="Q271" s="294">
        <f t="shared" si="201"/>
        <v>0</v>
      </c>
      <c r="R271" s="294">
        <f t="shared" si="201"/>
        <v>0</v>
      </c>
      <c r="S271" s="294">
        <f t="shared" si="201"/>
        <v>0</v>
      </c>
      <c r="T271" s="294">
        <f t="shared" si="201"/>
        <v>0</v>
      </c>
      <c r="U271" s="294">
        <f t="shared" si="201"/>
        <v>0</v>
      </c>
      <c r="V271" s="294">
        <f t="shared" si="201"/>
        <v>0</v>
      </c>
      <c r="W271" s="294">
        <f t="shared" si="201"/>
        <v>0</v>
      </c>
      <c r="X271" s="294">
        <f t="shared" si="201"/>
        <v>0</v>
      </c>
      <c r="Y271" s="294">
        <f t="shared" si="201"/>
        <v>0</v>
      </c>
      <c r="Z271" s="294">
        <f t="shared" si="201"/>
        <v>0</v>
      </c>
      <c r="AA271" s="294">
        <f t="shared" si="201"/>
        <v>0</v>
      </c>
      <c r="AB271" s="294">
        <f t="shared" si="201"/>
        <v>0</v>
      </c>
      <c r="AC271" s="294">
        <f t="shared" si="201"/>
        <v>0</v>
      </c>
      <c r="AD271" s="294">
        <f t="shared" si="201"/>
        <v>0</v>
      </c>
      <c r="AE271" s="294">
        <f t="shared" si="201"/>
        <v>0</v>
      </c>
      <c r="AF271" s="294">
        <f t="shared" si="201"/>
        <v>0</v>
      </c>
      <c r="AG271" s="294">
        <f t="shared" si="201"/>
        <v>0</v>
      </c>
      <c r="AH271" s="294">
        <f t="shared" si="201"/>
        <v>0</v>
      </c>
      <c r="AI271" s="294">
        <f t="shared" si="201"/>
        <v>0</v>
      </c>
      <c r="AJ271" s="300">
        <f t="shared" si="201"/>
        <v>0</v>
      </c>
    </row>
    <row r="272" spans="1:36" x14ac:dyDescent="0.2">
      <c r="A272" s="164" t="str">
        <f>Schedule!$F$3</f>
        <v>Accelerated transition</v>
      </c>
      <c r="B272" s="214" t="s">
        <v>131</v>
      </c>
      <c r="C272" s="262">
        <f>Schedule!$E$6</f>
        <v>2019</v>
      </c>
      <c r="D272" s="262" t="s">
        <v>160</v>
      </c>
      <c r="E272" s="247">
        <f t="shared" si="200"/>
        <v>1908.5219999999999</v>
      </c>
      <c r="F272" s="247">
        <f t="shared" si="200"/>
        <v>1715</v>
      </c>
      <c r="G272" s="247">
        <f t="shared" si="200"/>
        <v>1547.173</v>
      </c>
      <c r="H272" s="247">
        <f t="shared" si="200"/>
        <v>1694.63</v>
      </c>
      <c r="I272" s="247">
        <f t="shared" si="200"/>
        <v>0</v>
      </c>
      <c r="J272" s="247">
        <f t="shared" si="200"/>
        <v>0</v>
      </c>
      <c r="K272" s="294">
        <f t="shared" ref="K272:AJ272" si="202">IFERROR(L206/$Q134*10^6,0)</f>
        <v>0</v>
      </c>
      <c r="L272" s="294">
        <f t="shared" si="202"/>
        <v>0</v>
      </c>
      <c r="M272" s="294">
        <f t="shared" si="202"/>
        <v>0</v>
      </c>
      <c r="N272" s="294">
        <f t="shared" si="202"/>
        <v>0</v>
      </c>
      <c r="O272" s="294">
        <f t="shared" si="202"/>
        <v>0</v>
      </c>
      <c r="P272" s="294">
        <f t="shared" si="202"/>
        <v>0</v>
      </c>
      <c r="Q272" s="294">
        <f t="shared" si="202"/>
        <v>0</v>
      </c>
      <c r="R272" s="294">
        <f t="shared" si="202"/>
        <v>0</v>
      </c>
      <c r="S272" s="294">
        <f t="shared" si="202"/>
        <v>0</v>
      </c>
      <c r="T272" s="294">
        <f t="shared" si="202"/>
        <v>0</v>
      </c>
      <c r="U272" s="294">
        <f t="shared" si="202"/>
        <v>0</v>
      </c>
      <c r="V272" s="294">
        <f t="shared" si="202"/>
        <v>0</v>
      </c>
      <c r="W272" s="294">
        <f t="shared" si="202"/>
        <v>0</v>
      </c>
      <c r="X272" s="294">
        <f t="shared" si="202"/>
        <v>0</v>
      </c>
      <c r="Y272" s="294">
        <f t="shared" si="202"/>
        <v>0</v>
      </c>
      <c r="Z272" s="294">
        <f t="shared" si="202"/>
        <v>0</v>
      </c>
      <c r="AA272" s="294">
        <f t="shared" si="202"/>
        <v>0</v>
      </c>
      <c r="AB272" s="294">
        <f t="shared" si="202"/>
        <v>0</v>
      </c>
      <c r="AC272" s="294">
        <f t="shared" si="202"/>
        <v>0</v>
      </c>
      <c r="AD272" s="294">
        <f t="shared" si="202"/>
        <v>0</v>
      </c>
      <c r="AE272" s="294">
        <f t="shared" si="202"/>
        <v>0</v>
      </c>
      <c r="AF272" s="294">
        <f t="shared" si="202"/>
        <v>0</v>
      </c>
      <c r="AG272" s="294">
        <f t="shared" si="202"/>
        <v>0</v>
      </c>
      <c r="AH272" s="294">
        <f t="shared" si="202"/>
        <v>0</v>
      </c>
      <c r="AI272" s="294">
        <f t="shared" si="202"/>
        <v>0</v>
      </c>
      <c r="AJ272" s="300">
        <f t="shared" si="202"/>
        <v>0</v>
      </c>
    </row>
    <row r="273" spans="1:36" x14ac:dyDescent="0.2">
      <c r="A273" s="164" t="str">
        <f>Schedule!$F$3</f>
        <v>Accelerated transition</v>
      </c>
      <c r="B273" s="214" t="s">
        <v>132</v>
      </c>
      <c r="C273" s="262">
        <f>Schedule!$E$6</f>
        <v>2019</v>
      </c>
      <c r="D273" s="262" t="s">
        <v>160</v>
      </c>
      <c r="E273" s="247">
        <f t="shared" si="200"/>
        <v>2188.0239999999999</v>
      </c>
      <c r="F273" s="247">
        <f t="shared" si="200"/>
        <v>1979.4480000000001</v>
      </c>
      <c r="G273" s="247">
        <f t="shared" si="200"/>
        <v>2033.9469999999999</v>
      </c>
      <c r="H273" s="247">
        <f t="shared" si="200"/>
        <v>1901.298</v>
      </c>
      <c r="I273" s="247">
        <f t="shared" si="200"/>
        <v>344.221</v>
      </c>
      <c r="J273" s="247">
        <f t="shared" si="200"/>
        <v>0</v>
      </c>
      <c r="K273" s="294">
        <f t="shared" ref="K273:AJ273" si="203">IFERROR(L207/$Q135*10^6,0)</f>
        <v>0</v>
      </c>
      <c r="L273" s="294">
        <f t="shared" si="203"/>
        <v>0</v>
      </c>
      <c r="M273" s="294">
        <f t="shared" si="203"/>
        <v>0</v>
      </c>
      <c r="N273" s="294">
        <f t="shared" si="203"/>
        <v>0</v>
      </c>
      <c r="O273" s="294">
        <f t="shared" si="203"/>
        <v>0</v>
      </c>
      <c r="P273" s="294">
        <f t="shared" si="203"/>
        <v>0</v>
      </c>
      <c r="Q273" s="294">
        <f t="shared" si="203"/>
        <v>0</v>
      </c>
      <c r="R273" s="294">
        <f t="shared" si="203"/>
        <v>0</v>
      </c>
      <c r="S273" s="294">
        <f t="shared" si="203"/>
        <v>0</v>
      </c>
      <c r="T273" s="294">
        <f t="shared" si="203"/>
        <v>0</v>
      </c>
      <c r="U273" s="294">
        <f t="shared" si="203"/>
        <v>0</v>
      </c>
      <c r="V273" s="294">
        <f t="shared" si="203"/>
        <v>0</v>
      </c>
      <c r="W273" s="294">
        <f t="shared" si="203"/>
        <v>0</v>
      </c>
      <c r="X273" s="294">
        <f t="shared" si="203"/>
        <v>0</v>
      </c>
      <c r="Y273" s="294">
        <f t="shared" si="203"/>
        <v>0</v>
      </c>
      <c r="Z273" s="294">
        <f t="shared" si="203"/>
        <v>0</v>
      </c>
      <c r="AA273" s="294">
        <f t="shared" si="203"/>
        <v>0</v>
      </c>
      <c r="AB273" s="294">
        <f t="shared" si="203"/>
        <v>0</v>
      </c>
      <c r="AC273" s="294">
        <f t="shared" si="203"/>
        <v>0</v>
      </c>
      <c r="AD273" s="294">
        <f t="shared" si="203"/>
        <v>0</v>
      </c>
      <c r="AE273" s="294">
        <f t="shared" si="203"/>
        <v>0</v>
      </c>
      <c r="AF273" s="294">
        <f t="shared" si="203"/>
        <v>0</v>
      </c>
      <c r="AG273" s="294">
        <f t="shared" si="203"/>
        <v>0</v>
      </c>
      <c r="AH273" s="294">
        <f t="shared" si="203"/>
        <v>0</v>
      </c>
      <c r="AI273" s="294">
        <f t="shared" si="203"/>
        <v>0</v>
      </c>
      <c r="AJ273" s="300">
        <f t="shared" si="203"/>
        <v>0</v>
      </c>
    </row>
    <row r="274" spans="1:36" x14ac:dyDescent="0.2">
      <c r="A274" s="164" t="str">
        <f>Schedule!$F$3</f>
        <v>Accelerated transition</v>
      </c>
      <c r="B274" s="214" t="s">
        <v>133</v>
      </c>
      <c r="C274" s="262">
        <f>Schedule!$E$6</f>
        <v>2019</v>
      </c>
      <c r="D274" s="262" t="s">
        <v>160</v>
      </c>
      <c r="E274" s="247">
        <f t="shared" si="200"/>
        <v>2486.58</v>
      </c>
      <c r="F274" s="247">
        <f t="shared" si="200"/>
        <v>2294.63</v>
      </c>
      <c r="G274" s="247">
        <f t="shared" si="200"/>
        <v>1839.232</v>
      </c>
      <c r="H274" s="247">
        <f t="shared" si="200"/>
        <v>1846.8309999999999</v>
      </c>
      <c r="I274" s="247">
        <f t="shared" si="200"/>
        <v>1222.941</v>
      </c>
      <c r="J274" s="247">
        <f t="shared" si="200"/>
        <v>972.96299999999997</v>
      </c>
      <c r="K274" s="294">
        <f t="shared" ref="K274:AJ274" si="204">IFERROR(L208/$Q136*10^6,0)</f>
        <v>972.96299999999997</v>
      </c>
      <c r="L274" s="294">
        <f t="shared" si="204"/>
        <v>972.96299999999997</v>
      </c>
      <c r="M274" s="294">
        <f t="shared" si="204"/>
        <v>0</v>
      </c>
      <c r="N274" s="294">
        <f t="shared" si="204"/>
        <v>0</v>
      </c>
      <c r="O274" s="294">
        <f t="shared" si="204"/>
        <v>0</v>
      </c>
      <c r="P274" s="294">
        <f t="shared" si="204"/>
        <v>0</v>
      </c>
      <c r="Q274" s="294">
        <f t="shared" si="204"/>
        <v>0</v>
      </c>
      <c r="R274" s="294">
        <f t="shared" si="204"/>
        <v>0</v>
      </c>
      <c r="S274" s="294">
        <f t="shared" si="204"/>
        <v>0</v>
      </c>
      <c r="T274" s="294">
        <f t="shared" si="204"/>
        <v>0</v>
      </c>
      <c r="U274" s="294">
        <f t="shared" si="204"/>
        <v>0</v>
      </c>
      <c r="V274" s="294">
        <f t="shared" si="204"/>
        <v>0</v>
      </c>
      <c r="W274" s="294">
        <f t="shared" si="204"/>
        <v>0</v>
      </c>
      <c r="X274" s="294">
        <f t="shared" si="204"/>
        <v>0</v>
      </c>
      <c r="Y274" s="294">
        <f t="shared" si="204"/>
        <v>0</v>
      </c>
      <c r="Z274" s="294">
        <f t="shared" si="204"/>
        <v>0</v>
      </c>
      <c r="AA274" s="294">
        <f t="shared" si="204"/>
        <v>0</v>
      </c>
      <c r="AB274" s="294">
        <f t="shared" si="204"/>
        <v>0</v>
      </c>
      <c r="AC274" s="294">
        <f t="shared" si="204"/>
        <v>0</v>
      </c>
      <c r="AD274" s="294">
        <f t="shared" si="204"/>
        <v>0</v>
      </c>
      <c r="AE274" s="294">
        <f t="shared" si="204"/>
        <v>0</v>
      </c>
      <c r="AF274" s="294">
        <f t="shared" si="204"/>
        <v>0</v>
      </c>
      <c r="AG274" s="294">
        <f t="shared" si="204"/>
        <v>0</v>
      </c>
      <c r="AH274" s="294">
        <f t="shared" si="204"/>
        <v>0</v>
      </c>
      <c r="AI274" s="294">
        <f t="shared" si="204"/>
        <v>0</v>
      </c>
      <c r="AJ274" s="300">
        <f t="shared" si="204"/>
        <v>0</v>
      </c>
    </row>
    <row r="275" spans="1:36" x14ac:dyDescent="0.2">
      <c r="A275" s="164" t="str">
        <f>Schedule!$F$3</f>
        <v>Accelerated transition</v>
      </c>
      <c r="B275" s="214" t="s">
        <v>134</v>
      </c>
      <c r="C275" s="262">
        <f>Schedule!$E$6</f>
        <v>2019</v>
      </c>
      <c r="D275" s="262" t="s">
        <v>160</v>
      </c>
      <c r="E275" s="247">
        <f t="shared" si="200"/>
        <v>2919.1390000000001</v>
      </c>
      <c r="F275" s="247">
        <f t="shared" si="200"/>
        <v>2506.6120000000001</v>
      </c>
      <c r="G275" s="247">
        <f t="shared" si="200"/>
        <v>2521.6860000000001</v>
      </c>
      <c r="H275" s="247">
        <f t="shared" si="200"/>
        <v>2199.703</v>
      </c>
      <c r="I275" s="247">
        <f t="shared" si="200"/>
        <v>288.81799999999998</v>
      </c>
      <c r="J275" s="247">
        <f t="shared" si="200"/>
        <v>0</v>
      </c>
      <c r="K275" s="294">
        <f t="shared" ref="K275:AJ275" si="205">IFERROR(L209/$Q137*10^6,0)</f>
        <v>0</v>
      </c>
      <c r="L275" s="294">
        <f t="shared" si="205"/>
        <v>0</v>
      </c>
      <c r="M275" s="294">
        <f t="shared" si="205"/>
        <v>0</v>
      </c>
      <c r="N275" s="294">
        <f t="shared" si="205"/>
        <v>0</v>
      </c>
      <c r="O275" s="294">
        <f t="shared" si="205"/>
        <v>0</v>
      </c>
      <c r="P275" s="294">
        <f t="shared" si="205"/>
        <v>0</v>
      </c>
      <c r="Q275" s="294">
        <f t="shared" si="205"/>
        <v>0</v>
      </c>
      <c r="R275" s="294">
        <f t="shared" si="205"/>
        <v>0</v>
      </c>
      <c r="S275" s="294">
        <f t="shared" si="205"/>
        <v>0</v>
      </c>
      <c r="T275" s="294">
        <f t="shared" si="205"/>
        <v>0</v>
      </c>
      <c r="U275" s="294">
        <f t="shared" si="205"/>
        <v>0</v>
      </c>
      <c r="V275" s="294">
        <f t="shared" si="205"/>
        <v>0</v>
      </c>
      <c r="W275" s="294">
        <f t="shared" si="205"/>
        <v>0</v>
      </c>
      <c r="X275" s="294">
        <f t="shared" si="205"/>
        <v>0</v>
      </c>
      <c r="Y275" s="294">
        <f t="shared" si="205"/>
        <v>0</v>
      </c>
      <c r="Z275" s="294">
        <f t="shared" si="205"/>
        <v>0</v>
      </c>
      <c r="AA275" s="294">
        <f t="shared" si="205"/>
        <v>0</v>
      </c>
      <c r="AB275" s="294">
        <f t="shared" si="205"/>
        <v>0</v>
      </c>
      <c r="AC275" s="294">
        <f t="shared" si="205"/>
        <v>0</v>
      </c>
      <c r="AD275" s="294">
        <f t="shared" si="205"/>
        <v>0</v>
      </c>
      <c r="AE275" s="294">
        <f t="shared" si="205"/>
        <v>0</v>
      </c>
      <c r="AF275" s="294">
        <f t="shared" si="205"/>
        <v>0</v>
      </c>
      <c r="AG275" s="294">
        <f t="shared" si="205"/>
        <v>0</v>
      </c>
      <c r="AH275" s="294">
        <f t="shared" si="205"/>
        <v>0</v>
      </c>
      <c r="AI275" s="294">
        <f t="shared" si="205"/>
        <v>0</v>
      </c>
      <c r="AJ275" s="300">
        <f t="shared" si="205"/>
        <v>0</v>
      </c>
    </row>
    <row r="276" spans="1:36" x14ac:dyDescent="0.2">
      <c r="A276" s="164" t="str">
        <f>Schedule!$F$3</f>
        <v>Accelerated transition</v>
      </c>
      <c r="B276" s="214" t="s">
        <v>135</v>
      </c>
      <c r="C276" s="262">
        <f>Schedule!$E$6</f>
        <v>2019</v>
      </c>
      <c r="D276" s="262" t="s">
        <v>160</v>
      </c>
      <c r="E276" s="247">
        <f t="shared" si="200"/>
        <v>2375.04</v>
      </c>
      <c r="F276" s="247">
        <f t="shared" si="200"/>
        <v>2692.3919999999998</v>
      </c>
      <c r="G276" s="247">
        <f t="shared" si="200"/>
        <v>2683.4940000000001</v>
      </c>
      <c r="H276" s="247">
        <f t="shared" si="200"/>
        <v>1951.26</v>
      </c>
      <c r="I276" s="247">
        <f t="shared" si="200"/>
        <v>1269.0830000000001</v>
      </c>
      <c r="J276" s="247">
        <f t="shared" si="200"/>
        <v>1378.2819999999999</v>
      </c>
      <c r="K276" s="294">
        <f t="shared" ref="K276:AJ276" si="206">IFERROR(L210/$Q138*10^6,0)</f>
        <v>1378.2819999999999</v>
      </c>
      <c r="L276" s="294">
        <f t="shared" si="206"/>
        <v>1378.2819999999999</v>
      </c>
      <c r="M276" s="294">
        <f t="shared" si="206"/>
        <v>0</v>
      </c>
      <c r="N276" s="294">
        <f t="shared" si="206"/>
        <v>0</v>
      </c>
      <c r="O276" s="294">
        <f t="shared" si="206"/>
        <v>0</v>
      </c>
      <c r="P276" s="294">
        <f t="shared" si="206"/>
        <v>0</v>
      </c>
      <c r="Q276" s="294">
        <f t="shared" si="206"/>
        <v>0</v>
      </c>
      <c r="R276" s="294">
        <f t="shared" si="206"/>
        <v>0</v>
      </c>
      <c r="S276" s="294">
        <f t="shared" si="206"/>
        <v>0</v>
      </c>
      <c r="T276" s="294">
        <f t="shared" si="206"/>
        <v>0</v>
      </c>
      <c r="U276" s="294">
        <f t="shared" si="206"/>
        <v>0</v>
      </c>
      <c r="V276" s="294">
        <f t="shared" si="206"/>
        <v>0</v>
      </c>
      <c r="W276" s="294">
        <f t="shared" si="206"/>
        <v>0</v>
      </c>
      <c r="X276" s="294">
        <f t="shared" si="206"/>
        <v>0</v>
      </c>
      <c r="Y276" s="294">
        <f t="shared" si="206"/>
        <v>0</v>
      </c>
      <c r="Z276" s="294">
        <f t="shared" si="206"/>
        <v>0</v>
      </c>
      <c r="AA276" s="294">
        <f t="shared" si="206"/>
        <v>0</v>
      </c>
      <c r="AB276" s="294">
        <f t="shared" si="206"/>
        <v>0</v>
      </c>
      <c r="AC276" s="294">
        <f t="shared" si="206"/>
        <v>0</v>
      </c>
      <c r="AD276" s="294">
        <f t="shared" si="206"/>
        <v>0</v>
      </c>
      <c r="AE276" s="294">
        <f t="shared" si="206"/>
        <v>0</v>
      </c>
      <c r="AF276" s="294">
        <f t="shared" si="206"/>
        <v>0</v>
      </c>
      <c r="AG276" s="294">
        <f t="shared" si="206"/>
        <v>0</v>
      </c>
      <c r="AH276" s="294">
        <f t="shared" si="206"/>
        <v>0</v>
      </c>
      <c r="AI276" s="294">
        <f t="shared" si="206"/>
        <v>0</v>
      </c>
      <c r="AJ276" s="300">
        <f t="shared" si="206"/>
        <v>0</v>
      </c>
    </row>
    <row r="277" spans="1:36" ht="16" thickBot="1" x14ac:dyDescent="0.25">
      <c r="A277" s="242"/>
      <c r="B277" s="266"/>
      <c r="C277" s="188" t="s">
        <v>51</v>
      </c>
      <c r="D277" s="183"/>
      <c r="E277" s="248">
        <f>SUM(E259:E276)</f>
        <v>42550.492000000006</v>
      </c>
      <c r="F277" s="248">
        <f>SUM(F259:F276)</f>
        <v>39393.546999999999</v>
      </c>
      <c r="G277" s="248">
        <f t="shared" ref="G277:K277" si="207">SUM(G259:G276)</f>
        <v>38828.245999999999</v>
      </c>
      <c r="H277" s="248">
        <f t="shared" si="207"/>
        <v>37137.651000000005</v>
      </c>
      <c r="I277" s="248">
        <f t="shared" si="207"/>
        <v>29460.001</v>
      </c>
      <c r="J277" s="248">
        <f t="shared" si="207"/>
        <v>27908.380999999998</v>
      </c>
      <c r="K277" s="337">
        <f t="shared" si="207"/>
        <v>27738.107999999997</v>
      </c>
      <c r="L277" s="337">
        <f t="shared" ref="L277" si="208">SUM(L259:L276)</f>
        <v>27295.537999999997</v>
      </c>
      <c r="M277" s="337">
        <f t="shared" ref="M277" si="209">SUM(M259:M276)</f>
        <v>10138.915000000001</v>
      </c>
      <c r="N277" s="337">
        <f t="shared" ref="N277" si="210">SUM(N259:N276)</f>
        <v>10138.915000000001</v>
      </c>
      <c r="O277" s="337">
        <f t="shared" ref="O277" si="211">SUM(O259:O276)</f>
        <v>0</v>
      </c>
      <c r="P277" s="337">
        <f t="shared" ref="P277" si="212">SUM(P259:P276)</f>
        <v>0</v>
      </c>
      <c r="Q277" s="337">
        <f t="shared" ref="Q277" si="213">SUM(Q259:Q276)</f>
        <v>0</v>
      </c>
      <c r="R277" s="353">
        <f t="shared" ref="R277" si="214">SUM(R259:R276)</f>
        <v>0</v>
      </c>
      <c r="S277" s="353">
        <f t="shared" ref="S277" si="215">SUM(S259:S276)</f>
        <v>0</v>
      </c>
      <c r="T277" s="353">
        <f t="shared" ref="T277" si="216">SUM(T259:T276)</f>
        <v>0</v>
      </c>
      <c r="U277" s="353">
        <f t="shared" ref="U277" si="217">SUM(U259:U276)</f>
        <v>0</v>
      </c>
      <c r="V277" s="353">
        <f t="shared" ref="V277" si="218">SUM(V259:V276)</f>
        <v>0</v>
      </c>
      <c r="W277" s="353">
        <f t="shared" ref="W277" si="219">SUM(W259:W276)</f>
        <v>0</v>
      </c>
      <c r="X277" s="353">
        <f t="shared" ref="X277" si="220">SUM(X259:X276)</f>
        <v>0</v>
      </c>
      <c r="Y277" s="353">
        <f t="shared" ref="Y277" si="221">SUM(Y259:Y276)</f>
        <v>0</v>
      </c>
      <c r="Z277" s="353">
        <f t="shared" ref="Z277" si="222">SUM(Z259:Z276)</f>
        <v>0</v>
      </c>
      <c r="AA277" s="353">
        <f t="shared" ref="AA277" si="223">SUM(AA259:AA276)</f>
        <v>0</v>
      </c>
      <c r="AB277" s="353">
        <f t="shared" ref="AB277" si="224">SUM(AB259:AB276)</f>
        <v>0</v>
      </c>
      <c r="AC277" s="353">
        <f t="shared" ref="AC277" si="225">SUM(AC259:AC276)</f>
        <v>0</v>
      </c>
      <c r="AD277" s="353">
        <f t="shared" ref="AD277" si="226">SUM(AD259:AD276)</f>
        <v>0</v>
      </c>
      <c r="AE277" s="353">
        <f t="shared" ref="AE277" si="227">SUM(AE259:AE276)</f>
        <v>0</v>
      </c>
      <c r="AF277" s="353">
        <f t="shared" ref="AF277" si="228">SUM(AF259:AF276)</f>
        <v>0</v>
      </c>
      <c r="AG277" s="353">
        <f t="shared" ref="AG277" si="229">SUM(AG259:AG276)</f>
        <v>0</v>
      </c>
      <c r="AH277" s="353">
        <f t="shared" ref="AH277" si="230">SUM(AH259:AH276)</f>
        <v>0</v>
      </c>
      <c r="AI277" s="353">
        <f t="shared" ref="AI277" si="231">SUM(AI259:AI276)</f>
        <v>0</v>
      </c>
      <c r="AJ277" s="354">
        <f t="shared" ref="AJ277" si="232">SUM(AJ259:AJ276)</f>
        <v>0</v>
      </c>
    </row>
    <row r="278" spans="1:36" ht="25" thickBot="1" x14ac:dyDescent="0.35">
      <c r="A278" s="740" t="s">
        <v>161</v>
      </c>
      <c r="B278" s="741"/>
      <c r="C278" s="741"/>
      <c r="D278" s="741"/>
      <c r="E278" s="741"/>
      <c r="F278" s="741"/>
      <c r="G278" s="741"/>
      <c r="H278" s="741"/>
      <c r="I278" s="741"/>
      <c r="J278" s="741"/>
      <c r="K278" s="741"/>
      <c r="L278" s="741"/>
      <c r="M278" s="741"/>
      <c r="N278" s="741"/>
      <c r="O278" s="741"/>
      <c r="P278" s="741"/>
      <c r="Q278" s="742"/>
    </row>
    <row r="279" spans="1:36" ht="16" thickBot="1" x14ac:dyDescent="0.25">
      <c r="A279" s="369" t="s">
        <v>44</v>
      </c>
      <c r="B279" s="370" t="s">
        <v>162</v>
      </c>
      <c r="C279" s="371">
        <v>2005</v>
      </c>
      <c r="D279" s="371">
        <v>2006</v>
      </c>
      <c r="E279" s="371">
        <v>2007</v>
      </c>
      <c r="F279" s="371">
        <v>2008</v>
      </c>
      <c r="G279" s="371">
        <v>2009</v>
      </c>
      <c r="H279" s="371">
        <v>2010</v>
      </c>
      <c r="I279" s="371">
        <v>2011</v>
      </c>
      <c r="J279" s="371">
        <v>2012</v>
      </c>
      <c r="K279" s="371">
        <v>2013</v>
      </c>
      <c r="L279" s="371">
        <v>2014</v>
      </c>
      <c r="M279" s="371">
        <v>2015</v>
      </c>
      <c r="N279" s="371">
        <v>2016</v>
      </c>
      <c r="O279" s="371">
        <v>2017</v>
      </c>
      <c r="P279" s="371">
        <v>2018</v>
      </c>
      <c r="Q279" s="372">
        <v>2019</v>
      </c>
    </row>
    <row r="280" spans="1:36" x14ac:dyDescent="0.2">
      <c r="A280" s="503" t="s">
        <v>54</v>
      </c>
      <c r="B280" s="402" t="s">
        <v>163</v>
      </c>
      <c r="C280" s="237">
        <v>42200</v>
      </c>
      <c r="D280" s="237">
        <v>40900</v>
      </c>
      <c r="E280" s="237">
        <v>43700</v>
      </c>
      <c r="F280" s="237">
        <v>41700</v>
      </c>
      <c r="G280" s="237">
        <v>41000</v>
      </c>
      <c r="H280" s="237">
        <v>41000</v>
      </c>
      <c r="I280" s="237">
        <v>46300</v>
      </c>
      <c r="J280" s="237">
        <v>37300</v>
      </c>
      <c r="K280" s="237">
        <v>38500</v>
      </c>
      <c r="L280" s="237">
        <v>43400</v>
      </c>
      <c r="M280" s="237">
        <v>39100</v>
      </c>
      <c r="N280" s="237">
        <v>38900</v>
      </c>
      <c r="O280" s="237">
        <v>37000</v>
      </c>
      <c r="P280" s="237">
        <v>29400</v>
      </c>
      <c r="Q280" s="238">
        <v>27700</v>
      </c>
    </row>
    <row r="281" spans="1:36" x14ac:dyDescent="0.2">
      <c r="A281" s="503" t="s">
        <v>54</v>
      </c>
      <c r="B281" s="262" t="s">
        <v>70</v>
      </c>
      <c r="C281" s="178">
        <v>11600</v>
      </c>
      <c r="D281" s="178">
        <v>9700</v>
      </c>
      <c r="E281" s="178">
        <v>8300</v>
      </c>
      <c r="F281" s="178">
        <v>9300</v>
      </c>
      <c r="G281" s="178">
        <v>9970</v>
      </c>
      <c r="H281" s="178">
        <v>10200</v>
      </c>
      <c r="I281" s="178">
        <v>15200</v>
      </c>
      <c r="J281" s="178">
        <v>14100</v>
      </c>
      <c r="K281" s="178">
        <v>14100</v>
      </c>
      <c r="L281" s="178">
        <v>15700</v>
      </c>
      <c r="M281" s="178">
        <v>14500</v>
      </c>
      <c r="N281" s="178">
        <v>13900</v>
      </c>
      <c r="O281" s="178">
        <v>17300</v>
      </c>
      <c r="P281" s="178">
        <v>21400</v>
      </c>
      <c r="Q281" s="215">
        <v>23600</v>
      </c>
    </row>
    <row r="282" spans="1:36" x14ac:dyDescent="0.2">
      <c r="A282" s="503" t="s">
        <v>54</v>
      </c>
      <c r="B282" s="262" t="s">
        <v>71</v>
      </c>
      <c r="C282" s="178">
        <v>456</v>
      </c>
      <c r="D282" s="178">
        <v>430</v>
      </c>
      <c r="E282" s="178">
        <v>1487</v>
      </c>
      <c r="F282" s="178">
        <v>1710</v>
      </c>
      <c r="G282" s="178">
        <v>1861</v>
      </c>
      <c r="H282" s="178">
        <v>2005</v>
      </c>
      <c r="I282" s="178">
        <v>2437</v>
      </c>
      <c r="J282" s="178">
        <v>2875</v>
      </c>
      <c r="K282" s="178">
        <v>2865</v>
      </c>
      <c r="L282" s="178">
        <v>702</v>
      </c>
      <c r="M282" s="178">
        <v>656</v>
      </c>
      <c r="N282" s="178">
        <v>626</v>
      </c>
      <c r="O282" s="178">
        <v>779</v>
      </c>
      <c r="P282" s="178">
        <v>732</v>
      </c>
      <c r="Q282" s="215">
        <v>724</v>
      </c>
    </row>
    <row r="283" spans="1:36" x14ac:dyDescent="0.2">
      <c r="A283" s="503" t="s">
        <v>54</v>
      </c>
      <c r="B283" s="262" t="s">
        <v>73</v>
      </c>
      <c r="C283" s="178">
        <v>2240</v>
      </c>
      <c r="D283" s="178">
        <v>1870</v>
      </c>
      <c r="E283" s="178">
        <v>2090</v>
      </c>
      <c r="F283" s="178">
        <v>1980</v>
      </c>
      <c r="G283" s="178">
        <v>1620</v>
      </c>
      <c r="H283" s="178">
        <v>1480</v>
      </c>
      <c r="I283" s="178">
        <v>1970</v>
      </c>
      <c r="J283" s="178">
        <v>2570</v>
      </c>
      <c r="K283" s="178">
        <v>1990</v>
      </c>
      <c r="L283" s="178">
        <v>1820</v>
      </c>
      <c r="M283" s="178">
        <v>1980</v>
      </c>
      <c r="N283" s="178">
        <v>1970</v>
      </c>
      <c r="O283" s="178">
        <v>2060</v>
      </c>
      <c r="P283" s="178">
        <v>1990</v>
      </c>
      <c r="Q283" s="215">
        <v>2040</v>
      </c>
    </row>
    <row r="284" spans="1:36" ht="16" x14ac:dyDescent="0.2">
      <c r="A284" s="503" t="s">
        <v>54</v>
      </c>
      <c r="B284" s="505" t="s">
        <v>74</v>
      </c>
      <c r="C284" s="178">
        <v>837</v>
      </c>
      <c r="D284" s="178">
        <v>840</v>
      </c>
      <c r="E284" s="178">
        <v>763</v>
      </c>
      <c r="F284" s="178">
        <v>942</v>
      </c>
      <c r="G284" s="178">
        <v>1340</v>
      </c>
      <c r="H284" s="178">
        <v>1630</v>
      </c>
      <c r="I284" s="178">
        <v>2220</v>
      </c>
      <c r="J284" s="178">
        <v>2290</v>
      </c>
      <c r="K284" s="178">
        <v>2260</v>
      </c>
      <c r="L284" s="178">
        <v>3520</v>
      </c>
      <c r="M284" s="178">
        <v>4090</v>
      </c>
      <c r="N284" s="178">
        <v>4590</v>
      </c>
      <c r="O284" s="178">
        <v>4630</v>
      </c>
      <c r="P284" s="178">
        <v>4140</v>
      </c>
      <c r="Q284" s="215">
        <v>4220</v>
      </c>
    </row>
    <row r="285" spans="1:36" ht="16" thickBot="1" x14ac:dyDescent="0.25">
      <c r="A285" s="506" t="s">
        <v>54</v>
      </c>
      <c r="B285" s="263" t="s">
        <v>51</v>
      </c>
      <c r="C285" s="190">
        <v>57300</v>
      </c>
      <c r="D285" s="190">
        <v>53700</v>
      </c>
      <c r="E285" s="190">
        <v>56400</v>
      </c>
      <c r="F285" s="190">
        <v>55600</v>
      </c>
      <c r="G285" s="190">
        <v>55800</v>
      </c>
      <c r="H285" s="190">
        <v>56400</v>
      </c>
      <c r="I285" s="190">
        <v>68200</v>
      </c>
      <c r="J285" s="190">
        <v>59100</v>
      </c>
      <c r="K285" s="190">
        <v>59700</v>
      </c>
      <c r="L285" s="190">
        <v>65200</v>
      </c>
      <c r="M285" s="190">
        <v>60300</v>
      </c>
      <c r="N285" s="190">
        <v>59900</v>
      </c>
      <c r="O285" s="190">
        <v>61700</v>
      </c>
      <c r="P285" s="190">
        <v>57700</v>
      </c>
      <c r="Q285" s="350">
        <v>58300</v>
      </c>
    </row>
    <row r="286" spans="1:36" x14ac:dyDescent="0.2">
      <c r="C286" s="14"/>
      <c r="D286" s="14"/>
      <c r="E286" s="14"/>
      <c r="F286" s="14"/>
      <c r="G286" s="14"/>
      <c r="H286" s="14"/>
      <c r="I286" s="14"/>
      <c r="J286" s="14"/>
      <c r="K286" s="14"/>
      <c r="L286" s="14"/>
      <c r="M286" s="14"/>
      <c r="N286" s="14"/>
      <c r="O286" s="14"/>
      <c r="P286" s="14"/>
      <c r="Q286" s="14"/>
    </row>
  </sheetData>
  <mergeCells count="14">
    <mergeCell ref="A278:Q278"/>
    <mergeCell ref="A150:O150"/>
    <mergeCell ref="A28:R28"/>
    <mergeCell ref="A1:S1"/>
    <mergeCell ref="A55:R55"/>
    <mergeCell ref="A61:S61"/>
    <mergeCell ref="A88:Q88"/>
    <mergeCell ref="A232:Z232"/>
    <mergeCell ref="A89:Q89"/>
    <mergeCell ref="A98:Q98"/>
    <mergeCell ref="A119:Q119"/>
    <mergeCell ref="A139:O139"/>
    <mergeCell ref="A151:E151"/>
    <mergeCell ref="A237:AJ237"/>
  </mergeCells>
  <pageMargins left="0.7" right="0.7" top="0.75" bottom="0.75" header="0.3" footer="0.3"/>
  <pageSetup orientation="portrait" horizontalDpi="300" verticalDpi="300" r:id="rId1"/>
  <ignoredErrors>
    <ignoredError sqref="E57:R5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D6C3F-145D-4FD4-8C6E-F2BBEA133ED6}">
  <sheetPr>
    <tabColor theme="0" tint="-0.499984740745262"/>
  </sheetPr>
  <dimension ref="A1:AH157"/>
  <sheetViews>
    <sheetView topLeftCell="A136" zoomScale="70" zoomScaleNormal="70" workbookViewId="0">
      <selection activeCell="A58" sqref="A58:D58"/>
    </sheetView>
  </sheetViews>
  <sheetFormatPr baseColWidth="10" defaultColWidth="8.83203125" defaultRowHeight="15" x14ac:dyDescent="0.2"/>
  <cols>
    <col min="1" max="1" width="29.33203125" style="15" customWidth="1"/>
    <col min="2" max="2" width="22.1640625" customWidth="1"/>
    <col min="3" max="4" width="19.1640625" customWidth="1"/>
    <col min="5" max="5" width="14.1640625" bestFit="1" customWidth="1"/>
    <col min="6" max="6" width="13.33203125" bestFit="1" customWidth="1"/>
    <col min="7" max="9" width="10.5" bestFit="1" customWidth="1"/>
    <col min="10" max="10" width="16" customWidth="1"/>
    <col min="11" max="17" width="10.6640625" bestFit="1" customWidth="1"/>
    <col min="18" max="18" width="15.6640625" customWidth="1"/>
    <col min="19" max="19" width="11.1640625" customWidth="1"/>
    <col min="20" max="31" width="10.6640625" bestFit="1" customWidth="1"/>
    <col min="32" max="34" width="14.5" customWidth="1"/>
    <col min="35" max="36" width="10.6640625" bestFit="1" customWidth="1"/>
    <col min="37" max="40" width="9" bestFit="1" customWidth="1"/>
    <col min="41" max="41" width="30.5" bestFit="1" customWidth="1"/>
    <col min="42" max="42" width="30.33203125" bestFit="1" customWidth="1"/>
    <col min="43" max="43" width="29.5" bestFit="1" customWidth="1"/>
  </cols>
  <sheetData>
    <row r="1" spans="1:18" ht="25" thickBot="1" x14ac:dyDescent="0.35">
      <c r="A1" s="778" t="s">
        <v>164</v>
      </c>
      <c r="B1" s="779"/>
      <c r="C1" s="779"/>
      <c r="D1" s="779"/>
      <c r="E1" s="779"/>
      <c r="F1" s="779"/>
      <c r="G1" s="779"/>
      <c r="H1" s="779"/>
      <c r="I1" s="779"/>
      <c r="J1" s="779"/>
      <c r="K1" s="779"/>
      <c r="L1" s="779"/>
      <c r="M1" s="779"/>
      <c r="N1" s="779"/>
      <c r="O1" s="779"/>
      <c r="P1" s="780"/>
      <c r="Q1" t="s">
        <v>165</v>
      </c>
      <c r="R1" s="692" t="s">
        <v>166</v>
      </c>
    </row>
    <row r="2" spans="1:18" ht="16" thickBot="1" x14ac:dyDescent="0.25">
      <c r="A2" s="422" t="s">
        <v>92</v>
      </c>
      <c r="B2" s="381" t="s">
        <v>167</v>
      </c>
      <c r="C2" s="382" t="s">
        <v>168</v>
      </c>
      <c r="D2" s="306">
        <v>2008</v>
      </c>
      <c r="E2" s="306">
        <v>2009</v>
      </c>
      <c r="F2" s="306">
        <v>2010</v>
      </c>
      <c r="G2" s="306">
        <v>2011</v>
      </c>
      <c r="H2" s="306">
        <v>2012</v>
      </c>
      <c r="I2" s="306">
        <v>2013</v>
      </c>
      <c r="J2" s="306">
        <v>2014</v>
      </c>
      <c r="K2" s="306">
        <v>2015</v>
      </c>
      <c r="L2" s="306">
        <v>2016</v>
      </c>
      <c r="M2" s="306">
        <v>2017</v>
      </c>
      <c r="N2" s="306">
        <v>2018</v>
      </c>
      <c r="O2" s="306">
        <v>2019</v>
      </c>
      <c r="P2" s="307">
        <v>2020</v>
      </c>
    </row>
    <row r="3" spans="1:18" x14ac:dyDescent="0.2">
      <c r="A3" s="423" t="s">
        <v>169</v>
      </c>
      <c r="B3" s="386" t="s">
        <v>48</v>
      </c>
      <c r="C3" s="387">
        <f>VLOOKUP(A3,lookup_lists!$D$72:$Q$110,3,FALSE)</f>
        <v>155</v>
      </c>
      <c r="D3" s="250"/>
      <c r="E3" s="250"/>
      <c r="F3" s="391">
        <v>859.7</v>
      </c>
      <c r="G3" s="391">
        <v>931.8</v>
      </c>
      <c r="H3" s="392">
        <v>838.2</v>
      </c>
      <c r="I3" s="392">
        <v>873</v>
      </c>
      <c r="J3" s="392">
        <v>698.7</v>
      </c>
      <c r="K3" s="392">
        <v>695.1</v>
      </c>
      <c r="L3" s="392">
        <v>759</v>
      </c>
      <c r="M3" s="392">
        <v>604.70000000000005</v>
      </c>
      <c r="N3" s="392">
        <v>588.20000000000005</v>
      </c>
      <c r="O3" s="392">
        <v>725.8</v>
      </c>
      <c r="P3" s="393">
        <v>738.1</v>
      </c>
    </row>
    <row r="4" spans="1:18" x14ac:dyDescent="0.2">
      <c r="A4" s="424" t="s">
        <v>170</v>
      </c>
      <c r="B4" s="386" t="s">
        <v>48</v>
      </c>
      <c r="C4" s="388">
        <f>VLOOKUP(A4,lookup_lists!$D$72:$Q$110,3,FALSE)</f>
        <v>155</v>
      </c>
      <c r="D4" s="250"/>
      <c r="E4" s="250"/>
      <c r="F4" s="391">
        <v>875</v>
      </c>
      <c r="G4" s="391">
        <v>778.3</v>
      </c>
      <c r="H4" s="392">
        <v>427.9</v>
      </c>
      <c r="I4" s="392">
        <v>790.6</v>
      </c>
      <c r="J4" s="392">
        <v>665.7</v>
      </c>
      <c r="K4" s="392">
        <v>395.8</v>
      </c>
      <c r="L4" s="392">
        <v>302.10000000000002</v>
      </c>
      <c r="M4" s="392">
        <v>304.89999999999998</v>
      </c>
      <c r="N4" s="392">
        <v>426</v>
      </c>
      <c r="O4" s="392">
        <v>557</v>
      </c>
      <c r="P4" s="393">
        <v>425.4</v>
      </c>
    </row>
    <row r="5" spans="1:18" x14ac:dyDescent="0.2">
      <c r="A5" s="424" t="s">
        <v>171</v>
      </c>
      <c r="B5" s="386" t="s">
        <v>48</v>
      </c>
      <c r="C5" s="388">
        <f>VLOOKUP(A5,lookup_lists!$D$72:$Q$110,3,FALSE)</f>
        <v>155</v>
      </c>
      <c r="D5" s="250"/>
      <c r="E5" s="250"/>
      <c r="F5" s="391">
        <v>961.9</v>
      </c>
      <c r="G5" s="391">
        <v>767.9</v>
      </c>
      <c r="H5" s="392">
        <v>637.1</v>
      </c>
      <c r="I5" s="392">
        <v>756.1</v>
      </c>
      <c r="J5" s="392">
        <v>456.9</v>
      </c>
      <c r="K5" s="392">
        <v>552.5</v>
      </c>
      <c r="L5" s="392">
        <v>675.8</v>
      </c>
      <c r="M5" s="392">
        <v>740.4</v>
      </c>
      <c r="N5" s="392">
        <v>655.9</v>
      </c>
      <c r="O5" s="392">
        <v>607.5</v>
      </c>
      <c r="P5" s="393">
        <v>603.6</v>
      </c>
    </row>
    <row r="6" spans="1:18" x14ac:dyDescent="0.2">
      <c r="A6" s="424" t="s">
        <v>172</v>
      </c>
      <c r="B6" s="386" t="s">
        <v>48</v>
      </c>
      <c r="C6" s="388">
        <f>VLOOKUP(A6,lookup_lists!$D$72:$Q$110,3,FALSE)</f>
        <v>155</v>
      </c>
      <c r="D6" s="250"/>
      <c r="E6" s="250"/>
      <c r="F6" s="391">
        <v>961.9</v>
      </c>
      <c r="G6" s="391">
        <v>843.4</v>
      </c>
      <c r="H6" s="392">
        <v>887.7</v>
      </c>
      <c r="I6" s="392">
        <v>931.2</v>
      </c>
      <c r="J6" s="392">
        <v>797.9</v>
      </c>
      <c r="K6" s="392">
        <v>773.7</v>
      </c>
      <c r="L6" s="392">
        <v>502.9</v>
      </c>
      <c r="M6" s="392">
        <v>578.79999999999995</v>
      </c>
      <c r="N6" s="392">
        <v>748.2</v>
      </c>
      <c r="O6" s="392">
        <v>702.1</v>
      </c>
      <c r="P6" s="393">
        <v>729.8</v>
      </c>
    </row>
    <row r="7" spans="1:18" x14ac:dyDescent="0.2">
      <c r="A7" s="424" t="s">
        <v>173</v>
      </c>
      <c r="B7" s="386" t="s">
        <v>48</v>
      </c>
      <c r="C7" s="388">
        <f>VLOOKUP(A7,lookup_lists!$D$72:$Q$110,3,FALSE)</f>
        <v>154</v>
      </c>
      <c r="D7" s="250"/>
      <c r="E7" s="250"/>
      <c r="F7" s="391">
        <v>1170.8</v>
      </c>
      <c r="G7" s="391">
        <v>627.6</v>
      </c>
      <c r="H7" s="392">
        <v>849.8</v>
      </c>
      <c r="I7" s="392">
        <v>814.3</v>
      </c>
      <c r="J7" s="392">
        <v>1020.1</v>
      </c>
      <c r="K7" s="392">
        <v>990.1</v>
      </c>
      <c r="L7" s="392">
        <v>1001.8</v>
      </c>
      <c r="M7" s="392">
        <v>918.8</v>
      </c>
      <c r="N7" s="392">
        <v>1023.4</v>
      </c>
      <c r="O7" s="392">
        <v>846.1</v>
      </c>
      <c r="P7" s="393">
        <v>557.70000000000005</v>
      </c>
    </row>
    <row r="8" spans="1:18" x14ac:dyDescent="0.2">
      <c r="A8" s="424" t="s">
        <v>174</v>
      </c>
      <c r="B8" s="386" t="s">
        <v>48</v>
      </c>
      <c r="C8" s="388">
        <f>VLOOKUP(A8,lookup_lists!$D$72:$Q$110,3,FALSE)</f>
        <v>154</v>
      </c>
      <c r="D8" s="250"/>
      <c r="E8" s="250"/>
      <c r="F8" s="391">
        <v>758.3</v>
      </c>
      <c r="G8" s="391">
        <v>644.5</v>
      </c>
      <c r="H8" s="392">
        <v>277</v>
      </c>
      <c r="I8" s="392">
        <v>635.6</v>
      </c>
      <c r="J8" s="392">
        <v>776.7</v>
      </c>
      <c r="K8" s="392">
        <v>770.4</v>
      </c>
      <c r="L8" s="392">
        <v>723.4</v>
      </c>
      <c r="M8" s="392">
        <v>812.2</v>
      </c>
      <c r="N8" s="392">
        <v>530.1</v>
      </c>
      <c r="O8" s="392">
        <v>588.70000000000005</v>
      </c>
      <c r="P8" s="393">
        <v>276.39999999999998</v>
      </c>
    </row>
    <row r="9" spans="1:18" x14ac:dyDescent="0.2">
      <c r="A9" s="424" t="s">
        <v>175</v>
      </c>
      <c r="B9" s="386" t="s">
        <v>48</v>
      </c>
      <c r="C9" s="388">
        <f>VLOOKUP(A9,lookup_lists!$D$72:$Q$110,3,FALSE)</f>
        <v>154</v>
      </c>
      <c r="D9" s="250"/>
      <c r="E9" s="250"/>
      <c r="F9" s="391">
        <v>1059.5</v>
      </c>
      <c r="G9" s="391">
        <v>1173.3</v>
      </c>
      <c r="H9" s="392">
        <v>1145.4000000000001</v>
      </c>
      <c r="I9" s="392">
        <v>1098.5999999999999</v>
      </c>
      <c r="J9" s="392">
        <v>1126</v>
      </c>
      <c r="K9" s="392">
        <v>1071.0999999999999</v>
      </c>
      <c r="L9" s="392">
        <v>1059</v>
      </c>
      <c r="M9" s="392">
        <v>892.5</v>
      </c>
      <c r="N9" s="392">
        <v>1020.9</v>
      </c>
      <c r="O9" s="392">
        <v>901.7</v>
      </c>
      <c r="P9" s="393">
        <v>948.9</v>
      </c>
    </row>
    <row r="10" spans="1:18" x14ac:dyDescent="0.2">
      <c r="A10" s="424" t="s">
        <v>176</v>
      </c>
      <c r="B10" s="386" t="s">
        <v>48</v>
      </c>
      <c r="C10" s="388">
        <f>VLOOKUP(A10,lookup_lists!$D$72:$Q$110,3,FALSE)</f>
        <v>171</v>
      </c>
      <c r="D10" s="250"/>
      <c r="E10" s="250"/>
      <c r="F10" s="391">
        <v>1211.3</v>
      </c>
      <c r="G10" s="391">
        <v>1098.5</v>
      </c>
      <c r="H10" s="392">
        <v>1168.8</v>
      </c>
      <c r="I10" s="392">
        <v>1207.5999999999999</v>
      </c>
      <c r="J10" s="392">
        <v>1081.5</v>
      </c>
      <c r="K10" s="392">
        <v>1138.2</v>
      </c>
      <c r="L10" s="392">
        <v>1086.2</v>
      </c>
      <c r="M10" s="392">
        <v>1090.2</v>
      </c>
      <c r="N10" s="392">
        <v>1056</v>
      </c>
      <c r="O10" s="392">
        <v>959</v>
      </c>
      <c r="P10" s="393">
        <v>995.2</v>
      </c>
    </row>
    <row r="11" spans="1:18" x14ac:dyDescent="0.2">
      <c r="A11" s="424" t="s">
        <v>177</v>
      </c>
      <c r="B11" s="389"/>
      <c r="C11" s="390"/>
      <c r="D11" s="250"/>
      <c r="E11" s="250"/>
      <c r="F11" s="394">
        <f>SUBTOTAL(9,F3:F10)</f>
        <v>7858.4000000000005</v>
      </c>
      <c r="G11" s="394">
        <f t="shared" ref="G11:P11" si="0">SUBTOTAL(9,G3:G10)</f>
        <v>6865.3</v>
      </c>
      <c r="H11" s="394">
        <f t="shared" si="0"/>
        <v>6231.9000000000005</v>
      </c>
      <c r="I11" s="394">
        <f t="shared" si="0"/>
        <v>7107</v>
      </c>
      <c r="J11" s="394">
        <f t="shared" si="0"/>
        <v>6623.5</v>
      </c>
      <c r="K11" s="394">
        <f>SUBTOTAL(9,K3:K10)</f>
        <v>6386.9000000000005</v>
      </c>
      <c r="L11" s="394">
        <f t="shared" si="0"/>
        <v>6110.2</v>
      </c>
      <c r="M11" s="394">
        <f t="shared" si="0"/>
        <v>5942.5</v>
      </c>
      <c r="N11" s="394">
        <f t="shared" si="0"/>
        <v>6048.7</v>
      </c>
      <c r="O11" s="394">
        <f t="shared" si="0"/>
        <v>5887.9</v>
      </c>
      <c r="P11" s="395">
        <f t="shared" si="0"/>
        <v>5275.0999999999995</v>
      </c>
    </row>
    <row r="12" spans="1:18" ht="16" thickBot="1" x14ac:dyDescent="0.25">
      <c r="A12" s="424" t="s">
        <v>178</v>
      </c>
      <c r="B12" s="389"/>
      <c r="C12" s="390"/>
      <c r="D12" s="250"/>
      <c r="E12" s="250"/>
      <c r="F12" s="389">
        <f>'NIR-2021-Elecricity'!R$124</f>
        <v>6420</v>
      </c>
      <c r="G12" s="389">
        <f>'NIR-2021-Elecricity'!S$124</f>
        <v>6180</v>
      </c>
      <c r="H12" s="389">
        <f>'NIR-2021-Elecricity'!T$124</f>
        <v>5170</v>
      </c>
      <c r="I12" s="389">
        <f>'NIR-2021-Elecricity'!U$124</f>
        <v>5170</v>
      </c>
      <c r="J12" s="389">
        <f>'NIR-2021-Elecricity'!V$124</f>
        <v>4850</v>
      </c>
      <c r="K12" s="389">
        <f>'NIR-2021-Elecricity'!W$124</f>
        <v>4450</v>
      </c>
      <c r="L12" s="389">
        <f>'NIR-2021-Elecricity'!X$124</f>
        <v>4390</v>
      </c>
      <c r="M12" s="389">
        <f>'NIR-2021-Elecricity'!Y$124</f>
        <v>4740</v>
      </c>
      <c r="N12" s="389">
        <f>'NIR-2021-Elecricity'!Z$124</f>
        <v>4890</v>
      </c>
      <c r="O12" s="389">
        <f>'NIR-2021-Elecricity'!AA$124</f>
        <v>4870</v>
      </c>
      <c r="P12" s="396"/>
    </row>
    <row r="13" spans="1:18" ht="25" thickBot="1" x14ac:dyDescent="0.25">
      <c r="A13" s="775" t="s">
        <v>179</v>
      </c>
      <c r="B13" s="776"/>
      <c r="C13" s="776"/>
      <c r="D13" s="776"/>
      <c r="E13" s="776"/>
      <c r="F13" s="776"/>
      <c r="G13" s="776"/>
      <c r="H13" s="776"/>
      <c r="I13" s="776"/>
      <c r="J13" s="776"/>
      <c r="K13" s="776"/>
      <c r="L13" s="776"/>
      <c r="M13" s="776"/>
      <c r="N13" s="776"/>
      <c r="O13" s="776"/>
      <c r="P13" s="777"/>
    </row>
    <row r="14" spans="1:18" ht="16" thickBot="1" x14ac:dyDescent="0.25">
      <c r="A14" s="422" t="s">
        <v>92</v>
      </c>
      <c r="B14" s="306">
        <v>2006</v>
      </c>
      <c r="C14" s="306">
        <v>2007</v>
      </c>
      <c r="D14" s="306">
        <v>2008</v>
      </c>
      <c r="E14" s="306">
        <v>2009</v>
      </c>
      <c r="F14" s="306">
        <v>2010</v>
      </c>
      <c r="G14" s="306">
        <v>2011</v>
      </c>
      <c r="H14" s="306">
        <v>2012</v>
      </c>
      <c r="I14" s="306">
        <v>2013</v>
      </c>
      <c r="J14" s="306">
        <v>2014</v>
      </c>
      <c r="K14" s="306">
        <v>2015</v>
      </c>
      <c r="L14" s="306">
        <v>2016</v>
      </c>
      <c r="M14" s="306">
        <v>2017</v>
      </c>
      <c r="N14" s="306">
        <v>2018</v>
      </c>
      <c r="O14" s="306">
        <v>2019</v>
      </c>
      <c r="P14" s="307">
        <v>2020</v>
      </c>
    </row>
    <row r="15" spans="1:18" x14ac:dyDescent="0.2">
      <c r="A15" s="423" t="s">
        <v>169</v>
      </c>
      <c r="B15" s="250"/>
      <c r="C15" s="250"/>
      <c r="D15" s="250"/>
      <c r="E15" s="250"/>
      <c r="F15" s="229">
        <f t="shared" ref="F15:P15" si="1">F3/SUM(F$3:F$6)</f>
        <v>0.23498701653683204</v>
      </c>
      <c r="G15" s="229">
        <f t="shared" si="1"/>
        <v>0.28054434876859152</v>
      </c>
      <c r="H15" s="229">
        <f t="shared" si="1"/>
        <v>0.30033322584112659</v>
      </c>
      <c r="I15" s="229">
        <f t="shared" si="1"/>
        <v>0.26052702259094573</v>
      </c>
      <c r="J15" s="229">
        <f t="shared" si="1"/>
        <v>0.26676084300549785</v>
      </c>
      <c r="K15" s="229">
        <f t="shared" si="1"/>
        <v>0.28757602085143352</v>
      </c>
      <c r="L15" s="229">
        <f t="shared" si="1"/>
        <v>0.33886954192338603</v>
      </c>
      <c r="M15" s="229">
        <f t="shared" si="1"/>
        <v>0.27131191672648958</v>
      </c>
      <c r="N15" s="229">
        <f t="shared" si="1"/>
        <v>0.24322871438613902</v>
      </c>
      <c r="O15" s="229">
        <f t="shared" si="1"/>
        <v>0.27997222650825487</v>
      </c>
      <c r="P15" s="235">
        <f t="shared" si="1"/>
        <v>0.2956065521246346</v>
      </c>
    </row>
    <row r="16" spans="1:18" x14ac:dyDescent="0.2">
      <c r="A16" s="424" t="s">
        <v>170</v>
      </c>
      <c r="B16" s="250"/>
      <c r="C16" s="250"/>
      <c r="D16" s="250"/>
      <c r="E16" s="250"/>
      <c r="F16" s="229">
        <f t="shared" ref="F16:P16" si="2">F4/SUM(F$3:F$6)</f>
        <v>0.23916905835725025</v>
      </c>
      <c r="G16" s="229">
        <f t="shared" si="2"/>
        <v>0.2343288974528813</v>
      </c>
      <c r="H16" s="229">
        <f t="shared" si="2"/>
        <v>0.15331971765380345</v>
      </c>
      <c r="I16" s="229">
        <f t="shared" si="2"/>
        <v>0.23593661404398822</v>
      </c>
      <c r="J16" s="229">
        <f t="shared" si="2"/>
        <v>0.25416157605375689</v>
      </c>
      <c r="K16" s="229">
        <f t="shared" si="2"/>
        <v>0.16374994828513506</v>
      </c>
      <c r="L16" s="229">
        <f t="shared" si="2"/>
        <v>0.13487811411733194</v>
      </c>
      <c r="M16" s="229">
        <f t="shared" si="2"/>
        <v>0.13680007178750894</v>
      </c>
      <c r="N16" s="229">
        <f t="shared" si="2"/>
        <v>0.17615680436670386</v>
      </c>
      <c r="O16" s="229">
        <f t="shared" si="2"/>
        <v>0.21485881808362906</v>
      </c>
      <c r="P16" s="235">
        <f t="shared" si="2"/>
        <v>0.17037126036284994</v>
      </c>
    </row>
    <row r="17" spans="1:16" x14ac:dyDescent="0.2">
      <c r="A17" s="424" t="s">
        <v>171</v>
      </c>
      <c r="B17" s="250"/>
      <c r="C17" s="250"/>
      <c r="D17" s="250"/>
      <c r="E17" s="250"/>
      <c r="F17" s="229">
        <f t="shared" ref="F17:P17" si="3">F5/SUM(F$3:F$6)</f>
        <v>0.26292196255295885</v>
      </c>
      <c r="G17" s="229">
        <f t="shared" si="3"/>
        <v>0.23119768772204491</v>
      </c>
      <c r="H17" s="229">
        <f t="shared" si="3"/>
        <v>0.2282776165394676</v>
      </c>
      <c r="I17" s="229">
        <f t="shared" si="3"/>
        <v>0.22564087260139071</v>
      </c>
      <c r="J17" s="229">
        <f t="shared" si="3"/>
        <v>0.17444257788637749</v>
      </c>
      <c r="K17" s="229">
        <f t="shared" si="3"/>
        <v>0.22857970294981586</v>
      </c>
      <c r="L17" s="229">
        <f t="shared" si="3"/>
        <v>0.30172336815787126</v>
      </c>
      <c r="M17" s="229">
        <f t="shared" si="3"/>
        <v>0.33219669777458716</v>
      </c>
      <c r="N17" s="229">
        <f t="shared" si="3"/>
        <v>0.27122358681718561</v>
      </c>
      <c r="O17" s="229">
        <f t="shared" si="3"/>
        <v>0.23433883659929022</v>
      </c>
      <c r="P17" s="235">
        <f t="shared" si="3"/>
        <v>0.24173975729905087</v>
      </c>
    </row>
    <row r="18" spans="1:16" x14ac:dyDescent="0.2">
      <c r="A18" s="424" t="s">
        <v>172</v>
      </c>
      <c r="B18" s="250"/>
      <c r="C18" s="250"/>
      <c r="D18" s="250"/>
      <c r="E18" s="250"/>
      <c r="F18" s="229">
        <f t="shared" ref="F18:P18" si="4">F6/SUM(F$3:F$6)</f>
        <v>0.26292196255295885</v>
      </c>
      <c r="G18" s="229">
        <f t="shared" si="4"/>
        <v>0.25392906605648219</v>
      </c>
      <c r="H18" s="229">
        <f t="shared" si="4"/>
        <v>0.31806943996560255</v>
      </c>
      <c r="I18" s="229">
        <f t="shared" si="4"/>
        <v>0.27789549076367548</v>
      </c>
      <c r="J18" s="229">
        <f t="shared" si="4"/>
        <v>0.30463500305436769</v>
      </c>
      <c r="K18" s="229">
        <f t="shared" si="4"/>
        <v>0.32009432791361547</v>
      </c>
      <c r="L18" s="229">
        <f t="shared" si="4"/>
        <v>0.22452897580141085</v>
      </c>
      <c r="M18" s="229">
        <f t="shared" si="4"/>
        <v>0.25969131371141418</v>
      </c>
      <c r="N18" s="229">
        <f t="shared" si="4"/>
        <v>0.30939089442997147</v>
      </c>
      <c r="O18" s="229">
        <f t="shared" si="4"/>
        <v>0.27083011880882579</v>
      </c>
      <c r="P18" s="235">
        <f t="shared" si="4"/>
        <v>0.29228243021346473</v>
      </c>
    </row>
    <row r="19" spans="1:16" x14ac:dyDescent="0.2">
      <c r="A19" s="424" t="s">
        <v>173</v>
      </c>
      <c r="B19" s="250"/>
      <c r="C19" s="250"/>
      <c r="D19" s="250"/>
      <c r="E19" s="250"/>
      <c r="F19" s="229">
        <f t="shared" ref="F19:P19" si="5">F7/F7</f>
        <v>1</v>
      </c>
      <c r="G19" s="229">
        <f t="shared" si="5"/>
        <v>1</v>
      </c>
      <c r="H19" s="229">
        <f t="shared" si="5"/>
        <v>1</v>
      </c>
      <c r="I19" s="229">
        <f t="shared" si="5"/>
        <v>1</v>
      </c>
      <c r="J19" s="229">
        <f t="shared" si="5"/>
        <v>1</v>
      </c>
      <c r="K19" s="229">
        <f t="shared" si="5"/>
        <v>1</v>
      </c>
      <c r="L19" s="229">
        <f t="shared" si="5"/>
        <v>1</v>
      </c>
      <c r="M19" s="229">
        <f t="shared" si="5"/>
        <v>1</v>
      </c>
      <c r="N19" s="229">
        <f t="shared" si="5"/>
        <v>1</v>
      </c>
      <c r="O19" s="229">
        <f t="shared" si="5"/>
        <v>1</v>
      </c>
      <c r="P19" s="235">
        <f t="shared" si="5"/>
        <v>1</v>
      </c>
    </row>
    <row r="20" spans="1:16" x14ac:dyDescent="0.2">
      <c r="A20" s="424" t="s">
        <v>174</v>
      </c>
      <c r="B20" s="250"/>
      <c r="C20" s="250"/>
      <c r="D20" s="250"/>
      <c r="E20" s="250"/>
      <c r="F20" s="229">
        <f t="shared" ref="F20:P20" si="6">F8/(F$9+F$8)</f>
        <v>0.41715260204642973</v>
      </c>
      <c r="G20" s="229">
        <f t="shared" si="6"/>
        <v>0.35454945538563098</v>
      </c>
      <c r="H20" s="229">
        <f t="shared" si="6"/>
        <v>0.19474128233970753</v>
      </c>
      <c r="I20" s="229">
        <f t="shared" si="6"/>
        <v>0.36650905316572491</v>
      </c>
      <c r="J20" s="229">
        <f t="shared" si="6"/>
        <v>0.4082093866610606</v>
      </c>
      <c r="K20" s="229">
        <f t="shared" si="6"/>
        <v>0.41835460222644583</v>
      </c>
      <c r="L20" s="229">
        <f t="shared" si="6"/>
        <v>0.40585727109515257</v>
      </c>
      <c r="M20" s="229">
        <f t="shared" si="6"/>
        <v>0.47644746876283217</v>
      </c>
      <c r="N20" s="229">
        <f t="shared" si="6"/>
        <v>0.34177949709864602</v>
      </c>
      <c r="O20" s="229">
        <f t="shared" si="6"/>
        <v>0.39499463231347293</v>
      </c>
      <c r="P20" s="235">
        <f t="shared" si="6"/>
        <v>0.22557740961397207</v>
      </c>
    </row>
    <row r="21" spans="1:16" x14ac:dyDescent="0.2">
      <c r="A21" s="424" t="s">
        <v>175</v>
      </c>
      <c r="B21" s="250"/>
      <c r="C21" s="250"/>
      <c r="D21" s="250"/>
      <c r="E21" s="250"/>
      <c r="F21" s="229">
        <f t="shared" ref="F21:P21" si="7">F9/(F$9+F$8)</f>
        <v>0.58284739795357021</v>
      </c>
      <c r="G21" s="229">
        <f t="shared" si="7"/>
        <v>0.64545054461436902</v>
      </c>
      <c r="H21" s="229">
        <f t="shared" si="7"/>
        <v>0.80525871766029244</v>
      </c>
      <c r="I21" s="229">
        <f t="shared" si="7"/>
        <v>0.6334909468342752</v>
      </c>
      <c r="J21" s="229">
        <f t="shared" si="7"/>
        <v>0.59179061333893934</v>
      </c>
      <c r="K21" s="229">
        <f t="shared" si="7"/>
        <v>0.58164539777355417</v>
      </c>
      <c r="L21" s="229">
        <f t="shared" si="7"/>
        <v>0.59414272890484732</v>
      </c>
      <c r="M21" s="229">
        <f t="shared" si="7"/>
        <v>0.52355253123716783</v>
      </c>
      <c r="N21" s="229">
        <f t="shared" si="7"/>
        <v>0.65822050290135392</v>
      </c>
      <c r="O21" s="229">
        <f t="shared" si="7"/>
        <v>0.60500536768652713</v>
      </c>
      <c r="P21" s="235">
        <f t="shared" si="7"/>
        <v>0.7744225903860279</v>
      </c>
    </row>
    <row r="22" spans="1:16" ht="16" thickBot="1" x14ac:dyDescent="0.25">
      <c r="A22" s="426" t="s">
        <v>176</v>
      </c>
      <c r="B22" s="302"/>
      <c r="C22" s="302"/>
      <c r="D22" s="302"/>
      <c r="E22" s="302"/>
      <c r="F22" s="397">
        <v>1</v>
      </c>
      <c r="G22" s="397">
        <v>1</v>
      </c>
      <c r="H22" s="397">
        <v>1</v>
      </c>
      <c r="I22" s="397">
        <v>1</v>
      </c>
      <c r="J22" s="397">
        <v>1</v>
      </c>
      <c r="K22" s="397">
        <v>1</v>
      </c>
      <c r="L22" s="397">
        <v>1</v>
      </c>
      <c r="M22" s="397">
        <v>1</v>
      </c>
      <c r="N22" s="397">
        <v>1</v>
      </c>
      <c r="O22" s="397">
        <v>1</v>
      </c>
      <c r="P22" s="398">
        <v>1</v>
      </c>
    </row>
    <row r="23" spans="1:16" ht="25" thickBot="1" x14ac:dyDescent="0.25">
      <c r="A23" s="775" t="s">
        <v>180</v>
      </c>
      <c r="B23" s="776"/>
      <c r="C23" s="776"/>
      <c r="D23" s="776"/>
      <c r="E23" s="776"/>
      <c r="F23" s="776"/>
      <c r="G23" s="776"/>
      <c r="H23" s="776"/>
      <c r="I23" s="776"/>
      <c r="J23" s="776"/>
      <c r="K23" s="776"/>
      <c r="L23" s="776"/>
      <c r="M23" s="776"/>
      <c r="N23" s="776"/>
      <c r="O23" s="777"/>
      <c r="P23" s="243"/>
    </row>
    <row r="24" spans="1:16" ht="16" thickBot="1" x14ac:dyDescent="0.25">
      <c r="A24" s="422" t="s">
        <v>92</v>
      </c>
      <c r="B24" s="306">
        <v>2006</v>
      </c>
      <c r="C24" s="306">
        <v>2007</v>
      </c>
      <c r="D24" s="306">
        <v>2008</v>
      </c>
      <c r="E24" s="306">
        <v>2009</v>
      </c>
      <c r="F24" s="306">
        <v>2010</v>
      </c>
      <c r="G24" s="306">
        <v>2011</v>
      </c>
      <c r="H24" s="306">
        <v>2012</v>
      </c>
      <c r="I24" s="306">
        <v>2013</v>
      </c>
      <c r="J24" s="306">
        <v>2014</v>
      </c>
      <c r="K24" s="306">
        <v>2015</v>
      </c>
      <c r="L24" s="306">
        <v>2016</v>
      </c>
      <c r="M24" s="306">
        <v>2017</v>
      </c>
      <c r="N24" s="306">
        <v>2018</v>
      </c>
      <c r="O24" s="307">
        <v>2019</v>
      </c>
    </row>
    <row r="25" spans="1:16" x14ac:dyDescent="0.2">
      <c r="A25" s="427" t="s">
        <v>181</v>
      </c>
      <c r="B25" s="399">
        <f>'2020-ECCC_Large Facilities'!E21</f>
        <v>4.1320459999999999</v>
      </c>
      <c r="C25" s="399">
        <f>'2020-ECCC_Large Facilities'!F21</f>
        <v>4.2847667999999999</v>
      </c>
      <c r="D25" s="399">
        <f>'2020-ECCC_Large Facilities'!G21</f>
        <v>4.1370631069890003</v>
      </c>
      <c r="E25" s="399">
        <f>'2020-ECCC_Large Facilities'!H21</f>
        <v>3.9399488799999998</v>
      </c>
      <c r="F25" s="399">
        <f>'2020-ECCC_Large Facilities'!I21</f>
        <v>3.68952692</v>
      </c>
      <c r="G25" s="399">
        <f>'2020-ECCC_Large Facilities'!J21</f>
        <v>3.4808883150000001</v>
      </c>
      <c r="H25" s="399">
        <f>'2020-ECCC_Large Facilities'!K21</f>
        <v>2.807954941312</v>
      </c>
      <c r="I25" s="399">
        <f>'2020-ECCC_Large Facilities'!L21</f>
        <v>3.3185539997290001</v>
      </c>
      <c r="J25" s="399">
        <f>'2020-ECCC_Large Facilities'!M21</f>
        <v>2.2882980095560002</v>
      </c>
      <c r="K25" s="399">
        <f>'2020-ECCC_Large Facilities'!N21</f>
        <v>2.217439835635</v>
      </c>
      <c r="L25" s="399">
        <f>'2020-ECCC_Large Facilities'!O21</f>
        <v>2.2696816397999999</v>
      </c>
      <c r="M25" s="399">
        <f>'2020-ECCC_Large Facilities'!P21</f>
        <v>2.1920833893369998</v>
      </c>
      <c r="N25" s="399">
        <f>'2020-ECCC_Large Facilities'!Q21</f>
        <v>2.3833349900000003</v>
      </c>
      <c r="O25" s="400">
        <f>'2020-ECCC_Large Facilities'!R21</f>
        <v>2.4958997884</v>
      </c>
    </row>
    <row r="26" spans="1:16" x14ac:dyDescent="0.2">
      <c r="A26" s="428" t="s">
        <v>173</v>
      </c>
      <c r="B26" s="399">
        <f>'2020-ECCC_Large Facilities'!E24</f>
        <v>1.0869740000000001</v>
      </c>
      <c r="C26" s="399">
        <f>'2020-ECCC_Large Facilities'!F24</f>
        <v>1.174293</v>
      </c>
      <c r="D26" s="399">
        <f>'2020-ECCC_Large Facilities'!G24</f>
        <v>1.0471056249999999</v>
      </c>
      <c r="E26" s="399">
        <f>'2020-ECCC_Large Facilities'!H24</f>
        <v>1.016221</v>
      </c>
      <c r="F26" s="399">
        <f>'2020-ECCC_Large Facilities'!I24</f>
        <v>1.060467</v>
      </c>
      <c r="G26" s="399">
        <f>'2020-ECCC_Large Facilities'!J24</f>
        <v>0.59484254339999998</v>
      </c>
      <c r="H26" s="399">
        <f>'2020-ECCC_Large Facilities'!K24</f>
        <v>0.80049720556600001</v>
      </c>
      <c r="I26" s="399">
        <f>'2020-ECCC_Large Facilities'!L24</f>
        <v>0.75470900026400001</v>
      </c>
      <c r="J26" s="399">
        <f>'2020-ECCC_Large Facilities'!M24</f>
        <v>0.955842005474</v>
      </c>
      <c r="K26" s="399">
        <f>'2020-ECCC_Large Facilities'!N24</f>
        <v>0.86998324625500001</v>
      </c>
      <c r="L26" s="399">
        <f>'2020-ECCC_Large Facilities'!O24</f>
        <v>0.96088667900000002</v>
      </c>
      <c r="M26" s="399">
        <f>'2020-ECCC_Large Facilities'!P24</f>
        <v>0.88539248471300003</v>
      </c>
      <c r="N26" s="399">
        <f>'2020-ECCC_Large Facilities'!Q24</f>
        <v>0.98841904689999993</v>
      </c>
      <c r="O26" s="400">
        <f>'2020-ECCC_Large Facilities'!R24</f>
        <v>0.80917116420000001</v>
      </c>
    </row>
    <row r="27" spans="1:16" x14ac:dyDescent="0.2">
      <c r="A27" s="428" t="s">
        <v>182</v>
      </c>
      <c r="B27" s="399">
        <f>'2020-ECCC_Large Facilities'!E29</f>
        <v>2.2083200000000001</v>
      </c>
      <c r="C27" s="399">
        <f>'2020-ECCC_Large Facilities'!F29</f>
        <v>2.2444950000000001</v>
      </c>
      <c r="D27" s="399">
        <f>'2020-ECCC_Large Facilities'!G29</f>
        <v>2.1713805232999999</v>
      </c>
      <c r="E27" s="399">
        <f>'2020-ECCC_Large Facilities'!H29</f>
        <v>1.8171520000000001</v>
      </c>
      <c r="F27" s="399">
        <f>'2020-ECCC_Large Facilities'!I29</f>
        <v>1.7005479999999999</v>
      </c>
      <c r="G27" s="399">
        <f>'2020-ECCC_Large Facilities'!J29</f>
        <v>1.7375188610000001</v>
      </c>
      <c r="H27" s="399">
        <f>'2020-ECCC_Large Facilities'!K29</f>
        <v>1.360911571026</v>
      </c>
      <c r="I27" s="399">
        <f>'2020-ECCC_Large Facilities'!L29</f>
        <v>1.6051059998699999</v>
      </c>
      <c r="J27" s="399">
        <f>'2020-ECCC_Large Facilities'!M29</f>
        <v>1.716867000148</v>
      </c>
      <c r="K27" s="399">
        <f>'2020-ECCC_Large Facilities'!N29</f>
        <v>1.6658084901769998</v>
      </c>
      <c r="L27" s="399">
        <f>'2020-ECCC_Large Facilities'!O29</f>
        <v>1.6930332521</v>
      </c>
      <c r="M27" s="399">
        <f>'2020-ECCC_Large Facilities'!P29</f>
        <v>1.6207995082690001</v>
      </c>
      <c r="N27" s="399">
        <f>'2020-ECCC_Large Facilities'!Q29</f>
        <v>1.4736585770000001</v>
      </c>
      <c r="O27" s="400">
        <f>'2020-ECCC_Large Facilities'!R29</f>
        <v>1.4829383960839999</v>
      </c>
    </row>
    <row r="28" spans="1:16" x14ac:dyDescent="0.2">
      <c r="A28" s="428" t="s">
        <v>176</v>
      </c>
      <c r="B28" s="399">
        <f>'2020-ECCC_Large Facilities'!E23</f>
        <v>1.751533</v>
      </c>
      <c r="C28" s="399">
        <f>'2020-ECCC_Large Facilities'!F23</f>
        <v>1.4629909999999999</v>
      </c>
      <c r="D28" s="399">
        <f>'2020-ECCC_Large Facilities'!G23</f>
        <v>1.43148425282</v>
      </c>
      <c r="E28" s="399">
        <f>'2020-ECCC_Large Facilities'!H23</f>
        <v>1.444579882694</v>
      </c>
      <c r="F28" s="399">
        <f>'2020-ECCC_Large Facilities'!I23</f>
        <v>1.4832383154040001</v>
      </c>
      <c r="G28" s="399">
        <f>'2020-ECCC_Large Facilities'!J23</f>
        <v>1.353648207</v>
      </c>
      <c r="H28" s="399">
        <f>'2020-ECCC_Large Facilities'!K23</f>
        <v>1.3783651283760001</v>
      </c>
      <c r="I28" s="399">
        <f>'2020-ECCC_Large Facilities'!L23</f>
        <v>1.364891998456</v>
      </c>
      <c r="J28" s="399">
        <f>'2020-ECCC_Large Facilities'!M23</f>
        <v>1.240297001746</v>
      </c>
      <c r="K28" s="399">
        <f>'2020-ECCC_Large Facilities'!N23</f>
        <v>1.2795288228170001</v>
      </c>
      <c r="L28" s="399">
        <f>'2020-ECCC_Large Facilities'!O23</f>
        <v>1.2851075296279999</v>
      </c>
      <c r="M28" s="399">
        <f>'2020-ECCC_Large Facilities'!P23</f>
        <v>1.1520315308419999</v>
      </c>
      <c r="N28" s="399">
        <f>'2020-ECCC_Large Facilities'!Q23</f>
        <v>1.1112213389999999</v>
      </c>
      <c r="O28" s="400">
        <f>'2020-ECCC_Large Facilities'!R23</f>
        <v>1.0256470347</v>
      </c>
    </row>
    <row r="29" spans="1:16" x14ac:dyDescent="0.2">
      <c r="A29" s="428" t="s">
        <v>183</v>
      </c>
      <c r="B29" s="663">
        <f>SUM(B25:B28)</f>
        <v>9.1788730000000012</v>
      </c>
      <c r="C29" s="663">
        <f t="shared" ref="C29:O29" si="8">SUM(C25:C28)</f>
        <v>9.1665458000000015</v>
      </c>
      <c r="D29" s="663">
        <f t="shared" si="8"/>
        <v>8.7870335081090012</v>
      </c>
      <c r="E29" s="663">
        <f t="shared" si="8"/>
        <v>8.2179017626939999</v>
      </c>
      <c r="F29" s="663">
        <f t="shared" si="8"/>
        <v>7.933780235403999</v>
      </c>
      <c r="G29" s="663">
        <f t="shared" si="8"/>
        <v>7.1668979263999999</v>
      </c>
      <c r="H29" s="663">
        <f t="shared" si="8"/>
        <v>6.3477288462800008</v>
      </c>
      <c r="I29" s="663">
        <f t="shared" si="8"/>
        <v>7.043260998319</v>
      </c>
      <c r="J29" s="663">
        <f t="shared" si="8"/>
        <v>6.2013040169239995</v>
      </c>
      <c r="K29" s="663">
        <f t="shared" si="8"/>
        <v>6.0327603948839998</v>
      </c>
      <c r="L29" s="663">
        <f t="shared" si="8"/>
        <v>6.208709100528</v>
      </c>
      <c r="M29" s="663">
        <f t="shared" si="8"/>
        <v>5.8503069131609999</v>
      </c>
      <c r="N29" s="663">
        <f t="shared" si="8"/>
        <v>5.9566339529000008</v>
      </c>
      <c r="O29" s="664">
        <f t="shared" si="8"/>
        <v>5.813656383384</v>
      </c>
    </row>
    <row r="30" spans="1:16" ht="16" x14ac:dyDescent="0.2">
      <c r="A30" s="429" t="s">
        <v>139</v>
      </c>
      <c r="B30" s="661">
        <f>'NIR-2021-Elecricity'!N$128/1000</f>
        <v>10.199999999999999</v>
      </c>
      <c r="C30" s="661">
        <f>'NIR-2021-Elecricity'!O$128/1000</f>
        <v>11.6</v>
      </c>
      <c r="D30" s="661">
        <f>'NIR-2021-Elecricity'!P$128/1000</f>
        <v>9.5</v>
      </c>
      <c r="E30" s="661">
        <f>'NIR-2021-Elecricity'!Q$128/1000</f>
        <v>9.4700000000000006</v>
      </c>
      <c r="F30" s="661">
        <f>'NIR-2021-Elecricity'!R$128/1000</f>
        <v>8.8699999999999992</v>
      </c>
      <c r="G30" s="661">
        <f>'NIR-2021-Elecricity'!S$128/1000</f>
        <v>8.5399999999999991</v>
      </c>
      <c r="H30" s="661">
        <f>'NIR-2021-Elecricity'!T$128/1000</f>
        <v>7.69</v>
      </c>
      <c r="I30" s="661">
        <f>'NIR-2021-Elecricity'!U$128/1000</f>
        <v>7.59</v>
      </c>
      <c r="J30" s="661">
        <f>'NIR-2021-Elecricity'!V$128/1000</f>
        <v>7.21</v>
      </c>
      <c r="K30" s="661">
        <f>'NIR-2021-Elecricity'!W$128/1000</f>
        <v>6.99</v>
      </c>
      <c r="L30" s="661">
        <f>'NIR-2021-Elecricity'!X$128/1000</f>
        <v>6.39</v>
      </c>
      <c r="M30" s="661">
        <f>'NIR-2021-Elecricity'!Y$128/1000</f>
        <v>6.68</v>
      </c>
      <c r="N30" s="661">
        <f>'NIR-2021-Elecricity'!Z$128/1000</f>
        <v>6.99</v>
      </c>
      <c r="O30" s="662">
        <f>'NIR-2021-Elecricity'!AA$128/1000</f>
        <v>6.69</v>
      </c>
    </row>
    <row r="31" spans="1:16" ht="17" thickBot="1" x14ac:dyDescent="0.25">
      <c r="A31" s="430" t="s">
        <v>140</v>
      </c>
      <c r="B31" s="229">
        <f t="shared" ref="B31:O31" si="9">B29/B30</f>
        <v>0.89988950980392179</v>
      </c>
      <c r="C31" s="229">
        <f t="shared" si="9"/>
        <v>0.79021946551724154</v>
      </c>
      <c r="D31" s="229">
        <f t="shared" si="9"/>
        <v>0.92495089559042121</v>
      </c>
      <c r="E31" s="229">
        <f t="shared" si="9"/>
        <v>0.86778265709545932</v>
      </c>
      <c r="F31" s="229">
        <f t="shared" si="9"/>
        <v>0.89445098482570462</v>
      </c>
      <c r="G31" s="229">
        <f t="shared" si="9"/>
        <v>0.83921521386416864</v>
      </c>
      <c r="H31" s="229">
        <f t="shared" si="9"/>
        <v>0.82545238573211965</v>
      </c>
      <c r="I31" s="229">
        <f t="shared" si="9"/>
        <v>0.92796587593135704</v>
      </c>
      <c r="J31" s="229">
        <f t="shared" si="9"/>
        <v>0.86009764451095694</v>
      </c>
      <c r="K31" s="229">
        <f t="shared" si="9"/>
        <v>0.86305585048412015</v>
      </c>
      <c r="L31" s="229">
        <f t="shared" si="9"/>
        <v>0.97162896721877934</v>
      </c>
      <c r="M31" s="229">
        <f t="shared" si="9"/>
        <v>0.875794448077994</v>
      </c>
      <c r="N31" s="229">
        <f t="shared" si="9"/>
        <v>0.85216508625178833</v>
      </c>
      <c r="O31" s="235">
        <f t="shared" si="9"/>
        <v>0.86900693324125555</v>
      </c>
    </row>
    <row r="32" spans="1:16" ht="25" thickBot="1" x14ac:dyDescent="0.25">
      <c r="A32" s="775" t="s">
        <v>184</v>
      </c>
      <c r="B32" s="776"/>
      <c r="C32" s="776" t="s">
        <v>145</v>
      </c>
      <c r="D32" s="776" t="s">
        <v>47</v>
      </c>
      <c r="E32" s="776"/>
      <c r="F32" s="776"/>
      <c r="G32" s="776"/>
      <c r="H32" s="776"/>
      <c r="I32" s="776"/>
      <c r="J32" s="776"/>
      <c r="K32" s="776"/>
      <c r="L32" s="776"/>
      <c r="M32" s="776"/>
      <c r="N32" s="776"/>
      <c r="O32" s="777"/>
    </row>
    <row r="33" spans="1:15" ht="16" thickBot="1" x14ac:dyDescent="0.25">
      <c r="A33" s="422" t="s">
        <v>92</v>
      </c>
      <c r="B33" s="306">
        <v>2006</v>
      </c>
      <c r="C33" s="306">
        <v>2007</v>
      </c>
      <c r="D33" s="306">
        <v>2008</v>
      </c>
      <c r="E33" s="306">
        <v>2009</v>
      </c>
      <c r="F33" s="306">
        <v>2010</v>
      </c>
      <c r="G33" s="306">
        <v>2011</v>
      </c>
      <c r="H33" s="306">
        <v>2012</v>
      </c>
      <c r="I33" s="306">
        <v>2013</v>
      </c>
      <c r="J33" s="306">
        <v>2014</v>
      </c>
      <c r="K33" s="306">
        <v>2015</v>
      </c>
      <c r="L33" s="306">
        <v>2016</v>
      </c>
      <c r="M33" s="306">
        <v>2017</v>
      </c>
      <c r="N33" s="306">
        <v>2018</v>
      </c>
      <c r="O33" s="307">
        <v>2019</v>
      </c>
    </row>
    <row r="34" spans="1:15" x14ac:dyDescent="0.2">
      <c r="A34" s="423" t="s">
        <v>169</v>
      </c>
      <c r="B34" s="339">
        <f>B$25*$F$15</f>
        <v>0.97097716173295068</v>
      </c>
      <c r="C34" s="339">
        <f>C$25*$F$15</f>
        <v>1.0068645668880689</v>
      </c>
      <c r="D34" s="339">
        <f>D$25*$F$15</f>
        <v>0.97215611673594193</v>
      </c>
      <c r="E34" s="339">
        <f>E$25*$F$15</f>
        <v>0.92583683261883287</v>
      </c>
      <c r="F34" s="339">
        <f>F$25*$F$15</f>
        <v>0.866990923363127</v>
      </c>
      <c r="G34" s="339">
        <f t="shared" ref="G34:O34" si="10">G$25*G15</f>
        <v>0.97654354546787492</v>
      </c>
      <c r="H34" s="339">
        <f t="shared" si="10"/>
        <v>0.84332216554076422</v>
      </c>
      <c r="I34" s="339">
        <f t="shared" si="10"/>
        <v>0.86457299285667055</v>
      </c>
      <c r="J34" s="339">
        <f t="shared" si="10"/>
        <v>0.61042830607696141</v>
      </c>
      <c r="K34" s="339">
        <f t="shared" si="10"/>
        <v>0.63768252440937012</v>
      </c>
      <c r="L34" s="339">
        <f t="shared" si="10"/>
        <v>0.76912597759094559</v>
      </c>
      <c r="M34" s="339">
        <f t="shared" si="10"/>
        <v>0.59473834598532116</v>
      </c>
      <c r="N34" s="339">
        <f t="shared" si="10"/>
        <v>0.57969550556920157</v>
      </c>
      <c r="O34" s="347">
        <f t="shared" si="10"/>
        <v>0.69878262089983023</v>
      </c>
    </row>
    <row r="35" spans="1:15" x14ac:dyDescent="0.2">
      <c r="A35" s="424" t="s">
        <v>170</v>
      </c>
      <c r="B35" s="339">
        <f>B$25*$F$16</f>
        <v>0.98825755090884237</v>
      </c>
      <c r="C35" s="339">
        <f>C$25*$F$16</f>
        <v>1.0247836408364084</v>
      </c>
      <c r="D35" s="339">
        <f>D$25*$F$16</f>
        <v>0.98945748766307917</v>
      </c>
      <c r="E35" s="339">
        <f>E$25*$F$16</f>
        <v>0.94231386360530267</v>
      </c>
      <c r="F35" s="339">
        <f>F$25*$F$16</f>
        <v>0.88242067924012579</v>
      </c>
      <c r="G35" s="339">
        <f t="shared" ref="G35:O35" si="11">G$25*G16</f>
        <v>0.81567272101056776</v>
      </c>
      <c r="H35" s="339">
        <f t="shared" si="11"/>
        <v>0.4305148587865581</v>
      </c>
      <c r="I35" s="339">
        <f t="shared" si="11"/>
        <v>0.78296839421819453</v>
      </c>
      <c r="J35" s="339">
        <f t="shared" si="11"/>
        <v>0.58159742858942787</v>
      </c>
      <c r="K35" s="339">
        <f t="shared" si="11"/>
        <v>0.36310565841062964</v>
      </c>
      <c r="L35" s="339">
        <f t="shared" si="11"/>
        <v>0.30613037922295749</v>
      </c>
      <c r="M35" s="339">
        <f t="shared" si="11"/>
        <v>0.29987716502550749</v>
      </c>
      <c r="N35" s="339">
        <f t="shared" si="11"/>
        <v>0.41984067557375016</v>
      </c>
      <c r="O35" s="347">
        <f t="shared" si="11"/>
        <v>0.53626607859080389</v>
      </c>
    </row>
    <row r="36" spans="1:15" x14ac:dyDescent="0.2">
      <c r="A36" s="424" t="s">
        <v>171</v>
      </c>
      <c r="B36" s="339">
        <f>B$25*$F$17</f>
        <v>1.0864056436791034</v>
      </c>
      <c r="C36" s="339">
        <f>C$25*$F$17</f>
        <v>1.1265592961377613</v>
      </c>
      <c r="D36" s="339">
        <f>D$25*$F$17</f>
        <v>1.0877247512949895</v>
      </c>
      <c r="E36" s="339">
        <f>E$25*$F$17</f>
        <v>1.0358990918879321</v>
      </c>
      <c r="F36" s="339">
        <f>F$25*$F$17</f>
        <v>0.97005765869837368</v>
      </c>
      <c r="G36" s="339">
        <f t="shared" ref="G36:O36" si="12">G$25*G17</f>
        <v>0.80477332964668513</v>
      </c>
      <c r="H36" s="339">
        <f t="shared" si="12"/>
        <v>0.640993261352924</v>
      </c>
      <c r="I36" s="339">
        <f t="shared" si="12"/>
        <v>0.7488014202736869</v>
      </c>
      <c r="J36" s="339">
        <f t="shared" si="12"/>
        <v>0.39917660375921515</v>
      </c>
      <c r="K36" s="339">
        <f t="shared" si="12"/>
        <v>0.50686173893853681</v>
      </c>
      <c r="L36" s="339">
        <f t="shared" si="12"/>
        <v>0.68481598900653629</v>
      </c>
      <c r="M36" s="339">
        <f t="shared" si="12"/>
        <v>0.72820286318427596</v>
      </c>
      <c r="N36" s="339">
        <f t="shared" si="12"/>
        <v>0.64641666457470126</v>
      </c>
      <c r="O36" s="347">
        <f t="shared" si="12"/>
        <v>0.58488625268207062</v>
      </c>
    </row>
    <row r="37" spans="1:15" x14ac:dyDescent="0.2">
      <c r="A37" s="424" t="s">
        <v>172</v>
      </c>
      <c r="B37" s="339">
        <f>B$25*$F$18</f>
        <v>1.0864056436791034</v>
      </c>
      <c r="C37" s="339">
        <f>C$25*$F$18</f>
        <v>1.1265592961377613</v>
      </c>
      <c r="D37" s="339">
        <f>D$25*$F$18</f>
        <v>1.0877247512949895</v>
      </c>
      <c r="E37" s="339">
        <f>E$25*$F$18</f>
        <v>1.0358990918879321</v>
      </c>
      <c r="F37" s="339">
        <f>F$25*$F$18</f>
        <v>0.97005765869837368</v>
      </c>
      <c r="G37" s="339">
        <f t="shared" ref="G37:O37" si="13">G$25*G18</f>
        <v>0.88389871887487204</v>
      </c>
      <c r="H37" s="339">
        <f t="shared" si="13"/>
        <v>0.89312465563175425</v>
      </c>
      <c r="I37" s="339">
        <f t="shared" si="13"/>
        <v>0.92221119238044869</v>
      </c>
      <c r="J37" s="339">
        <f t="shared" si="13"/>
        <v>0.69709567113039561</v>
      </c>
      <c r="K37" s="339">
        <f t="shared" si="13"/>
        <v>0.70978991387646329</v>
      </c>
      <c r="L37" s="339">
        <f t="shared" si="13"/>
        <v>0.50960929397956067</v>
      </c>
      <c r="M37" s="339">
        <f t="shared" si="13"/>
        <v>0.56926501514189487</v>
      </c>
      <c r="N37" s="339">
        <f t="shared" si="13"/>
        <v>0.73738214428234716</v>
      </c>
      <c r="O37" s="347">
        <f t="shared" si="13"/>
        <v>0.6759648362272952</v>
      </c>
    </row>
    <row r="38" spans="1:15" x14ac:dyDescent="0.2">
      <c r="A38" s="424" t="s">
        <v>173</v>
      </c>
      <c r="B38" s="339">
        <f>B26*$F$19</f>
        <v>1.0869740000000001</v>
      </c>
      <c r="C38" s="339">
        <f>C26*$F$19</f>
        <v>1.174293</v>
      </c>
      <c r="D38" s="339">
        <f>D26*$F$19</f>
        <v>1.0471056249999999</v>
      </c>
      <c r="E38" s="339">
        <f>E26*$F$19</f>
        <v>1.016221</v>
      </c>
      <c r="F38" s="339">
        <f>F26*$F$19</f>
        <v>1.060467</v>
      </c>
      <c r="G38" s="339">
        <f t="shared" ref="G38:O38" si="14">G26*G19</f>
        <v>0.59484254339999998</v>
      </c>
      <c r="H38" s="339">
        <f t="shared" si="14"/>
        <v>0.80049720556600001</v>
      </c>
      <c r="I38" s="339">
        <f t="shared" si="14"/>
        <v>0.75470900026400001</v>
      </c>
      <c r="J38" s="339">
        <f t="shared" si="14"/>
        <v>0.955842005474</v>
      </c>
      <c r="K38" s="339">
        <f t="shared" si="14"/>
        <v>0.86998324625500001</v>
      </c>
      <c r="L38" s="339">
        <f t="shared" si="14"/>
        <v>0.96088667900000002</v>
      </c>
      <c r="M38" s="339">
        <f t="shared" si="14"/>
        <v>0.88539248471300003</v>
      </c>
      <c r="N38" s="339">
        <f t="shared" si="14"/>
        <v>0.98841904689999993</v>
      </c>
      <c r="O38" s="347">
        <f t="shared" si="14"/>
        <v>0.80917116420000001</v>
      </c>
    </row>
    <row r="39" spans="1:15" x14ac:dyDescent="0.2">
      <c r="A39" s="424" t="s">
        <v>174</v>
      </c>
      <c r="B39" s="339">
        <f>B$27*$F$20</f>
        <v>0.92120643415117176</v>
      </c>
      <c r="C39" s="339">
        <f>C$27*$F$20</f>
        <v>0.93629692953020138</v>
      </c>
      <c r="D39" s="339">
        <f>D$27*$F$20</f>
        <v>0.9057970353275332</v>
      </c>
      <c r="E39" s="339">
        <f>E$27*$F$20</f>
        <v>0.75802968511387392</v>
      </c>
      <c r="F39" s="339">
        <f>F$27*$F$20</f>
        <v>0.70938802310485194</v>
      </c>
      <c r="G39" s="339">
        <f t="shared" ref="G39:O39" si="15">G$27*G20</f>
        <v>0.61603636588981192</v>
      </c>
      <c r="H39" s="339">
        <f t="shared" si="15"/>
        <v>0.26502566449254922</v>
      </c>
      <c r="I39" s="339">
        <f t="shared" si="15"/>
        <v>0.58828588024297779</v>
      </c>
      <c r="J39" s="339">
        <f t="shared" si="15"/>
        <v>0.70084122510903013</v>
      </c>
      <c r="K39" s="339">
        <f t="shared" si="15"/>
        <v>0.69689864829343506</v>
      </c>
      <c r="L39" s="339">
        <f t="shared" si="15"/>
        <v>0.68712985557065753</v>
      </c>
      <c r="M39" s="339">
        <f t="shared" si="15"/>
        <v>0.77222582308680821</v>
      </c>
      <c r="N39" s="339">
        <f t="shared" si="15"/>
        <v>0.50366628734216634</v>
      </c>
      <c r="O39" s="347">
        <f t="shared" si="15"/>
        <v>0.58575270650473077</v>
      </c>
    </row>
    <row r="40" spans="1:15" x14ac:dyDescent="0.2">
      <c r="A40" s="424" t="s">
        <v>175</v>
      </c>
      <c r="B40" s="339">
        <f>B$27*$F$21</f>
        <v>1.2871135658488282</v>
      </c>
      <c r="C40" s="339">
        <f>C$27*$F$21</f>
        <v>1.3081980704697986</v>
      </c>
      <c r="D40" s="339">
        <f>D$27*$F$21</f>
        <v>1.2655834879724666</v>
      </c>
      <c r="E40" s="339">
        <f>E$27*$F$21</f>
        <v>1.0591223148861262</v>
      </c>
      <c r="F40" s="339">
        <f>F$27*$F$21</f>
        <v>0.9911599768951479</v>
      </c>
      <c r="G40" s="339">
        <f t="shared" ref="G40:O40" si="16">G$27*G21</f>
        <v>1.1214824951101883</v>
      </c>
      <c r="H40" s="339">
        <f t="shared" si="16"/>
        <v>1.0958859065334507</v>
      </c>
      <c r="I40" s="339">
        <f t="shared" si="16"/>
        <v>1.0168201196270223</v>
      </c>
      <c r="J40" s="339">
        <f t="shared" si="16"/>
        <v>1.0160257750389698</v>
      </c>
      <c r="K40" s="339">
        <f t="shared" si="16"/>
        <v>0.96890984188356477</v>
      </c>
      <c r="L40" s="339">
        <f t="shared" si="16"/>
        <v>1.0059033965293422</v>
      </c>
      <c r="M40" s="339">
        <f t="shared" si="16"/>
        <v>0.84857368518219189</v>
      </c>
      <c r="N40" s="339">
        <f t="shared" si="16"/>
        <v>0.96999228965783368</v>
      </c>
      <c r="O40" s="347">
        <f t="shared" si="16"/>
        <v>0.89718568957926914</v>
      </c>
    </row>
    <row r="41" spans="1:15" ht="16" thickBot="1" x14ac:dyDescent="0.25">
      <c r="A41" s="426" t="s">
        <v>176</v>
      </c>
      <c r="B41" s="339">
        <f>B28*$F$22</f>
        <v>1.751533</v>
      </c>
      <c r="C41" s="339">
        <f>C28*$F$22</f>
        <v>1.4629909999999999</v>
      </c>
      <c r="D41" s="339">
        <f>D28*$F$22</f>
        <v>1.43148425282</v>
      </c>
      <c r="E41" s="339">
        <f>E28*$F$22</f>
        <v>1.444579882694</v>
      </c>
      <c r="F41" s="339">
        <f>F28*$F$22</f>
        <v>1.4832383154040001</v>
      </c>
      <c r="G41" s="339">
        <f t="shared" ref="G41:O41" si="17">G28*G22</f>
        <v>1.353648207</v>
      </c>
      <c r="H41" s="339">
        <f t="shared" si="17"/>
        <v>1.3783651283760001</v>
      </c>
      <c r="I41" s="339">
        <f t="shared" si="17"/>
        <v>1.364891998456</v>
      </c>
      <c r="J41" s="339">
        <f t="shared" si="17"/>
        <v>1.240297001746</v>
      </c>
      <c r="K41" s="339">
        <f t="shared" si="17"/>
        <v>1.2795288228170001</v>
      </c>
      <c r="L41" s="339">
        <f t="shared" si="17"/>
        <v>1.2851075296279999</v>
      </c>
      <c r="M41" s="339">
        <f t="shared" si="17"/>
        <v>1.1520315308419999</v>
      </c>
      <c r="N41" s="339">
        <f t="shared" si="17"/>
        <v>1.1112213389999999</v>
      </c>
      <c r="O41" s="347">
        <f t="shared" si="17"/>
        <v>1.0256470347</v>
      </c>
    </row>
    <row r="42" spans="1:15" ht="25" thickBot="1" x14ac:dyDescent="0.25">
      <c r="A42" s="775" t="s">
        <v>185</v>
      </c>
      <c r="B42" s="776"/>
      <c r="C42" s="776" t="s">
        <v>92</v>
      </c>
      <c r="D42" s="776" t="s">
        <v>186</v>
      </c>
      <c r="E42" s="776"/>
      <c r="F42" s="776"/>
      <c r="G42" s="776"/>
      <c r="H42" s="776"/>
      <c r="I42" s="776"/>
      <c r="J42" s="776"/>
      <c r="K42" s="776"/>
      <c r="L42" s="776"/>
      <c r="M42" s="776"/>
      <c r="N42" s="776"/>
      <c r="O42" s="777"/>
    </row>
    <row r="43" spans="1:15" ht="16" thickBot="1" x14ac:dyDescent="0.25">
      <c r="A43" s="422" t="s">
        <v>92</v>
      </c>
      <c r="B43" s="306">
        <v>2006</v>
      </c>
      <c r="C43" s="306">
        <v>2007</v>
      </c>
      <c r="D43" s="306">
        <v>2008</v>
      </c>
      <c r="E43" s="306">
        <v>2009</v>
      </c>
      <c r="F43" s="306">
        <v>2010</v>
      </c>
      <c r="G43" s="306">
        <v>2011</v>
      </c>
      <c r="H43" s="306">
        <v>2012</v>
      </c>
      <c r="I43" s="306">
        <v>2013</v>
      </c>
      <c r="J43" s="306">
        <v>2014</v>
      </c>
      <c r="K43" s="306">
        <v>2015</v>
      </c>
      <c r="L43" s="306">
        <v>2016</v>
      </c>
      <c r="M43" s="306">
        <v>2017</v>
      </c>
      <c r="N43" s="306">
        <v>2018</v>
      </c>
      <c r="O43" s="307">
        <v>2019</v>
      </c>
    </row>
    <row r="44" spans="1:15" x14ac:dyDescent="0.2">
      <c r="A44" s="423" t="s">
        <v>169</v>
      </c>
      <c r="B44" s="250"/>
      <c r="C44" s="250"/>
      <c r="D44" s="250"/>
      <c r="E44" s="250"/>
      <c r="F44" s="294">
        <f t="shared" ref="F44:O44" si="18">F34/F3*10^6</f>
        <v>1008.4807762744294</v>
      </c>
      <c r="G44" s="294">
        <f t="shared" si="18"/>
        <v>1048.0184003733364</v>
      </c>
      <c r="H44" s="294">
        <f t="shared" si="18"/>
        <v>1006.1109109290912</v>
      </c>
      <c r="I44" s="294">
        <f t="shared" si="18"/>
        <v>990.34707085529271</v>
      </c>
      <c r="J44" s="294">
        <f t="shared" si="18"/>
        <v>873.6629541676848</v>
      </c>
      <c r="K44" s="294">
        <f t="shared" si="18"/>
        <v>917.39681255843777</v>
      </c>
      <c r="L44" s="294">
        <f t="shared" si="18"/>
        <v>1013.3412089472274</v>
      </c>
      <c r="M44" s="294">
        <f t="shared" si="18"/>
        <v>983.52628739097258</v>
      </c>
      <c r="N44" s="294">
        <f t="shared" si="18"/>
        <v>985.54149195716002</v>
      </c>
      <c r="O44" s="300">
        <f t="shared" si="18"/>
        <v>962.77572457954011</v>
      </c>
    </row>
    <row r="45" spans="1:15" x14ac:dyDescent="0.2">
      <c r="A45" s="424" t="s">
        <v>170</v>
      </c>
      <c r="B45" s="250"/>
      <c r="C45" s="250"/>
      <c r="D45" s="250"/>
      <c r="E45" s="250"/>
      <c r="F45" s="294">
        <f t="shared" ref="F45:O45" si="19">F35/F4*10^6</f>
        <v>1008.4807762744294</v>
      </c>
      <c r="G45" s="294">
        <f t="shared" si="19"/>
        <v>1048.0184003733364</v>
      </c>
      <c r="H45" s="294">
        <f t="shared" si="19"/>
        <v>1006.1109109290912</v>
      </c>
      <c r="I45" s="294">
        <f t="shared" si="19"/>
        <v>990.34707085529294</v>
      </c>
      <c r="J45" s="294">
        <f t="shared" si="19"/>
        <v>873.6629541676848</v>
      </c>
      <c r="K45" s="294">
        <f t="shared" si="19"/>
        <v>917.39681255843766</v>
      </c>
      <c r="L45" s="294">
        <f t="shared" si="19"/>
        <v>1013.3412089472276</v>
      </c>
      <c r="M45" s="294">
        <f t="shared" si="19"/>
        <v>983.52628739097258</v>
      </c>
      <c r="N45" s="294">
        <f t="shared" si="19"/>
        <v>985.54149195716002</v>
      </c>
      <c r="O45" s="300">
        <f t="shared" si="19"/>
        <v>962.77572457954011</v>
      </c>
    </row>
    <row r="46" spans="1:15" x14ac:dyDescent="0.2">
      <c r="A46" s="424" t="s">
        <v>171</v>
      </c>
      <c r="B46" s="250"/>
      <c r="C46" s="250"/>
      <c r="D46" s="250"/>
      <c r="E46" s="250"/>
      <c r="F46" s="294">
        <f t="shared" ref="F46:O46" si="20">F36/F5*10^6</f>
        <v>1008.4807762744294</v>
      </c>
      <c r="G46" s="294">
        <f t="shared" si="20"/>
        <v>1048.0184003733366</v>
      </c>
      <c r="H46" s="294">
        <f t="shared" si="20"/>
        <v>1006.1109109290912</v>
      </c>
      <c r="I46" s="294">
        <f t="shared" si="20"/>
        <v>990.34707085529271</v>
      </c>
      <c r="J46" s="294">
        <f t="shared" si="20"/>
        <v>873.66295416768469</v>
      </c>
      <c r="K46" s="294">
        <f t="shared" si="20"/>
        <v>917.39681255843766</v>
      </c>
      <c r="L46" s="294">
        <f t="shared" si="20"/>
        <v>1013.3412089472274</v>
      </c>
      <c r="M46" s="294">
        <f t="shared" si="20"/>
        <v>983.52628739097236</v>
      </c>
      <c r="N46" s="294">
        <f t="shared" si="20"/>
        <v>985.54149195716002</v>
      </c>
      <c r="O46" s="300">
        <f t="shared" si="20"/>
        <v>962.77572457954011</v>
      </c>
    </row>
    <row r="47" spans="1:15" x14ac:dyDescent="0.2">
      <c r="A47" s="424" t="s">
        <v>172</v>
      </c>
      <c r="B47" s="250"/>
      <c r="C47" s="250"/>
      <c r="D47" s="250"/>
      <c r="E47" s="250"/>
      <c r="F47" s="294">
        <f t="shared" ref="F47:O47" si="21">F37/F6*10^6</f>
        <v>1008.4807762744294</v>
      </c>
      <c r="G47" s="294">
        <f t="shared" si="21"/>
        <v>1048.0184003733366</v>
      </c>
      <c r="H47" s="294">
        <f t="shared" si="21"/>
        <v>1006.1109109290912</v>
      </c>
      <c r="I47" s="294">
        <f t="shared" si="21"/>
        <v>990.34707085529271</v>
      </c>
      <c r="J47" s="294">
        <f t="shared" si="21"/>
        <v>873.66295416768469</v>
      </c>
      <c r="K47" s="294">
        <f t="shared" si="21"/>
        <v>917.39681255843766</v>
      </c>
      <c r="L47" s="294">
        <f t="shared" si="21"/>
        <v>1013.3412089472274</v>
      </c>
      <c r="M47" s="294">
        <f t="shared" si="21"/>
        <v>983.52628739097258</v>
      </c>
      <c r="N47" s="294">
        <f t="shared" si="21"/>
        <v>985.54149195716002</v>
      </c>
      <c r="O47" s="300">
        <f t="shared" si="21"/>
        <v>962.77572457954011</v>
      </c>
    </row>
    <row r="48" spans="1:15" x14ac:dyDescent="0.2">
      <c r="A48" s="424" t="s">
        <v>173</v>
      </c>
      <c r="B48" s="250"/>
      <c r="C48" s="250"/>
      <c r="D48" s="250"/>
      <c r="E48" s="250"/>
      <c r="F48" s="294">
        <f t="shared" ref="F48:O48" si="22">F38/F7*10^6</f>
        <v>905.76272634096358</v>
      </c>
      <c r="G48" s="294">
        <f t="shared" si="22"/>
        <v>947.80519980879524</v>
      </c>
      <c r="H48" s="294">
        <f t="shared" si="22"/>
        <v>941.98306138620853</v>
      </c>
      <c r="I48" s="294">
        <f t="shared" si="22"/>
        <v>926.81935437062509</v>
      </c>
      <c r="J48" s="294">
        <f t="shared" si="22"/>
        <v>937.00814182335057</v>
      </c>
      <c r="K48" s="294">
        <f t="shared" si="22"/>
        <v>878.68220003534998</v>
      </c>
      <c r="L48" s="294">
        <f t="shared" si="22"/>
        <v>959.1601906568178</v>
      </c>
      <c r="M48" s="294">
        <f t="shared" si="22"/>
        <v>963.64005737157163</v>
      </c>
      <c r="N48" s="294">
        <f t="shared" si="22"/>
        <v>965.81888499120578</v>
      </c>
      <c r="O48" s="300">
        <f t="shared" si="22"/>
        <v>956.35405294882401</v>
      </c>
    </row>
    <row r="49" spans="1:15" x14ac:dyDescent="0.2">
      <c r="A49" s="424" t="s">
        <v>174</v>
      </c>
      <c r="B49" s="250"/>
      <c r="C49" s="250"/>
      <c r="D49" s="250"/>
      <c r="E49" s="250"/>
      <c r="F49" s="294">
        <f t="shared" ref="F49:O49" si="23">F39/F8*10^6</f>
        <v>935.49785454945538</v>
      </c>
      <c r="G49" s="294">
        <f t="shared" si="23"/>
        <v>955.8360991308175</v>
      </c>
      <c r="H49" s="294">
        <f t="shared" si="23"/>
        <v>956.77135195866151</v>
      </c>
      <c r="I49" s="294">
        <f t="shared" si="23"/>
        <v>925.55991227655409</v>
      </c>
      <c r="J49" s="294">
        <f t="shared" si="23"/>
        <v>902.33194941293948</v>
      </c>
      <c r="K49" s="294">
        <f t="shared" si="23"/>
        <v>904.593261024708</v>
      </c>
      <c r="L49" s="294">
        <f t="shared" si="23"/>
        <v>949.86156423922807</v>
      </c>
      <c r="M49" s="294">
        <f t="shared" si="23"/>
        <v>950.78284054027097</v>
      </c>
      <c r="N49" s="294">
        <f t="shared" si="23"/>
        <v>950.13447904577686</v>
      </c>
      <c r="O49" s="300">
        <f t="shared" si="23"/>
        <v>994.99355614868489</v>
      </c>
    </row>
    <row r="50" spans="1:15" x14ac:dyDescent="0.2">
      <c r="A50" s="424" t="s">
        <v>175</v>
      </c>
      <c r="B50" s="250"/>
      <c r="C50" s="250"/>
      <c r="D50" s="250"/>
      <c r="E50" s="250"/>
      <c r="F50" s="294">
        <f t="shared" ref="F50:O50" si="24">F40/F9*10^6</f>
        <v>935.49785454945527</v>
      </c>
      <c r="G50" s="294">
        <f t="shared" si="24"/>
        <v>955.83609913081762</v>
      </c>
      <c r="H50" s="294">
        <f t="shared" si="24"/>
        <v>956.7713519586614</v>
      </c>
      <c r="I50" s="294">
        <f t="shared" si="24"/>
        <v>925.5599122765542</v>
      </c>
      <c r="J50" s="294">
        <f t="shared" si="24"/>
        <v>902.33194941293948</v>
      </c>
      <c r="K50" s="294">
        <f t="shared" si="24"/>
        <v>904.59326102470811</v>
      </c>
      <c r="L50" s="294">
        <f t="shared" si="24"/>
        <v>949.86156423922785</v>
      </c>
      <c r="M50" s="294">
        <f t="shared" si="24"/>
        <v>950.78284054027097</v>
      </c>
      <c r="N50" s="294">
        <f t="shared" si="24"/>
        <v>950.13447904577697</v>
      </c>
      <c r="O50" s="300">
        <f t="shared" si="24"/>
        <v>994.99355614868489</v>
      </c>
    </row>
    <row r="51" spans="1:15" ht="16" thickBot="1" x14ac:dyDescent="0.25">
      <c r="A51" s="426" t="s">
        <v>176</v>
      </c>
      <c r="B51" s="302"/>
      <c r="C51" s="302"/>
      <c r="D51" s="302"/>
      <c r="E51" s="302"/>
      <c r="F51" s="303">
        <f t="shared" ref="F51:O51" si="25">F41/F10*10^6</f>
        <v>1224.5012097779247</v>
      </c>
      <c r="G51" s="303">
        <f t="shared" si="25"/>
        <v>1232.2696467910789</v>
      </c>
      <c r="H51" s="303">
        <f t="shared" si="25"/>
        <v>1179.2993911498975</v>
      </c>
      <c r="I51" s="303">
        <f t="shared" si="25"/>
        <v>1130.2517377078505</v>
      </c>
      <c r="J51" s="303">
        <f t="shared" si="25"/>
        <v>1146.8303298622284</v>
      </c>
      <c r="K51" s="303">
        <f t="shared" si="25"/>
        <v>1124.1687074477245</v>
      </c>
      <c r="L51" s="303">
        <f t="shared" si="25"/>
        <v>1183.1223804345423</v>
      </c>
      <c r="M51" s="303">
        <f t="shared" si="25"/>
        <v>1056.7157685213722</v>
      </c>
      <c r="N51" s="303">
        <f t="shared" si="25"/>
        <v>1052.2929346590909</v>
      </c>
      <c r="O51" s="304">
        <f t="shared" si="25"/>
        <v>1069.4963865484879</v>
      </c>
    </row>
    <row r="52" spans="1:15" ht="25" thickBot="1" x14ac:dyDescent="0.25">
      <c r="A52" s="784" t="s">
        <v>187</v>
      </c>
      <c r="B52" s="785"/>
      <c r="C52" s="785"/>
      <c r="D52" s="785"/>
      <c r="E52" s="785"/>
      <c r="F52" s="785"/>
      <c r="G52" s="785"/>
      <c r="H52" s="785"/>
      <c r="I52" s="785"/>
      <c r="J52" s="785"/>
      <c r="K52" s="785"/>
      <c r="L52" s="785"/>
      <c r="M52" s="785"/>
      <c r="N52" s="785"/>
      <c r="O52" s="786"/>
    </row>
    <row r="53" spans="1:15" s="13" customFormat="1" ht="50.25" customHeight="1" thickBot="1" x14ac:dyDescent="0.25">
      <c r="A53" s="431" t="s">
        <v>188</v>
      </c>
      <c r="B53" s="383" t="s">
        <v>189</v>
      </c>
      <c r="C53" s="384" t="s">
        <v>190</v>
      </c>
      <c r="D53" s="385" t="s">
        <v>191</v>
      </c>
      <c r="E53" s="13" t="s">
        <v>192</v>
      </c>
      <c r="F53" s="13" t="s">
        <v>193</v>
      </c>
      <c r="G53" t="s">
        <v>194</v>
      </c>
    </row>
    <row r="54" spans="1:15" x14ac:dyDescent="0.2">
      <c r="A54" s="441">
        <v>2021</v>
      </c>
      <c r="B54" s="401">
        <v>2024</v>
      </c>
      <c r="C54" s="402">
        <v>27.5</v>
      </c>
      <c r="D54" s="403">
        <f>C54/(B54+1-A54)</f>
        <v>6.875</v>
      </c>
    </row>
    <row r="55" spans="1:15" x14ac:dyDescent="0.2">
      <c r="A55" s="442">
        <v>2025</v>
      </c>
      <c r="B55" s="389"/>
      <c r="C55" s="262">
        <v>6</v>
      </c>
      <c r="D55" s="396">
        <f>C55</f>
        <v>6</v>
      </c>
    </row>
    <row r="56" spans="1:15" x14ac:dyDescent="0.2">
      <c r="A56" s="442">
        <v>2026</v>
      </c>
      <c r="B56" s="389">
        <v>2029</v>
      </c>
      <c r="C56" s="262">
        <v>21.5</v>
      </c>
      <c r="D56" s="396">
        <f>C56/(B56+1-A56)</f>
        <v>5.375</v>
      </c>
    </row>
    <row r="57" spans="1:15" ht="16" thickBot="1" x14ac:dyDescent="0.25">
      <c r="A57" s="443">
        <v>2030</v>
      </c>
      <c r="B57" s="404"/>
      <c r="C57" s="263">
        <v>4.5</v>
      </c>
      <c r="D57" s="405">
        <f>C57</f>
        <v>4.5</v>
      </c>
    </row>
    <row r="58" spans="1:15" ht="18" customHeight="1" x14ac:dyDescent="0.2">
      <c r="A58" s="772" t="s">
        <v>195</v>
      </c>
      <c r="B58" s="773"/>
      <c r="C58" s="773"/>
      <c r="D58" s="774"/>
      <c r="E58" s="5"/>
    </row>
    <row r="59" spans="1:15" ht="63" customHeight="1" thickBot="1" x14ac:dyDescent="0.25">
      <c r="A59" s="432" t="s">
        <v>196</v>
      </c>
      <c r="B59" s="384" t="s">
        <v>197</v>
      </c>
      <c r="C59" s="385" t="s">
        <v>198</v>
      </c>
    </row>
    <row r="60" spans="1:15" x14ac:dyDescent="0.2">
      <c r="A60" s="444">
        <v>2020</v>
      </c>
      <c r="B60" s="406">
        <f>$D$54</f>
        <v>6.875</v>
      </c>
      <c r="C60" s="211">
        <f>B60*$J$31</f>
        <v>5.9131713060128286</v>
      </c>
    </row>
    <row r="61" spans="1:15" x14ac:dyDescent="0.2">
      <c r="A61" s="445">
        <v>2021</v>
      </c>
      <c r="B61" s="407">
        <f>$D$54</f>
        <v>6.875</v>
      </c>
      <c r="C61" s="213">
        <f>B61*$J$31</f>
        <v>5.9131713060128286</v>
      </c>
    </row>
    <row r="62" spans="1:15" x14ac:dyDescent="0.2">
      <c r="A62" s="445">
        <v>2022</v>
      </c>
      <c r="B62" s="407">
        <f>$D$54</f>
        <v>6.875</v>
      </c>
      <c r="C62" s="213">
        <f>B62*$J$31</f>
        <v>5.9131713060128286</v>
      </c>
    </row>
    <row r="63" spans="1:15" x14ac:dyDescent="0.2">
      <c r="A63" s="445">
        <v>2023</v>
      </c>
      <c r="B63" s="407">
        <f>$D$54</f>
        <v>6.875</v>
      </c>
      <c r="C63" s="213">
        <f t="shared" ref="C63:C69" si="26">B63*$J$31</f>
        <v>5.9131713060128286</v>
      </c>
    </row>
    <row r="64" spans="1:15" x14ac:dyDescent="0.2">
      <c r="A64" s="445">
        <v>2024</v>
      </c>
      <c r="B64" s="390">
        <f>$D$55</f>
        <v>6</v>
      </c>
      <c r="C64" s="213">
        <f t="shared" si="26"/>
        <v>5.1605858670657412</v>
      </c>
    </row>
    <row r="65" spans="1:34" x14ac:dyDescent="0.2">
      <c r="A65" s="445">
        <v>2025</v>
      </c>
      <c r="B65" s="407">
        <f>$D$56</f>
        <v>5.375</v>
      </c>
      <c r="C65" s="213">
        <f>B65*$J$31</f>
        <v>4.6230248392463933</v>
      </c>
    </row>
    <row r="66" spans="1:34" x14ac:dyDescent="0.2">
      <c r="A66" s="445">
        <v>2026</v>
      </c>
      <c r="B66" s="407">
        <f>$D$56</f>
        <v>5.375</v>
      </c>
      <c r="C66" s="213">
        <f>B66*$J$31</f>
        <v>4.6230248392463933</v>
      </c>
    </row>
    <row r="67" spans="1:34" x14ac:dyDescent="0.2">
      <c r="A67" s="445">
        <v>2027</v>
      </c>
      <c r="B67" s="407">
        <f>$D$56</f>
        <v>5.375</v>
      </c>
      <c r="C67" s="213">
        <f t="shared" si="26"/>
        <v>4.6230248392463933</v>
      </c>
    </row>
    <row r="68" spans="1:34" x14ac:dyDescent="0.2">
      <c r="A68" s="445">
        <v>2028</v>
      </c>
      <c r="B68" s="407">
        <f>$D$56</f>
        <v>5.375</v>
      </c>
      <c r="C68" s="213">
        <f t="shared" si="26"/>
        <v>4.6230248392463933</v>
      </c>
    </row>
    <row r="69" spans="1:34" ht="16" thickBot="1" x14ac:dyDescent="0.25">
      <c r="A69" s="446">
        <v>2029</v>
      </c>
      <c r="B69" s="408">
        <f>$D$57</f>
        <v>4.5</v>
      </c>
      <c r="C69" s="213">
        <f t="shared" si="26"/>
        <v>3.8704394002993063</v>
      </c>
    </row>
    <row r="70" spans="1:34" ht="16" x14ac:dyDescent="0.2">
      <c r="A70" s="433" t="s">
        <v>199</v>
      </c>
      <c r="B70" s="409">
        <v>2020</v>
      </c>
      <c r="C70" s="410">
        <v>2021</v>
      </c>
      <c r="D70" s="410">
        <v>2022</v>
      </c>
      <c r="E70" s="410">
        <v>2023</v>
      </c>
      <c r="F70" s="410">
        <v>2024</v>
      </c>
      <c r="G70" s="410">
        <v>2025</v>
      </c>
      <c r="H70" s="410">
        <v>2026</v>
      </c>
      <c r="I70" s="410">
        <v>2027</v>
      </c>
      <c r="J70" s="410">
        <v>2028</v>
      </c>
      <c r="K70" s="410">
        <v>2029</v>
      </c>
      <c r="L70" s="410">
        <v>2030</v>
      </c>
      <c r="M70" s="410">
        <v>2031</v>
      </c>
      <c r="N70" s="410">
        <v>2032</v>
      </c>
      <c r="O70" s="410">
        <v>2033</v>
      </c>
      <c r="P70" s="410">
        <v>2034</v>
      </c>
      <c r="Q70" s="410">
        <v>2035</v>
      </c>
      <c r="R70" s="410">
        <v>2036</v>
      </c>
      <c r="S70" s="410">
        <v>2037</v>
      </c>
      <c r="T70" s="410">
        <v>2038</v>
      </c>
      <c r="U70" s="410">
        <v>2039</v>
      </c>
      <c r="V70" s="411">
        <v>2040</v>
      </c>
    </row>
    <row r="71" spans="1:34" ht="17" thickBot="1" x14ac:dyDescent="0.25">
      <c r="A71" s="434" t="s">
        <v>200</v>
      </c>
      <c r="B71" s="412">
        <v>5.9131713060128286</v>
      </c>
      <c r="C71" s="413">
        <v>5.9131713060128286</v>
      </c>
      <c r="D71" s="413">
        <v>5.9131713060128286</v>
      </c>
      <c r="E71" s="413">
        <v>5.9131713060128286</v>
      </c>
      <c r="F71" s="413">
        <v>5.1605858670657412</v>
      </c>
      <c r="G71" s="413">
        <v>4.6230248392463933</v>
      </c>
      <c r="H71" s="413">
        <v>4.6230248392463933</v>
      </c>
      <c r="I71" s="413">
        <v>4.6230248392463933</v>
      </c>
      <c r="J71" s="413">
        <v>4.6230248392463933</v>
      </c>
      <c r="K71" s="413">
        <v>3.8704394002993063</v>
      </c>
      <c r="L71" s="413">
        <f t="shared" ref="L71:U71" si="27">$C$88</f>
        <v>1.8399999999999999</v>
      </c>
      <c r="M71" s="413">
        <f t="shared" si="27"/>
        <v>1.8399999999999999</v>
      </c>
      <c r="N71" s="413">
        <f t="shared" si="27"/>
        <v>1.8399999999999999</v>
      </c>
      <c r="O71" s="413">
        <f t="shared" si="27"/>
        <v>1.8399999999999999</v>
      </c>
      <c r="P71" s="413">
        <f t="shared" si="27"/>
        <v>1.8399999999999999</v>
      </c>
      <c r="Q71" s="413">
        <f t="shared" si="27"/>
        <v>1.8399999999999999</v>
      </c>
      <c r="R71" s="413">
        <f t="shared" si="27"/>
        <v>1.8399999999999999</v>
      </c>
      <c r="S71" s="413">
        <f t="shared" si="27"/>
        <v>1.8399999999999999</v>
      </c>
      <c r="T71" s="413">
        <f t="shared" si="27"/>
        <v>1.8399999999999999</v>
      </c>
      <c r="U71" s="413">
        <f t="shared" si="27"/>
        <v>1.8399999999999999</v>
      </c>
      <c r="V71" s="414">
        <v>0</v>
      </c>
    </row>
    <row r="72" spans="1:34" ht="35" thickBot="1" x14ac:dyDescent="0.25">
      <c r="A72" s="781" t="s">
        <v>201</v>
      </c>
      <c r="B72" s="782"/>
      <c r="C72" s="782"/>
      <c r="D72" s="782"/>
      <c r="E72" s="782"/>
      <c r="F72" s="782"/>
      <c r="G72" s="782"/>
      <c r="H72" s="782"/>
      <c r="I72" s="782"/>
      <c r="J72" s="782"/>
      <c r="K72" s="782"/>
      <c r="L72" s="782"/>
      <c r="M72" s="782"/>
      <c r="N72" s="782"/>
      <c r="O72" s="783"/>
      <c r="P72" s="375"/>
      <c r="Q72" s="375"/>
      <c r="R72" s="375"/>
      <c r="S72" s="375"/>
      <c r="T72" s="375"/>
      <c r="U72" s="375"/>
      <c r="V72" s="374"/>
    </row>
    <row r="73" spans="1:34" ht="20.5" customHeight="1" thickBot="1" x14ac:dyDescent="0.25">
      <c r="A73" s="787" t="s">
        <v>142</v>
      </c>
      <c r="B73" s="788"/>
      <c r="C73" s="788"/>
      <c r="D73" s="788"/>
      <c r="E73" s="789"/>
      <c r="F73" s="373"/>
      <c r="G73" s="373"/>
      <c r="H73" s="373"/>
      <c r="I73" s="373"/>
      <c r="J73" s="373"/>
      <c r="K73" s="373"/>
      <c r="L73" s="373"/>
      <c r="M73" s="373"/>
      <c r="N73" s="373"/>
      <c r="O73" s="376"/>
      <c r="P73" s="375"/>
      <c r="Q73" s="375"/>
      <c r="R73" s="375"/>
      <c r="S73" s="375"/>
      <c r="T73" s="375"/>
      <c r="U73" s="375"/>
      <c r="V73" s="374"/>
    </row>
    <row r="74" spans="1:34" ht="27.5" customHeight="1" thickBot="1" x14ac:dyDescent="0.25">
      <c r="A74" s="435" t="s">
        <v>43</v>
      </c>
      <c r="B74" s="377" t="s">
        <v>92</v>
      </c>
      <c r="C74" s="377" t="s">
        <v>143</v>
      </c>
      <c r="D74" s="377" t="s">
        <v>144</v>
      </c>
      <c r="E74" s="378">
        <v>2014</v>
      </c>
      <c r="F74" s="378">
        <v>2015</v>
      </c>
      <c r="G74" s="378">
        <v>2016</v>
      </c>
      <c r="H74" s="378">
        <v>2017</v>
      </c>
      <c r="I74" s="378">
        <v>2018</v>
      </c>
      <c r="J74" s="378">
        <v>2019</v>
      </c>
      <c r="K74" s="378">
        <v>2020</v>
      </c>
      <c r="L74" s="378">
        <v>2021</v>
      </c>
      <c r="M74" s="378">
        <v>2022</v>
      </c>
      <c r="N74" s="378">
        <v>2023</v>
      </c>
      <c r="O74" s="378">
        <v>2024</v>
      </c>
      <c r="P74" s="378">
        <v>2025</v>
      </c>
      <c r="Q74" s="378">
        <v>2026</v>
      </c>
      <c r="R74" s="378">
        <v>2027</v>
      </c>
      <c r="S74" s="378">
        <v>2028</v>
      </c>
      <c r="T74" s="378">
        <v>2029</v>
      </c>
      <c r="U74" s="378">
        <v>2030</v>
      </c>
      <c r="V74" s="378">
        <v>2031</v>
      </c>
      <c r="W74" s="378">
        <v>2032</v>
      </c>
      <c r="X74" s="378">
        <v>2033</v>
      </c>
      <c r="Y74" s="378">
        <v>2034</v>
      </c>
      <c r="Z74" s="378">
        <v>2035</v>
      </c>
      <c r="AA74" s="378">
        <v>2036</v>
      </c>
      <c r="AB74" s="378">
        <v>2037</v>
      </c>
      <c r="AC74" s="378">
        <v>2038</v>
      </c>
      <c r="AD74" s="378">
        <v>2039</v>
      </c>
      <c r="AE74" s="378">
        <v>2040</v>
      </c>
      <c r="AF74" s="377" t="s">
        <v>150</v>
      </c>
      <c r="AG74" s="377" t="s">
        <v>202</v>
      </c>
      <c r="AH74" s="379" t="s">
        <v>153</v>
      </c>
    </row>
    <row r="75" spans="1:34" x14ac:dyDescent="0.2">
      <c r="A75" s="679" t="str">
        <f>Schedule!$C$3</f>
        <v xml:space="preserve">2012 Federal Regulations </v>
      </c>
      <c r="B75" s="685" t="s">
        <v>169</v>
      </c>
      <c r="C75" s="402">
        <f>Schedule!$C$6</f>
        <v>2014</v>
      </c>
      <c r="D75" s="402">
        <f>VLOOKUP(B75,Schedule!$B$13:$G$47,Schedule!$F$1,FALSE)</f>
        <v>2029</v>
      </c>
      <c r="E75" s="244">
        <f t="shared" ref="E75:E82" si="28">J34</f>
        <v>0.61042830607696141</v>
      </c>
      <c r="F75" s="339">
        <f t="shared" ref="F75:F82" si="29">J34</f>
        <v>0.61042830607696141</v>
      </c>
      <c r="G75" s="339">
        <f>F75</f>
        <v>0.61042830607696141</v>
      </c>
      <c r="H75" s="339">
        <f t="shared" ref="H75:I75" si="30">G75</f>
        <v>0.61042830607696141</v>
      </c>
      <c r="I75" s="339">
        <f t="shared" si="30"/>
        <v>0.61042830607696141</v>
      </c>
      <c r="J75" s="339">
        <f>I75</f>
        <v>0.61042830607696141</v>
      </c>
      <c r="K75" s="339">
        <f>J75</f>
        <v>0.61042830607696141</v>
      </c>
      <c r="L75" s="339">
        <f t="shared" ref="L75:S75" si="31">K75</f>
        <v>0.61042830607696141</v>
      </c>
      <c r="M75" s="339">
        <f t="shared" si="31"/>
        <v>0.61042830607696141</v>
      </c>
      <c r="N75" s="339">
        <f t="shared" si="31"/>
        <v>0.61042830607696141</v>
      </c>
      <c r="O75" s="339">
        <f t="shared" si="31"/>
        <v>0.61042830607696141</v>
      </c>
      <c r="P75" s="339">
        <f t="shared" si="31"/>
        <v>0.61042830607696141</v>
      </c>
      <c r="Q75" s="339">
        <f t="shared" si="31"/>
        <v>0.61042830607696141</v>
      </c>
      <c r="R75" s="339">
        <f t="shared" si="31"/>
        <v>0.61042830607696141</v>
      </c>
      <c r="S75" s="339">
        <f t="shared" si="31"/>
        <v>0.61042830607696141</v>
      </c>
      <c r="T75" s="339">
        <f t="shared" ref="T75:T82" si="32">S75</f>
        <v>0.61042830607696141</v>
      </c>
      <c r="U75" s="339">
        <f t="shared" ref="U75:U82" si="33">T75</f>
        <v>0.61042830607696141</v>
      </c>
      <c r="V75" s="339">
        <f t="shared" ref="V75:V82" si="34">U75</f>
        <v>0.61042830607696141</v>
      </c>
      <c r="W75" s="339">
        <f t="shared" ref="W75:W82" si="35">V75</f>
        <v>0.61042830607696141</v>
      </c>
      <c r="X75" s="339">
        <f t="shared" ref="X75:X82" si="36">W75</f>
        <v>0.61042830607696141</v>
      </c>
      <c r="Y75" s="339">
        <f t="shared" ref="Y75:Y82" si="37">X75</f>
        <v>0.61042830607696141</v>
      </c>
      <c r="Z75" s="339">
        <f t="shared" ref="Z75:Z82" si="38">Y75</f>
        <v>0.61042830607696141</v>
      </c>
      <c r="AA75" s="339">
        <f t="shared" ref="AA75:AA82" si="39">Z75</f>
        <v>0.61042830607696141</v>
      </c>
      <c r="AB75" s="339">
        <f t="shared" ref="AB75:AB82" si="40">AA75</f>
        <v>0.61042830607696141</v>
      </c>
      <c r="AC75" s="339">
        <f t="shared" ref="AC75:AC82" si="41">AB75</f>
        <v>0.61042830607696141</v>
      </c>
      <c r="AD75" s="339">
        <f t="shared" ref="AD75:AE82" si="42">AC75</f>
        <v>0.61042830607696141</v>
      </c>
      <c r="AE75" s="339">
        <f t="shared" si="42"/>
        <v>0.61042830607696141</v>
      </c>
      <c r="AF75" s="294">
        <f>SUM(K75:T75)</f>
        <v>6.1042830607696148</v>
      </c>
      <c r="AG75" s="294">
        <f>SUM(U75:AE75)</f>
        <v>6.7147113668465765</v>
      </c>
      <c r="AH75" s="300">
        <f>SUM(K75:AE75)</f>
        <v>12.818994427616193</v>
      </c>
    </row>
    <row r="76" spans="1:34" x14ac:dyDescent="0.2">
      <c r="A76" s="688" t="str">
        <f>Schedule!$C$3</f>
        <v xml:space="preserve">2012 Federal Regulations </v>
      </c>
      <c r="B76" s="685" t="s">
        <v>170</v>
      </c>
      <c r="C76" s="262">
        <f>Schedule!$C$6</f>
        <v>2014</v>
      </c>
      <c r="D76" s="262">
        <f>VLOOKUP(B76,Schedule!$B$13:$G$47,Schedule!$F$1,FALSE)</f>
        <v>2021</v>
      </c>
      <c r="E76" s="244">
        <f t="shared" si="28"/>
        <v>0.58159742858942787</v>
      </c>
      <c r="F76" s="339">
        <f t="shared" si="29"/>
        <v>0.58159742858942787</v>
      </c>
      <c r="G76" s="339">
        <f>F76</f>
        <v>0.58159742858942787</v>
      </c>
      <c r="H76" s="339">
        <f t="shared" ref="G76:J82" si="43">G76</f>
        <v>0.58159742858942787</v>
      </c>
      <c r="I76" s="339">
        <f>H76</f>
        <v>0.58159742858942787</v>
      </c>
      <c r="J76" s="339">
        <f t="shared" si="43"/>
        <v>0.58159742858942787</v>
      </c>
      <c r="K76" s="339">
        <f t="shared" ref="K76:S76" si="44">J76</f>
        <v>0.58159742858942787</v>
      </c>
      <c r="L76" s="339">
        <f t="shared" si="44"/>
        <v>0.58159742858942787</v>
      </c>
      <c r="M76" s="339">
        <f t="shared" si="44"/>
        <v>0.58159742858942787</v>
      </c>
      <c r="N76" s="339">
        <f t="shared" si="44"/>
        <v>0.58159742858942787</v>
      </c>
      <c r="O76" s="339">
        <f t="shared" si="44"/>
        <v>0.58159742858942787</v>
      </c>
      <c r="P76" s="339">
        <f t="shared" si="44"/>
        <v>0.58159742858942787</v>
      </c>
      <c r="Q76" s="339">
        <f t="shared" si="44"/>
        <v>0.58159742858942787</v>
      </c>
      <c r="R76" s="339">
        <f t="shared" si="44"/>
        <v>0.58159742858942787</v>
      </c>
      <c r="S76" s="339">
        <f t="shared" si="44"/>
        <v>0.58159742858942787</v>
      </c>
      <c r="T76" s="339">
        <f t="shared" si="32"/>
        <v>0.58159742858942787</v>
      </c>
      <c r="U76" s="339">
        <f t="shared" si="33"/>
        <v>0.58159742858942787</v>
      </c>
      <c r="V76" s="339">
        <f t="shared" si="34"/>
        <v>0.58159742858942787</v>
      </c>
      <c r="W76" s="339">
        <f t="shared" si="35"/>
        <v>0.58159742858942787</v>
      </c>
      <c r="X76" s="339">
        <f t="shared" si="36"/>
        <v>0.58159742858942787</v>
      </c>
      <c r="Y76" s="339">
        <f t="shared" si="37"/>
        <v>0.58159742858942787</v>
      </c>
      <c r="Z76" s="339">
        <f t="shared" si="38"/>
        <v>0.58159742858942787</v>
      </c>
      <c r="AA76" s="339">
        <f t="shared" si="39"/>
        <v>0.58159742858942787</v>
      </c>
      <c r="AB76" s="339">
        <f t="shared" si="40"/>
        <v>0.58159742858942787</v>
      </c>
      <c r="AC76" s="339">
        <f t="shared" si="41"/>
        <v>0.58159742858942787</v>
      </c>
      <c r="AD76" s="339">
        <f t="shared" si="42"/>
        <v>0.58159742858942787</v>
      </c>
      <c r="AE76" s="339">
        <f t="shared" si="42"/>
        <v>0.58159742858942787</v>
      </c>
      <c r="AF76" s="294">
        <f t="shared" ref="AF76:AF82" si="45">SUM(K76:T76)</f>
        <v>5.8159742858942778</v>
      </c>
      <c r="AG76" s="294">
        <f t="shared" ref="AG76:AG82" si="46">SUM(U76:AE76)</f>
        <v>6.3975717144837052</v>
      </c>
      <c r="AH76" s="300">
        <f t="shared" ref="AH76:AH85" si="47">SUM(K76:AE76)</f>
        <v>12.213546000377979</v>
      </c>
    </row>
    <row r="77" spans="1:34" x14ac:dyDescent="0.2">
      <c r="A77" s="688" t="str">
        <f>Schedule!$C$3</f>
        <v xml:space="preserve">2012 Federal Regulations </v>
      </c>
      <c r="B77" s="685" t="s">
        <v>171</v>
      </c>
      <c r="C77" s="262">
        <f>Schedule!$C$6</f>
        <v>2014</v>
      </c>
      <c r="D77" s="262">
        <f>VLOOKUP(B77,Schedule!$B$13:$G$47,Schedule!$F$1,FALSE)</f>
        <v>2029</v>
      </c>
      <c r="E77" s="244">
        <f t="shared" si="28"/>
        <v>0.39917660375921515</v>
      </c>
      <c r="F77" s="339">
        <f t="shared" si="29"/>
        <v>0.39917660375921515</v>
      </c>
      <c r="G77" s="339">
        <f t="shared" si="43"/>
        <v>0.39917660375921515</v>
      </c>
      <c r="H77" s="339">
        <f t="shared" si="43"/>
        <v>0.39917660375921515</v>
      </c>
      <c r="I77" s="339">
        <f t="shared" si="43"/>
        <v>0.39917660375921515</v>
      </c>
      <c r="J77" s="339">
        <f t="shared" si="43"/>
        <v>0.39917660375921515</v>
      </c>
      <c r="K77" s="339">
        <f t="shared" ref="K77:S77" si="48">J77</f>
        <v>0.39917660375921515</v>
      </c>
      <c r="L77" s="339">
        <f t="shared" si="48"/>
        <v>0.39917660375921515</v>
      </c>
      <c r="M77" s="339">
        <f t="shared" si="48"/>
        <v>0.39917660375921515</v>
      </c>
      <c r="N77" s="339">
        <f t="shared" si="48"/>
        <v>0.39917660375921515</v>
      </c>
      <c r="O77" s="339">
        <f t="shared" si="48"/>
        <v>0.39917660375921515</v>
      </c>
      <c r="P77" s="339">
        <f t="shared" si="48"/>
        <v>0.39917660375921515</v>
      </c>
      <c r="Q77" s="339">
        <f t="shared" si="48"/>
        <v>0.39917660375921515</v>
      </c>
      <c r="R77" s="339">
        <f t="shared" si="48"/>
        <v>0.39917660375921515</v>
      </c>
      <c r="S77" s="339">
        <f t="shared" si="48"/>
        <v>0.39917660375921515</v>
      </c>
      <c r="T77" s="339">
        <f t="shared" si="32"/>
        <v>0.39917660375921515</v>
      </c>
      <c r="U77" s="339">
        <f t="shared" si="33"/>
        <v>0.39917660375921515</v>
      </c>
      <c r="V77" s="339">
        <f t="shared" si="34"/>
        <v>0.39917660375921515</v>
      </c>
      <c r="W77" s="339">
        <f t="shared" si="35"/>
        <v>0.39917660375921515</v>
      </c>
      <c r="X77" s="339">
        <f t="shared" si="36"/>
        <v>0.39917660375921515</v>
      </c>
      <c r="Y77" s="339">
        <f t="shared" si="37"/>
        <v>0.39917660375921515</v>
      </c>
      <c r="Z77" s="339">
        <f t="shared" si="38"/>
        <v>0.39917660375921515</v>
      </c>
      <c r="AA77" s="339">
        <f t="shared" si="39"/>
        <v>0.39917660375921515</v>
      </c>
      <c r="AB77" s="339">
        <f t="shared" si="40"/>
        <v>0.39917660375921515</v>
      </c>
      <c r="AC77" s="339">
        <f t="shared" si="41"/>
        <v>0.39917660375921515</v>
      </c>
      <c r="AD77" s="339">
        <f t="shared" si="42"/>
        <v>0.39917660375921515</v>
      </c>
      <c r="AE77" s="339">
        <f t="shared" si="42"/>
        <v>0.39917660375921515</v>
      </c>
      <c r="AF77" s="294">
        <f t="shared" si="45"/>
        <v>3.9917660375921522</v>
      </c>
      <c r="AG77" s="294">
        <f t="shared" si="46"/>
        <v>4.3909426413513675</v>
      </c>
      <c r="AH77" s="300">
        <f t="shared" si="47"/>
        <v>8.3827086789435157</v>
      </c>
    </row>
    <row r="78" spans="1:34" x14ac:dyDescent="0.2">
      <c r="A78" s="688" t="str">
        <f>Schedule!$C$3</f>
        <v xml:space="preserve">2012 Federal Regulations </v>
      </c>
      <c r="B78" s="685" t="s">
        <v>172</v>
      </c>
      <c r="C78" s="262">
        <f>Schedule!$C$6</f>
        <v>2014</v>
      </c>
      <c r="D78" s="262">
        <f>VLOOKUP(B78,Schedule!$B$13:$G$47,Schedule!$F$1,FALSE)</f>
        <v>2029</v>
      </c>
      <c r="E78" s="244">
        <f t="shared" si="28"/>
        <v>0.69709567113039561</v>
      </c>
      <c r="F78" s="339">
        <f t="shared" si="29"/>
        <v>0.69709567113039561</v>
      </c>
      <c r="G78" s="339">
        <f t="shared" si="43"/>
        <v>0.69709567113039561</v>
      </c>
      <c r="H78" s="339">
        <f t="shared" si="43"/>
        <v>0.69709567113039561</v>
      </c>
      <c r="I78" s="339">
        <f t="shared" si="43"/>
        <v>0.69709567113039561</v>
      </c>
      <c r="J78" s="339">
        <f t="shared" si="43"/>
        <v>0.69709567113039561</v>
      </c>
      <c r="K78" s="339">
        <f t="shared" ref="K78:S78" si="49">J78</f>
        <v>0.69709567113039561</v>
      </c>
      <c r="L78" s="339">
        <f t="shared" si="49"/>
        <v>0.69709567113039561</v>
      </c>
      <c r="M78" s="339">
        <f t="shared" si="49"/>
        <v>0.69709567113039561</v>
      </c>
      <c r="N78" s="339">
        <f t="shared" si="49"/>
        <v>0.69709567113039561</v>
      </c>
      <c r="O78" s="339">
        <f t="shared" si="49"/>
        <v>0.69709567113039561</v>
      </c>
      <c r="P78" s="339">
        <f t="shared" si="49"/>
        <v>0.69709567113039561</v>
      </c>
      <c r="Q78" s="339">
        <f t="shared" si="49"/>
        <v>0.69709567113039561</v>
      </c>
      <c r="R78" s="339">
        <f t="shared" si="49"/>
        <v>0.69709567113039561</v>
      </c>
      <c r="S78" s="339">
        <f t="shared" si="49"/>
        <v>0.69709567113039561</v>
      </c>
      <c r="T78" s="339">
        <f t="shared" si="32"/>
        <v>0.69709567113039561</v>
      </c>
      <c r="U78" s="339">
        <f t="shared" si="33"/>
        <v>0.69709567113039561</v>
      </c>
      <c r="V78" s="339">
        <f>U78</f>
        <v>0.69709567113039561</v>
      </c>
      <c r="W78" s="339">
        <f t="shared" si="35"/>
        <v>0.69709567113039561</v>
      </c>
      <c r="X78" s="339">
        <f t="shared" si="36"/>
        <v>0.69709567113039561</v>
      </c>
      <c r="Y78" s="339">
        <f t="shared" si="37"/>
        <v>0.69709567113039561</v>
      </c>
      <c r="Z78" s="339">
        <f t="shared" si="38"/>
        <v>0.69709567113039561</v>
      </c>
      <c r="AA78" s="339">
        <f t="shared" si="39"/>
        <v>0.69709567113039561</v>
      </c>
      <c r="AB78" s="339">
        <f t="shared" si="40"/>
        <v>0.69709567113039561</v>
      </c>
      <c r="AC78" s="339">
        <f t="shared" si="41"/>
        <v>0.69709567113039561</v>
      </c>
      <c r="AD78" s="339">
        <f t="shared" si="42"/>
        <v>0.69709567113039561</v>
      </c>
      <c r="AE78" s="339">
        <f t="shared" si="42"/>
        <v>0.69709567113039561</v>
      </c>
      <c r="AF78" s="294">
        <f t="shared" si="45"/>
        <v>6.9709567113039563</v>
      </c>
      <c r="AG78" s="294">
        <f t="shared" si="46"/>
        <v>7.6680523824343521</v>
      </c>
      <c r="AH78" s="300">
        <f t="shared" si="47"/>
        <v>14.6390090937383</v>
      </c>
    </row>
    <row r="79" spans="1:34" x14ac:dyDescent="0.2">
      <c r="A79" s="688" t="str">
        <f>Schedule!$C$3</f>
        <v xml:space="preserve">2012 Federal Regulations </v>
      </c>
      <c r="B79" s="685" t="s">
        <v>173</v>
      </c>
      <c r="C79" s="262">
        <f>Schedule!$C$6</f>
        <v>2014</v>
      </c>
      <c r="D79" s="262">
        <f>VLOOKUP(B79,Schedule!$B$13:$G$47,Schedule!$F$1,FALSE)</f>
        <v>2029</v>
      </c>
      <c r="E79" s="244">
        <f t="shared" si="28"/>
        <v>0.955842005474</v>
      </c>
      <c r="F79" s="339">
        <f t="shared" si="29"/>
        <v>0.955842005474</v>
      </c>
      <c r="G79" s="339">
        <f t="shared" si="43"/>
        <v>0.955842005474</v>
      </c>
      <c r="H79" s="339">
        <f t="shared" si="43"/>
        <v>0.955842005474</v>
      </c>
      <c r="I79" s="339">
        <f t="shared" si="43"/>
        <v>0.955842005474</v>
      </c>
      <c r="J79" s="339">
        <f t="shared" si="43"/>
        <v>0.955842005474</v>
      </c>
      <c r="K79" s="339">
        <f t="shared" ref="K79:S79" si="50">J79</f>
        <v>0.955842005474</v>
      </c>
      <c r="L79" s="339">
        <f t="shared" si="50"/>
        <v>0.955842005474</v>
      </c>
      <c r="M79" s="339">
        <f t="shared" si="50"/>
        <v>0.955842005474</v>
      </c>
      <c r="N79" s="339">
        <f t="shared" si="50"/>
        <v>0.955842005474</v>
      </c>
      <c r="O79" s="339">
        <f t="shared" si="50"/>
        <v>0.955842005474</v>
      </c>
      <c r="P79" s="339">
        <f t="shared" si="50"/>
        <v>0.955842005474</v>
      </c>
      <c r="Q79" s="339">
        <f t="shared" si="50"/>
        <v>0.955842005474</v>
      </c>
      <c r="R79" s="339">
        <f t="shared" si="50"/>
        <v>0.955842005474</v>
      </c>
      <c r="S79" s="339">
        <f t="shared" si="50"/>
        <v>0.955842005474</v>
      </c>
      <c r="T79" s="339">
        <f t="shared" si="32"/>
        <v>0.955842005474</v>
      </c>
      <c r="U79" s="339">
        <f t="shared" si="33"/>
        <v>0.955842005474</v>
      </c>
      <c r="V79" s="339">
        <f t="shared" si="34"/>
        <v>0.955842005474</v>
      </c>
      <c r="W79" s="339">
        <f t="shared" si="35"/>
        <v>0.955842005474</v>
      </c>
      <c r="X79" s="339">
        <f t="shared" si="36"/>
        <v>0.955842005474</v>
      </c>
      <c r="Y79" s="339">
        <f t="shared" si="37"/>
        <v>0.955842005474</v>
      </c>
      <c r="Z79" s="339">
        <f t="shared" si="38"/>
        <v>0.955842005474</v>
      </c>
      <c r="AA79" s="339">
        <f t="shared" si="39"/>
        <v>0.955842005474</v>
      </c>
      <c r="AB79" s="339">
        <f t="shared" si="40"/>
        <v>0.955842005474</v>
      </c>
      <c r="AC79" s="339">
        <f t="shared" si="41"/>
        <v>0.955842005474</v>
      </c>
      <c r="AD79" s="339">
        <f t="shared" si="42"/>
        <v>0.955842005474</v>
      </c>
      <c r="AE79" s="339">
        <f t="shared" si="42"/>
        <v>0.955842005474</v>
      </c>
      <c r="AF79" s="294">
        <f t="shared" si="45"/>
        <v>9.5584200547400027</v>
      </c>
      <c r="AG79" s="294">
        <f t="shared" si="46"/>
        <v>10.514262060214003</v>
      </c>
      <c r="AH79" s="300">
        <f t="shared" si="47"/>
        <v>20.072682114954006</v>
      </c>
    </row>
    <row r="80" spans="1:34" x14ac:dyDescent="0.2">
      <c r="A80" s="688" t="str">
        <f>Schedule!$C$3</f>
        <v xml:space="preserve">2012 Federal Regulations </v>
      </c>
      <c r="B80" s="685" t="s">
        <v>174</v>
      </c>
      <c r="C80" s="262">
        <f>Schedule!$C$6</f>
        <v>2014</v>
      </c>
      <c r="D80" s="262">
        <f>VLOOKUP(B80,Schedule!$B$13:$G$47,Schedule!$F$1,FALSE)</f>
        <v>2023</v>
      </c>
      <c r="E80" s="244">
        <f t="shared" si="28"/>
        <v>0.70084122510903013</v>
      </c>
      <c r="F80" s="339">
        <f t="shared" si="29"/>
        <v>0.70084122510903013</v>
      </c>
      <c r="G80" s="339">
        <f t="shared" si="43"/>
        <v>0.70084122510903013</v>
      </c>
      <c r="H80" s="339">
        <f t="shared" si="43"/>
        <v>0.70084122510903013</v>
      </c>
      <c r="I80" s="339">
        <f t="shared" si="43"/>
        <v>0.70084122510903013</v>
      </c>
      <c r="J80" s="339">
        <f t="shared" si="43"/>
        <v>0.70084122510903013</v>
      </c>
      <c r="K80" s="339">
        <f t="shared" ref="K80:S80" si="51">J80</f>
        <v>0.70084122510903013</v>
      </c>
      <c r="L80" s="339">
        <f t="shared" si="51"/>
        <v>0.70084122510903013</v>
      </c>
      <c r="M80" s="339">
        <f t="shared" si="51"/>
        <v>0.70084122510903013</v>
      </c>
      <c r="N80" s="339">
        <f t="shared" si="51"/>
        <v>0.70084122510903013</v>
      </c>
      <c r="O80" s="339">
        <f t="shared" si="51"/>
        <v>0.70084122510903013</v>
      </c>
      <c r="P80" s="339">
        <f t="shared" si="51"/>
        <v>0.70084122510903013</v>
      </c>
      <c r="Q80" s="339">
        <f t="shared" si="51"/>
        <v>0.70084122510903013</v>
      </c>
      <c r="R80" s="339">
        <f t="shared" si="51"/>
        <v>0.70084122510903013</v>
      </c>
      <c r="S80" s="339">
        <f t="shared" si="51"/>
        <v>0.70084122510903013</v>
      </c>
      <c r="T80" s="339">
        <f t="shared" si="32"/>
        <v>0.70084122510903013</v>
      </c>
      <c r="U80" s="339">
        <f t="shared" si="33"/>
        <v>0.70084122510903013</v>
      </c>
      <c r="V80" s="339">
        <f t="shared" si="34"/>
        <v>0.70084122510903013</v>
      </c>
      <c r="W80" s="339">
        <f t="shared" si="35"/>
        <v>0.70084122510903013</v>
      </c>
      <c r="X80" s="339">
        <f t="shared" si="36"/>
        <v>0.70084122510903013</v>
      </c>
      <c r="Y80" s="339">
        <f t="shared" si="37"/>
        <v>0.70084122510903013</v>
      </c>
      <c r="Z80" s="339">
        <f t="shared" si="38"/>
        <v>0.70084122510903013</v>
      </c>
      <c r="AA80" s="339">
        <f t="shared" si="39"/>
        <v>0.70084122510903013</v>
      </c>
      <c r="AB80" s="339">
        <f t="shared" si="40"/>
        <v>0.70084122510903013</v>
      </c>
      <c r="AC80" s="339">
        <f t="shared" si="41"/>
        <v>0.70084122510903013</v>
      </c>
      <c r="AD80" s="339">
        <f t="shared" si="42"/>
        <v>0.70084122510903013</v>
      </c>
      <c r="AE80" s="339">
        <f t="shared" si="42"/>
        <v>0.70084122510903013</v>
      </c>
      <c r="AF80" s="294">
        <f t="shared" si="45"/>
        <v>7.0084122510903022</v>
      </c>
      <c r="AG80" s="294">
        <f t="shared" si="46"/>
        <v>7.7092534761993328</v>
      </c>
      <c r="AH80" s="300">
        <f t="shared" si="47"/>
        <v>14.717665727289639</v>
      </c>
    </row>
    <row r="81" spans="1:34" x14ac:dyDescent="0.2">
      <c r="A81" s="688" t="str">
        <f>Schedule!$C$3</f>
        <v xml:space="preserve">2012 Federal Regulations </v>
      </c>
      <c r="B81" s="685" t="s">
        <v>175</v>
      </c>
      <c r="C81" s="262">
        <f>Schedule!$C$6</f>
        <v>2014</v>
      </c>
      <c r="D81" s="262">
        <f>VLOOKUP(B81,Schedule!$B$13:$G$47,Schedule!$F$1,FALSE)</f>
        <v>2029</v>
      </c>
      <c r="E81" s="244">
        <f t="shared" si="28"/>
        <v>1.0160257750389698</v>
      </c>
      <c r="F81" s="339">
        <f t="shared" si="29"/>
        <v>1.0160257750389698</v>
      </c>
      <c r="G81" s="339">
        <f t="shared" si="43"/>
        <v>1.0160257750389698</v>
      </c>
      <c r="H81" s="339">
        <f t="shared" si="43"/>
        <v>1.0160257750389698</v>
      </c>
      <c r="I81" s="339">
        <f t="shared" si="43"/>
        <v>1.0160257750389698</v>
      </c>
      <c r="J81" s="339">
        <f t="shared" si="43"/>
        <v>1.0160257750389698</v>
      </c>
      <c r="K81" s="339">
        <f t="shared" ref="K81:S81" si="52">J81</f>
        <v>1.0160257750389698</v>
      </c>
      <c r="L81" s="339">
        <f t="shared" si="52"/>
        <v>1.0160257750389698</v>
      </c>
      <c r="M81" s="339">
        <f t="shared" si="52"/>
        <v>1.0160257750389698</v>
      </c>
      <c r="N81" s="339">
        <f t="shared" si="52"/>
        <v>1.0160257750389698</v>
      </c>
      <c r="O81" s="339">
        <f t="shared" si="52"/>
        <v>1.0160257750389698</v>
      </c>
      <c r="P81" s="339">
        <f t="shared" si="52"/>
        <v>1.0160257750389698</v>
      </c>
      <c r="Q81" s="339">
        <f t="shared" si="52"/>
        <v>1.0160257750389698</v>
      </c>
      <c r="R81" s="339">
        <f t="shared" si="52"/>
        <v>1.0160257750389698</v>
      </c>
      <c r="S81" s="339">
        <f t="shared" si="52"/>
        <v>1.0160257750389698</v>
      </c>
      <c r="T81" s="339">
        <f t="shared" si="32"/>
        <v>1.0160257750389698</v>
      </c>
      <c r="U81" s="339">
        <f t="shared" si="33"/>
        <v>1.0160257750389698</v>
      </c>
      <c r="V81" s="339">
        <f t="shared" si="34"/>
        <v>1.0160257750389698</v>
      </c>
      <c r="W81" s="339">
        <f t="shared" si="35"/>
        <v>1.0160257750389698</v>
      </c>
      <c r="X81" s="339">
        <f t="shared" si="36"/>
        <v>1.0160257750389698</v>
      </c>
      <c r="Y81" s="339">
        <f t="shared" si="37"/>
        <v>1.0160257750389698</v>
      </c>
      <c r="Z81" s="339">
        <f t="shared" si="38"/>
        <v>1.0160257750389698</v>
      </c>
      <c r="AA81" s="339">
        <f t="shared" si="39"/>
        <v>1.0160257750389698</v>
      </c>
      <c r="AB81" s="339">
        <f t="shared" si="40"/>
        <v>1.0160257750389698</v>
      </c>
      <c r="AC81" s="339">
        <f t="shared" si="41"/>
        <v>1.0160257750389698</v>
      </c>
      <c r="AD81" s="339">
        <f t="shared" si="42"/>
        <v>1.0160257750389698</v>
      </c>
      <c r="AE81" s="339">
        <f t="shared" si="42"/>
        <v>1.0160257750389698</v>
      </c>
      <c r="AF81" s="294">
        <f t="shared" si="45"/>
        <v>10.160257750389697</v>
      </c>
      <c r="AG81" s="294">
        <f t="shared" si="46"/>
        <v>11.176283525428666</v>
      </c>
      <c r="AH81" s="300">
        <f t="shared" si="47"/>
        <v>21.336541275818355</v>
      </c>
    </row>
    <row r="82" spans="1:34" x14ac:dyDescent="0.2">
      <c r="A82" s="688" t="str">
        <f>Schedule!$C$3</f>
        <v xml:space="preserve">2012 Federal Regulations </v>
      </c>
      <c r="B82" s="685" t="s">
        <v>176</v>
      </c>
      <c r="C82" s="262">
        <f>Schedule!$C$6</f>
        <v>2014</v>
      </c>
      <c r="D82" s="262">
        <f>VLOOKUP(B82,Schedule!$B$13:$G$47,Schedule!$F$1,FALSE)</f>
        <v>2029</v>
      </c>
      <c r="E82" s="244">
        <f t="shared" si="28"/>
        <v>1.240297001746</v>
      </c>
      <c r="F82" s="339">
        <f t="shared" si="29"/>
        <v>1.240297001746</v>
      </c>
      <c r="G82" s="339">
        <f t="shared" si="43"/>
        <v>1.240297001746</v>
      </c>
      <c r="H82" s="339">
        <f t="shared" si="43"/>
        <v>1.240297001746</v>
      </c>
      <c r="I82" s="339">
        <f t="shared" si="43"/>
        <v>1.240297001746</v>
      </c>
      <c r="J82" s="339">
        <f t="shared" si="43"/>
        <v>1.240297001746</v>
      </c>
      <c r="K82" s="339">
        <f t="shared" ref="K82:S82" si="53">J82</f>
        <v>1.240297001746</v>
      </c>
      <c r="L82" s="339">
        <f t="shared" si="53"/>
        <v>1.240297001746</v>
      </c>
      <c r="M82" s="339">
        <f t="shared" si="53"/>
        <v>1.240297001746</v>
      </c>
      <c r="N82" s="339">
        <f t="shared" si="53"/>
        <v>1.240297001746</v>
      </c>
      <c r="O82" s="339">
        <f t="shared" si="53"/>
        <v>1.240297001746</v>
      </c>
      <c r="P82" s="339">
        <f t="shared" si="53"/>
        <v>1.240297001746</v>
      </c>
      <c r="Q82" s="339">
        <f t="shared" si="53"/>
        <v>1.240297001746</v>
      </c>
      <c r="R82" s="339">
        <f t="shared" si="53"/>
        <v>1.240297001746</v>
      </c>
      <c r="S82" s="339">
        <f t="shared" si="53"/>
        <v>1.240297001746</v>
      </c>
      <c r="T82" s="339">
        <f t="shared" si="32"/>
        <v>1.240297001746</v>
      </c>
      <c r="U82" s="339">
        <f t="shared" si="33"/>
        <v>1.240297001746</v>
      </c>
      <c r="V82" s="339">
        <f t="shared" si="34"/>
        <v>1.240297001746</v>
      </c>
      <c r="W82" s="339">
        <f t="shared" si="35"/>
        <v>1.240297001746</v>
      </c>
      <c r="X82" s="339">
        <f t="shared" si="36"/>
        <v>1.240297001746</v>
      </c>
      <c r="Y82" s="339">
        <f t="shared" si="37"/>
        <v>1.240297001746</v>
      </c>
      <c r="Z82" s="339">
        <f t="shared" si="38"/>
        <v>1.240297001746</v>
      </c>
      <c r="AA82" s="339">
        <f t="shared" si="39"/>
        <v>1.240297001746</v>
      </c>
      <c r="AB82" s="339">
        <f t="shared" si="40"/>
        <v>1.240297001746</v>
      </c>
      <c r="AC82" s="339">
        <f t="shared" si="41"/>
        <v>1.240297001746</v>
      </c>
      <c r="AD82" s="339">
        <f t="shared" si="42"/>
        <v>1.240297001746</v>
      </c>
      <c r="AE82" s="339">
        <f t="shared" si="42"/>
        <v>1.240297001746</v>
      </c>
      <c r="AF82" s="294">
        <f t="shared" si="45"/>
        <v>12.402970017460001</v>
      </c>
      <c r="AG82" s="294">
        <f t="shared" si="46"/>
        <v>13.643267019206002</v>
      </c>
      <c r="AH82" s="300">
        <f t="shared" si="47"/>
        <v>26.046237036666007</v>
      </c>
    </row>
    <row r="83" spans="1:34" s="14" customFormat="1" x14ac:dyDescent="0.2">
      <c r="A83" s="428" t="str">
        <f>Schedule!$C$3</f>
        <v xml:space="preserve">2012 Federal Regulations </v>
      </c>
      <c r="B83" s="415" t="s">
        <v>203</v>
      </c>
      <c r="C83" s="183">
        <f>Schedule!$C$6</f>
        <v>2014</v>
      </c>
      <c r="D83" s="183"/>
      <c r="E83" s="246">
        <f>SUM(E75:E82)</f>
        <v>6.2013040169239995</v>
      </c>
      <c r="F83" s="342">
        <f>SUM(F75:F82)</f>
        <v>6.2013040169239995</v>
      </c>
      <c r="G83" s="342">
        <f>SUM(G75:G82)</f>
        <v>6.2013040169239995</v>
      </c>
      <c r="H83" s="342">
        <f t="shared" ref="H83:AE83" si="54">SUM(H75:H82)</f>
        <v>6.2013040169239995</v>
      </c>
      <c r="I83" s="342">
        <f t="shared" si="54"/>
        <v>6.2013040169239995</v>
      </c>
      <c r="J83" s="342">
        <f t="shared" si="54"/>
        <v>6.2013040169239995</v>
      </c>
      <c r="K83" s="342">
        <f t="shared" si="54"/>
        <v>6.2013040169239995</v>
      </c>
      <c r="L83" s="342">
        <f t="shared" si="54"/>
        <v>6.2013040169239995</v>
      </c>
      <c r="M83" s="342">
        <f t="shared" si="54"/>
        <v>6.2013040169239995</v>
      </c>
      <c r="N83" s="342">
        <f t="shared" si="54"/>
        <v>6.2013040169239995</v>
      </c>
      <c r="O83" s="342">
        <f t="shared" si="54"/>
        <v>6.2013040169239995</v>
      </c>
      <c r="P83" s="342">
        <f t="shared" si="54"/>
        <v>6.2013040169239995</v>
      </c>
      <c r="Q83" s="342">
        <f t="shared" si="54"/>
        <v>6.2013040169239995</v>
      </c>
      <c r="R83" s="342">
        <f t="shared" si="54"/>
        <v>6.2013040169239995</v>
      </c>
      <c r="S83" s="342">
        <f t="shared" si="54"/>
        <v>6.2013040169239995</v>
      </c>
      <c r="T83" s="342">
        <f t="shared" si="54"/>
        <v>6.2013040169239995</v>
      </c>
      <c r="U83" s="342">
        <f t="shared" si="54"/>
        <v>6.2013040169239995</v>
      </c>
      <c r="V83" s="342">
        <f>SUM(V75:V82)</f>
        <v>6.2013040169239995</v>
      </c>
      <c r="W83" s="342">
        <f t="shared" si="54"/>
        <v>6.2013040169239995</v>
      </c>
      <c r="X83" s="342">
        <f t="shared" si="54"/>
        <v>6.2013040169239995</v>
      </c>
      <c r="Y83" s="342">
        <f t="shared" si="54"/>
        <v>6.2013040169239995</v>
      </c>
      <c r="Z83" s="342">
        <f t="shared" si="54"/>
        <v>6.2013040169239995</v>
      </c>
      <c r="AA83" s="342">
        <f t="shared" si="54"/>
        <v>6.2013040169239995</v>
      </c>
      <c r="AB83" s="342">
        <f t="shared" si="54"/>
        <v>6.2013040169239995</v>
      </c>
      <c r="AC83" s="342">
        <f t="shared" si="54"/>
        <v>6.2013040169239995</v>
      </c>
      <c r="AD83" s="342">
        <f t="shared" si="54"/>
        <v>6.2013040169239995</v>
      </c>
      <c r="AE83" s="342">
        <f t="shared" si="54"/>
        <v>6.2013040169239995</v>
      </c>
      <c r="AF83" s="337">
        <f>SUM(AF75:AF82)</f>
        <v>62.01304016924</v>
      </c>
      <c r="AG83" s="337">
        <f>SUM(AG75:AG82)</f>
        <v>68.214344186163999</v>
      </c>
      <c r="AH83" s="341">
        <f t="shared" si="47"/>
        <v>130.22738435540398</v>
      </c>
    </row>
    <row r="84" spans="1:34" x14ac:dyDescent="0.2">
      <c r="A84" s="428" t="str">
        <f>Schedule!$C$3</f>
        <v xml:space="preserve">2012 Federal Regulations </v>
      </c>
      <c r="B84" s="415" t="s">
        <v>204</v>
      </c>
      <c r="C84" s="183">
        <f>Schedule!$C$6</f>
        <v>2014</v>
      </c>
      <c r="D84" s="416"/>
      <c r="E84" s="339"/>
      <c r="F84" s="342"/>
      <c r="G84" s="342"/>
      <c r="H84" s="342"/>
      <c r="I84" s="342"/>
      <c r="J84" s="342"/>
      <c r="K84" s="342" cm="1">
        <f t="array" ref="K84:T84">TRANSPOSE(C60:C69)</f>
        <v>5.9131713060128286</v>
      </c>
      <c r="L84" s="342">
        <v>5.9131713060128286</v>
      </c>
      <c r="M84" s="342">
        <v>5.9131713060128286</v>
      </c>
      <c r="N84" s="342">
        <v>5.9131713060128286</v>
      </c>
      <c r="O84" s="342">
        <v>5.1605858670657412</v>
      </c>
      <c r="P84" s="342">
        <v>4.6230248392463933</v>
      </c>
      <c r="Q84" s="342">
        <v>4.6230248392463933</v>
      </c>
      <c r="R84" s="342">
        <v>4.6230248392463933</v>
      </c>
      <c r="S84" s="342">
        <v>4.6230248392463933</v>
      </c>
      <c r="T84" s="342">
        <v>3.8704394002993063</v>
      </c>
      <c r="U84" s="342">
        <f>T84</f>
        <v>3.8704394002993063</v>
      </c>
      <c r="V84" s="342">
        <f t="shared" ref="V84:AD84" si="55">U84</f>
        <v>3.8704394002993063</v>
      </c>
      <c r="W84" s="342">
        <f t="shared" si="55"/>
        <v>3.8704394002993063</v>
      </c>
      <c r="X84" s="342">
        <f t="shared" si="55"/>
        <v>3.8704394002993063</v>
      </c>
      <c r="Y84" s="342">
        <f t="shared" si="55"/>
        <v>3.8704394002993063</v>
      </c>
      <c r="Z84" s="342">
        <f t="shared" si="55"/>
        <v>3.8704394002993063</v>
      </c>
      <c r="AA84" s="342">
        <f t="shared" si="55"/>
        <v>3.8704394002993063</v>
      </c>
      <c r="AB84" s="342">
        <f t="shared" si="55"/>
        <v>3.8704394002993063</v>
      </c>
      <c r="AC84" s="342">
        <f t="shared" si="55"/>
        <v>3.8704394002993063</v>
      </c>
      <c r="AD84" s="342">
        <f t="shared" si="55"/>
        <v>3.8704394002993063</v>
      </c>
      <c r="AE84" s="342">
        <f t="shared" ref="AE84" si="56">AD84</f>
        <v>3.8704394002993063</v>
      </c>
      <c r="AF84" s="294"/>
      <c r="AG84" s="294"/>
      <c r="AH84" s="300">
        <f t="shared" si="47"/>
        <v>93.750643251694271</v>
      </c>
    </row>
    <row r="85" spans="1:34" x14ac:dyDescent="0.2">
      <c r="A85" s="428" t="str">
        <f>Schedule!$C$3</f>
        <v xml:space="preserve">2012 Federal Regulations </v>
      </c>
      <c r="B85" s="415" t="s">
        <v>205</v>
      </c>
      <c r="C85" s="507">
        <f>Schedule!$C$6</f>
        <v>2014</v>
      </c>
      <c r="D85" s="416"/>
      <c r="E85" s="342">
        <f>E83</f>
        <v>6.2013040169239995</v>
      </c>
      <c r="F85" s="342">
        <f>F83</f>
        <v>6.2013040169239995</v>
      </c>
      <c r="G85" s="342">
        <f t="shared" ref="G85:J85" si="57">G83</f>
        <v>6.2013040169239995</v>
      </c>
      <c r="H85" s="342">
        <f t="shared" si="57"/>
        <v>6.2013040169239995</v>
      </c>
      <c r="I85" s="342">
        <f t="shared" si="57"/>
        <v>6.2013040169239995</v>
      </c>
      <c r="J85" s="342">
        <f t="shared" si="57"/>
        <v>6.2013040169239995</v>
      </c>
      <c r="K85" s="342">
        <f>IF(K83&lt;K84,K83,K84)</f>
        <v>5.9131713060128286</v>
      </c>
      <c r="L85" s="342">
        <f t="shared" ref="L85:AE85" si="58">IF(L83&lt;L84,L83,L84)</f>
        <v>5.9131713060128286</v>
      </c>
      <c r="M85" s="342">
        <f t="shared" si="58"/>
        <v>5.9131713060128286</v>
      </c>
      <c r="N85" s="342">
        <f>IF(N83&lt;N84,N83,N84)</f>
        <v>5.9131713060128286</v>
      </c>
      <c r="O85" s="342">
        <f t="shared" si="58"/>
        <v>5.1605858670657412</v>
      </c>
      <c r="P85" s="342">
        <f t="shared" si="58"/>
        <v>4.6230248392463933</v>
      </c>
      <c r="Q85" s="342">
        <f t="shared" si="58"/>
        <v>4.6230248392463933</v>
      </c>
      <c r="R85" s="342">
        <f t="shared" si="58"/>
        <v>4.6230248392463933</v>
      </c>
      <c r="S85" s="342">
        <f t="shared" si="58"/>
        <v>4.6230248392463933</v>
      </c>
      <c r="T85" s="342">
        <f t="shared" si="58"/>
        <v>3.8704394002993063</v>
      </c>
      <c r="U85" s="342">
        <f t="shared" si="58"/>
        <v>3.8704394002993063</v>
      </c>
      <c r="V85" s="342">
        <f t="shared" si="58"/>
        <v>3.8704394002993063</v>
      </c>
      <c r="W85" s="342">
        <f t="shared" si="58"/>
        <v>3.8704394002993063</v>
      </c>
      <c r="X85" s="342">
        <f t="shared" si="58"/>
        <v>3.8704394002993063</v>
      </c>
      <c r="Y85" s="342">
        <f t="shared" si="58"/>
        <v>3.8704394002993063</v>
      </c>
      <c r="Z85" s="342">
        <f t="shared" si="58"/>
        <v>3.8704394002993063</v>
      </c>
      <c r="AA85" s="342">
        <f t="shared" si="58"/>
        <v>3.8704394002993063</v>
      </c>
      <c r="AB85" s="342">
        <f t="shared" si="58"/>
        <v>3.8704394002993063</v>
      </c>
      <c r="AC85" s="342">
        <f t="shared" si="58"/>
        <v>3.8704394002993063</v>
      </c>
      <c r="AD85" s="342">
        <f t="shared" si="58"/>
        <v>3.8704394002993063</v>
      </c>
      <c r="AE85" s="342">
        <f t="shared" si="58"/>
        <v>3.8704394002993063</v>
      </c>
      <c r="AF85" s="294"/>
      <c r="AG85" s="294"/>
      <c r="AH85" s="341">
        <f t="shared" si="47"/>
        <v>93.750643251694271</v>
      </c>
    </row>
    <row r="86" spans="1:34" ht="16" x14ac:dyDescent="0.2">
      <c r="A86" s="436" t="s">
        <v>200</v>
      </c>
      <c r="B86" s="182" t="s">
        <v>206</v>
      </c>
      <c r="C86" s="507"/>
      <c r="D86" s="183"/>
      <c r="E86" s="178"/>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7"/>
      <c r="AD86" s="417"/>
      <c r="AE86" s="178"/>
      <c r="AF86" s="294"/>
      <c r="AG86" s="294"/>
      <c r="AH86" s="300"/>
    </row>
    <row r="87" spans="1:34" x14ac:dyDescent="0.2">
      <c r="A87" s="428"/>
      <c r="B87" s="182" t="s">
        <v>207</v>
      </c>
      <c r="C87" s="508">
        <v>18.399999999999999</v>
      </c>
      <c r="D87" s="183"/>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294"/>
      <c r="AG87" s="294"/>
      <c r="AH87" s="300"/>
    </row>
    <row r="88" spans="1:34" x14ac:dyDescent="0.2">
      <c r="A88" s="428"/>
      <c r="B88" s="182" t="s">
        <v>208</v>
      </c>
      <c r="C88" s="507">
        <f>$C$87/10</f>
        <v>1.8399999999999999</v>
      </c>
      <c r="D88" s="183"/>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294"/>
      <c r="AG88" s="294"/>
      <c r="AH88" s="300"/>
    </row>
    <row r="89" spans="1:34" ht="16" thickBot="1" x14ac:dyDescent="0.25">
      <c r="A89" s="425"/>
      <c r="B89" s="182" t="s">
        <v>209</v>
      </c>
      <c r="C89" s="509">
        <v>0</v>
      </c>
      <c r="D89" s="18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294"/>
      <c r="AG89" s="294"/>
      <c r="AH89" s="300"/>
    </row>
    <row r="90" spans="1:34" ht="28" customHeight="1" thickBot="1" x14ac:dyDescent="0.25">
      <c r="A90" s="435" t="s">
        <v>43</v>
      </c>
      <c r="B90" s="377" t="s">
        <v>92</v>
      </c>
      <c r="C90" s="377" t="s">
        <v>143</v>
      </c>
      <c r="D90" s="377" t="s">
        <v>144</v>
      </c>
      <c r="E90" s="378">
        <v>2014</v>
      </c>
      <c r="F90" s="378">
        <v>2015</v>
      </c>
      <c r="G90" s="378">
        <v>2016</v>
      </c>
      <c r="H90" s="378">
        <v>2017</v>
      </c>
      <c r="I90" s="378">
        <v>2018</v>
      </c>
      <c r="J90" s="378">
        <v>2019</v>
      </c>
      <c r="K90" s="378">
        <v>2020</v>
      </c>
      <c r="L90" s="378">
        <v>2021</v>
      </c>
      <c r="M90" s="378">
        <v>2022</v>
      </c>
      <c r="N90" s="378">
        <v>2023</v>
      </c>
      <c r="O90" s="378">
        <v>2024</v>
      </c>
      <c r="P90" s="378">
        <v>2025</v>
      </c>
      <c r="Q90" s="378">
        <v>2026</v>
      </c>
      <c r="R90" s="378">
        <v>2027</v>
      </c>
      <c r="S90" s="378">
        <v>2028</v>
      </c>
      <c r="T90" s="378">
        <v>2029</v>
      </c>
      <c r="U90" s="378">
        <v>2030</v>
      </c>
      <c r="V90" s="378">
        <v>2031</v>
      </c>
      <c r="W90" s="378">
        <v>2032</v>
      </c>
      <c r="X90" s="378">
        <v>2033</v>
      </c>
      <c r="Y90" s="378">
        <v>2034</v>
      </c>
      <c r="Z90" s="378">
        <v>2035</v>
      </c>
      <c r="AA90" s="378">
        <v>2036</v>
      </c>
      <c r="AB90" s="378">
        <v>2037</v>
      </c>
      <c r="AC90" s="378">
        <v>2038</v>
      </c>
      <c r="AD90" s="378">
        <v>2039</v>
      </c>
      <c r="AE90" s="378">
        <v>2040</v>
      </c>
      <c r="AF90" s="377" t="s">
        <v>150</v>
      </c>
      <c r="AG90" s="377" t="s">
        <v>202</v>
      </c>
      <c r="AH90" s="379" t="s">
        <v>153</v>
      </c>
    </row>
    <row r="91" spans="1:34" x14ac:dyDescent="0.2">
      <c r="A91" s="684" t="str">
        <f>Schedule!$D$3</f>
        <v>ECCC 2030 phaseout</v>
      </c>
      <c r="B91" s="685" t="s">
        <v>169</v>
      </c>
      <c r="C91" s="402">
        <f>Schedule!$C$6</f>
        <v>2014</v>
      </c>
      <c r="D91" s="402">
        <v>2036</v>
      </c>
      <c r="E91" s="244">
        <f t="shared" ref="E91:J98" si="59">J34</f>
        <v>0.61042830607696141</v>
      </c>
      <c r="F91" s="244">
        <f t="shared" si="59"/>
        <v>0.63768252440937012</v>
      </c>
      <c r="G91" s="244">
        <f t="shared" si="59"/>
        <v>0.76912597759094559</v>
      </c>
      <c r="H91" s="244">
        <f t="shared" si="59"/>
        <v>0.59473834598532116</v>
      </c>
      <c r="I91" s="244">
        <f t="shared" si="59"/>
        <v>0.57969550556920157</v>
      </c>
      <c r="J91" s="244">
        <f t="shared" si="59"/>
        <v>0.69878262089983023</v>
      </c>
      <c r="K91" s="418">
        <f t="shared" ref="K91:T91" si="60">$J34</f>
        <v>0.61042830607696141</v>
      </c>
      <c r="L91" s="418">
        <f t="shared" si="60"/>
        <v>0.61042830607696141</v>
      </c>
      <c r="M91" s="418">
        <f t="shared" si="60"/>
        <v>0.61042830607696141</v>
      </c>
      <c r="N91" s="418">
        <f t="shared" si="60"/>
        <v>0.61042830607696141</v>
      </c>
      <c r="O91" s="418">
        <f t="shared" si="60"/>
        <v>0.61042830607696141</v>
      </c>
      <c r="P91" s="418">
        <f t="shared" si="60"/>
        <v>0.61042830607696141</v>
      </c>
      <c r="Q91" s="418">
        <f t="shared" si="60"/>
        <v>0.61042830607696141</v>
      </c>
      <c r="R91" s="418">
        <f t="shared" si="60"/>
        <v>0.61042830607696141</v>
      </c>
      <c r="S91" s="418">
        <f t="shared" si="60"/>
        <v>0.61042830607696141</v>
      </c>
      <c r="T91" s="418">
        <f t="shared" si="60"/>
        <v>0.61042830607696141</v>
      </c>
      <c r="U91" s="339">
        <f t="shared" ref="U91:AE98" si="61">IF(U$90&lt;=$D91,$T91,0)</f>
        <v>0.61042830607696141</v>
      </c>
      <c r="V91" s="339">
        <f t="shared" si="61"/>
        <v>0.61042830607696141</v>
      </c>
      <c r="W91" s="339">
        <f t="shared" si="61"/>
        <v>0.61042830607696141</v>
      </c>
      <c r="X91" s="339">
        <f t="shared" si="61"/>
        <v>0.61042830607696141</v>
      </c>
      <c r="Y91" s="339">
        <f t="shared" si="61"/>
        <v>0.61042830607696141</v>
      </c>
      <c r="Z91" s="339">
        <f t="shared" si="61"/>
        <v>0.61042830607696141</v>
      </c>
      <c r="AA91" s="339">
        <f t="shared" si="61"/>
        <v>0.61042830607696141</v>
      </c>
      <c r="AB91" s="339">
        <f t="shared" si="61"/>
        <v>0</v>
      </c>
      <c r="AC91" s="339">
        <f t="shared" si="61"/>
        <v>0</v>
      </c>
      <c r="AD91" s="339">
        <f t="shared" si="61"/>
        <v>0</v>
      </c>
      <c r="AE91" s="339">
        <f t="shared" si="61"/>
        <v>0</v>
      </c>
      <c r="AF91" s="294">
        <f>SUM(K91:T91)</f>
        <v>6.1042830607696148</v>
      </c>
      <c r="AG91" s="294">
        <f>SUM(U91:AE91)</f>
        <v>4.2729981425387296</v>
      </c>
      <c r="AH91" s="300">
        <f>SUM(K91:AE91)</f>
        <v>10.377281203308346</v>
      </c>
    </row>
    <row r="92" spans="1:34" x14ac:dyDescent="0.2">
      <c r="A92" s="686" t="str">
        <f>Schedule!$D$3</f>
        <v>ECCC 2030 phaseout</v>
      </c>
      <c r="B92" s="685" t="s">
        <v>170</v>
      </c>
      <c r="C92" s="262">
        <f>Schedule!$C$6</f>
        <v>2014</v>
      </c>
      <c r="D92" s="262">
        <v>2021</v>
      </c>
      <c r="E92" s="244">
        <f t="shared" si="59"/>
        <v>0.58159742858942787</v>
      </c>
      <c r="F92" s="244">
        <f t="shared" si="59"/>
        <v>0.36310565841062964</v>
      </c>
      <c r="G92" s="244">
        <f t="shared" si="59"/>
        <v>0.30613037922295749</v>
      </c>
      <c r="H92" s="244">
        <f t="shared" si="59"/>
        <v>0.29987716502550749</v>
      </c>
      <c r="I92" s="244">
        <f t="shared" si="59"/>
        <v>0.41984067557375016</v>
      </c>
      <c r="J92" s="244">
        <f t="shared" si="59"/>
        <v>0.53626607859080389</v>
      </c>
      <c r="K92" s="418">
        <f t="shared" ref="K92:T92" si="62">$J35</f>
        <v>0.58159742858942787</v>
      </c>
      <c r="L92" s="418">
        <f t="shared" si="62"/>
        <v>0.58159742858942787</v>
      </c>
      <c r="M92" s="418">
        <f t="shared" si="62"/>
        <v>0.58159742858942787</v>
      </c>
      <c r="N92" s="418">
        <f t="shared" si="62"/>
        <v>0.58159742858942787</v>
      </c>
      <c r="O92" s="418">
        <f t="shared" si="62"/>
        <v>0.58159742858942787</v>
      </c>
      <c r="P92" s="418">
        <f t="shared" si="62"/>
        <v>0.58159742858942787</v>
      </c>
      <c r="Q92" s="418">
        <f t="shared" si="62"/>
        <v>0.58159742858942787</v>
      </c>
      <c r="R92" s="418">
        <f t="shared" si="62"/>
        <v>0.58159742858942787</v>
      </c>
      <c r="S92" s="418">
        <f t="shared" si="62"/>
        <v>0.58159742858942787</v>
      </c>
      <c r="T92" s="418">
        <f t="shared" si="62"/>
        <v>0.58159742858942787</v>
      </c>
      <c r="U92" s="339">
        <f t="shared" si="61"/>
        <v>0</v>
      </c>
      <c r="V92" s="339">
        <f t="shared" si="61"/>
        <v>0</v>
      </c>
      <c r="W92" s="339">
        <f t="shared" si="61"/>
        <v>0</v>
      </c>
      <c r="X92" s="339">
        <f t="shared" si="61"/>
        <v>0</v>
      </c>
      <c r="Y92" s="339">
        <f t="shared" si="61"/>
        <v>0</v>
      </c>
      <c r="Z92" s="339">
        <f t="shared" si="61"/>
        <v>0</v>
      </c>
      <c r="AA92" s="339">
        <f t="shared" si="61"/>
        <v>0</v>
      </c>
      <c r="AB92" s="339">
        <f t="shared" si="61"/>
        <v>0</v>
      </c>
      <c r="AC92" s="339">
        <f t="shared" si="61"/>
        <v>0</v>
      </c>
      <c r="AD92" s="339">
        <f t="shared" si="61"/>
        <v>0</v>
      </c>
      <c r="AE92" s="339">
        <f t="shared" si="61"/>
        <v>0</v>
      </c>
      <c r="AF92" s="294">
        <f t="shared" ref="AF92:AF98" si="63">SUM(K92:T92)</f>
        <v>5.8159742858942778</v>
      </c>
      <c r="AG92" s="294">
        <f t="shared" ref="AG92:AG98" si="64">SUM(U92:AE92)</f>
        <v>0</v>
      </c>
      <c r="AH92" s="300">
        <f t="shared" ref="AH92:AH100" si="65">SUM(K92:AE92)</f>
        <v>5.8159742858942778</v>
      </c>
    </row>
    <row r="93" spans="1:34" x14ac:dyDescent="0.2">
      <c r="A93" s="686" t="str">
        <f>Schedule!$D$3</f>
        <v>ECCC 2030 phaseout</v>
      </c>
      <c r="B93" s="685" t="s">
        <v>171</v>
      </c>
      <c r="C93" s="262">
        <f>Schedule!$C$6</f>
        <v>2014</v>
      </c>
      <c r="D93" s="262">
        <v>2039</v>
      </c>
      <c r="E93" s="244">
        <f t="shared" si="59"/>
        <v>0.39917660375921515</v>
      </c>
      <c r="F93" s="244">
        <f t="shared" si="59"/>
        <v>0.50686173893853681</v>
      </c>
      <c r="G93" s="244">
        <f t="shared" si="59"/>
        <v>0.68481598900653629</v>
      </c>
      <c r="H93" s="244">
        <f t="shared" si="59"/>
        <v>0.72820286318427596</v>
      </c>
      <c r="I93" s="244">
        <f t="shared" si="59"/>
        <v>0.64641666457470126</v>
      </c>
      <c r="J93" s="244">
        <f t="shared" si="59"/>
        <v>0.58488625268207062</v>
      </c>
      <c r="K93" s="418">
        <f t="shared" ref="K93:T93" si="66">$J36</f>
        <v>0.39917660375921515</v>
      </c>
      <c r="L93" s="418">
        <f t="shared" si="66"/>
        <v>0.39917660375921515</v>
      </c>
      <c r="M93" s="418">
        <f t="shared" si="66"/>
        <v>0.39917660375921515</v>
      </c>
      <c r="N93" s="418">
        <f t="shared" si="66"/>
        <v>0.39917660375921515</v>
      </c>
      <c r="O93" s="418">
        <f t="shared" si="66"/>
        <v>0.39917660375921515</v>
      </c>
      <c r="P93" s="418">
        <f t="shared" si="66"/>
        <v>0.39917660375921515</v>
      </c>
      <c r="Q93" s="418">
        <f t="shared" si="66"/>
        <v>0.39917660375921515</v>
      </c>
      <c r="R93" s="418">
        <f t="shared" si="66"/>
        <v>0.39917660375921515</v>
      </c>
      <c r="S93" s="418">
        <f t="shared" si="66"/>
        <v>0.39917660375921515</v>
      </c>
      <c r="T93" s="418">
        <f t="shared" si="66"/>
        <v>0.39917660375921515</v>
      </c>
      <c r="U93" s="339">
        <f t="shared" si="61"/>
        <v>0.39917660375921515</v>
      </c>
      <c r="V93" s="339">
        <f t="shared" si="61"/>
        <v>0.39917660375921515</v>
      </c>
      <c r="W93" s="339">
        <f t="shared" si="61"/>
        <v>0.39917660375921515</v>
      </c>
      <c r="X93" s="339">
        <f t="shared" si="61"/>
        <v>0.39917660375921515</v>
      </c>
      <c r="Y93" s="339">
        <f t="shared" si="61"/>
        <v>0.39917660375921515</v>
      </c>
      <c r="Z93" s="339">
        <f t="shared" si="61"/>
        <v>0.39917660375921515</v>
      </c>
      <c r="AA93" s="339">
        <f t="shared" si="61"/>
        <v>0.39917660375921515</v>
      </c>
      <c r="AB93" s="339">
        <f t="shared" si="61"/>
        <v>0.39917660375921515</v>
      </c>
      <c r="AC93" s="339">
        <f t="shared" si="61"/>
        <v>0.39917660375921515</v>
      </c>
      <c r="AD93" s="339">
        <f t="shared" si="61"/>
        <v>0.39917660375921515</v>
      </c>
      <c r="AE93" s="339">
        <f t="shared" si="61"/>
        <v>0</v>
      </c>
      <c r="AF93" s="294">
        <f t="shared" si="63"/>
        <v>3.9917660375921522</v>
      </c>
      <c r="AG93" s="294">
        <f t="shared" si="64"/>
        <v>3.9917660375921522</v>
      </c>
      <c r="AH93" s="300">
        <f t="shared" si="65"/>
        <v>7.9835320751843009</v>
      </c>
    </row>
    <row r="94" spans="1:34" x14ac:dyDescent="0.2">
      <c r="A94" s="686" t="str">
        <f>Schedule!$D$3</f>
        <v>ECCC 2030 phaseout</v>
      </c>
      <c r="B94" s="685" t="s">
        <v>172</v>
      </c>
      <c r="C94" s="262">
        <f>Schedule!$C$6</f>
        <v>2014</v>
      </c>
      <c r="D94" s="262">
        <v>2039</v>
      </c>
      <c r="E94" s="244">
        <f t="shared" si="59"/>
        <v>0.69709567113039561</v>
      </c>
      <c r="F94" s="244">
        <f t="shared" si="59"/>
        <v>0.70978991387646329</v>
      </c>
      <c r="G94" s="244">
        <f t="shared" si="59"/>
        <v>0.50960929397956067</v>
      </c>
      <c r="H94" s="244">
        <f t="shared" si="59"/>
        <v>0.56926501514189487</v>
      </c>
      <c r="I94" s="244">
        <f t="shared" si="59"/>
        <v>0.73738214428234716</v>
      </c>
      <c r="J94" s="244">
        <f t="shared" si="59"/>
        <v>0.6759648362272952</v>
      </c>
      <c r="K94" s="418">
        <f t="shared" ref="K94:T94" si="67">$J37</f>
        <v>0.69709567113039561</v>
      </c>
      <c r="L94" s="418">
        <f t="shared" si="67"/>
        <v>0.69709567113039561</v>
      </c>
      <c r="M94" s="418">
        <f t="shared" si="67"/>
        <v>0.69709567113039561</v>
      </c>
      <c r="N94" s="418">
        <f t="shared" si="67"/>
        <v>0.69709567113039561</v>
      </c>
      <c r="O94" s="418">
        <f t="shared" si="67"/>
        <v>0.69709567113039561</v>
      </c>
      <c r="P94" s="418">
        <f t="shared" si="67"/>
        <v>0.69709567113039561</v>
      </c>
      <c r="Q94" s="418">
        <f t="shared" si="67"/>
        <v>0.69709567113039561</v>
      </c>
      <c r="R94" s="418">
        <f t="shared" si="67"/>
        <v>0.69709567113039561</v>
      </c>
      <c r="S94" s="418">
        <f t="shared" si="67"/>
        <v>0.69709567113039561</v>
      </c>
      <c r="T94" s="418">
        <f t="shared" si="67"/>
        <v>0.69709567113039561</v>
      </c>
      <c r="U94" s="339">
        <f t="shared" si="61"/>
        <v>0.69709567113039561</v>
      </c>
      <c r="V94" s="339">
        <f t="shared" si="61"/>
        <v>0.69709567113039561</v>
      </c>
      <c r="W94" s="339">
        <f t="shared" si="61"/>
        <v>0.69709567113039561</v>
      </c>
      <c r="X94" s="339">
        <f t="shared" si="61"/>
        <v>0.69709567113039561</v>
      </c>
      <c r="Y94" s="339">
        <f t="shared" si="61"/>
        <v>0.69709567113039561</v>
      </c>
      <c r="Z94" s="339">
        <f t="shared" si="61"/>
        <v>0.69709567113039561</v>
      </c>
      <c r="AA94" s="339">
        <f t="shared" si="61"/>
        <v>0.69709567113039561</v>
      </c>
      <c r="AB94" s="339">
        <f t="shared" si="61"/>
        <v>0.69709567113039561</v>
      </c>
      <c r="AC94" s="339">
        <f t="shared" si="61"/>
        <v>0.69709567113039561</v>
      </c>
      <c r="AD94" s="339">
        <f t="shared" si="61"/>
        <v>0.69709567113039561</v>
      </c>
      <c r="AE94" s="339">
        <f t="shared" si="61"/>
        <v>0</v>
      </c>
      <c r="AF94" s="294">
        <f t="shared" si="63"/>
        <v>6.9709567113039563</v>
      </c>
      <c r="AG94" s="294">
        <f t="shared" si="64"/>
        <v>6.9709567113039563</v>
      </c>
      <c r="AH94" s="300">
        <f t="shared" si="65"/>
        <v>13.941913422607906</v>
      </c>
    </row>
    <row r="95" spans="1:34" x14ac:dyDescent="0.2">
      <c r="A95" s="686" t="str">
        <f>Schedule!$D$3</f>
        <v>ECCC 2030 phaseout</v>
      </c>
      <c r="B95" s="685" t="s">
        <v>173</v>
      </c>
      <c r="C95" s="262">
        <f>Schedule!$C$6</f>
        <v>2014</v>
      </c>
      <c r="D95" s="262">
        <v>2019</v>
      </c>
      <c r="E95" s="244">
        <f t="shared" si="59"/>
        <v>0.955842005474</v>
      </c>
      <c r="F95" s="244">
        <f t="shared" si="59"/>
        <v>0.86998324625500001</v>
      </c>
      <c r="G95" s="244">
        <f t="shared" si="59"/>
        <v>0.96088667900000002</v>
      </c>
      <c r="H95" s="244">
        <f t="shared" si="59"/>
        <v>0.88539248471300003</v>
      </c>
      <c r="I95" s="244">
        <f t="shared" si="59"/>
        <v>0.98841904689999993</v>
      </c>
      <c r="J95" s="244">
        <f t="shared" si="59"/>
        <v>0.80917116420000001</v>
      </c>
      <c r="K95" s="418">
        <f t="shared" ref="K95:T95" si="68">$J38</f>
        <v>0.955842005474</v>
      </c>
      <c r="L95" s="418">
        <f t="shared" si="68"/>
        <v>0.955842005474</v>
      </c>
      <c r="M95" s="418">
        <f t="shared" si="68"/>
        <v>0.955842005474</v>
      </c>
      <c r="N95" s="418">
        <f t="shared" si="68"/>
        <v>0.955842005474</v>
      </c>
      <c r="O95" s="418">
        <f t="shared" si="68"/>
        <v>0.955842005474</v>
      </c>
      <c r="P95" s="418">
        <f t="shared" si="68"/>
        <v>0.955842005474</v>
      </c>
      <c r="Q95" s="418">
        <f t="shared" si="68"/>
        <v>0.955842005474</v>
      </c>
      <c r="R95" s="418">
        <f t="shared" si="68"/>
        <v>0.955842005474</v>
      </c>
      <c r="S95" s="418">
        <f t="shared" si="68"/>
        <v>0.955842005474</v>
      </c>
      <c r="T95" s="418">
        <f t="shared" si="68"/>
        <v>0.955842005474</v>
      </c>
      <c r="U95" s="339">
        <f t="shared" si="61"/>
        <v>0</v>
      </c>
      <c r="V95" s="339">
        <f t="shared" si="61"/>
        <v>0</v>
      </c>
      <c r="W95" s="339">
        <f t="shared" si="61"/>
        <v>0</v>
      </c>
      <c r="X95" s="339">
        <f t="shared" si="61"/>
        <v>0</v>
      </c>
      <c r="Y95" s="339">
        <f t="shared" si="61"/>
        <v>0</v>
      </c>
      <c r="Z95" s="339">
        <f t="shared" si="61"/>
        <v>0</v>
      </c>
      <c r="AA95" s="339">
        <f t="shared" si="61"/>
        <v>0</v>
      </c>
      <c r="AB95" s="339">
        <f t="shared" si="61"/>
        <v>0</v>
      </c>
      <c r="AC95" s="339">
        <f t="shared" si="61"/>
        <v>0</v>
      </c>
      <c r="AD95" s="339">
        <f t="shared" si="61"/>
        <v>0</v>
      </c>
      <c r="AE95" s="339">
        <f t="shared" si="61"/>
        <v>0</v>
      </c>
      <c r="AF95" s="294">
        <f t="shared" si="63"/>
        <v>9.5584200547400027</v>
      </c>
      <c r="AG95" s="294">
        <f t="shared" si="64"/>
        <v>0</v>
      </c>
      <c r="AH95" s="300">
        <f t="shared" si="65"/>
        <v>9.5584200547400027</v>
      </c>
    </row>
    <row r="96" spans="1:34" x14ac:dyDescent="0.2">
      <c r="A96" s="686" t="str">
        <f>Schedule!$D$3</f>
        <v>ECCC 2030 phaseout</v>
      </c>
      <c r="B96" s="685" t="s">
        <v>174</v>
      </c>
      <c r="C96" s="262">
        <f>Schedule!$C$6</f>
        <v>2014</v>
      </c>
      <c r="D96" s="262">
        <v>2023</v>
      </c>
      <c r="E96" s="244">
        <f t="shared" si="59"/>
        <v>0.70084122510903013</v>
      </c>
      <c r="F96" s="244">
        <f t="shared" si="59"/>
        <v>0.69689864829343506</v>
      </c>
      <c r="G96" s="244">
        <f t="shared" si="59"/>
        <v>0.68712985557065753</v>
      </c>
      <c r="H96" s="244">
        <f t="shared" si="59"/>
        <v>0.77222582308680821</v>
      </c>
      <c r="I96" s="244">
        <f t="shared" si="59"/>
        <v>0.50366628734216634</v>
      </c>
      <c r="J96" s="244">
        <f t="shared" si="59"/>
        <v>0.58575270650473077</v>
      </c>
      <c r="K96" s="418">
        <f t="shared" ref="K96:T96" si="69">$J39</f>
        <v>0.70084122510903013</v>
      </c>
      <c r="L96" s="418">
        <f t="shared" si="69"/>
        <v>0.70084122510903013</v>
      </c>
      <c r="M96" s="418">
        <f t="shared" si="69"/>
        <v>0.70084122510903013</v>
      </c>
      <c r="N96" s="418">
        <f t="shared" si="69"/>
        <v>0.70084122510903013</v>
      </c>
      <c r="O96" s="418">
        <f t="shared" si="69"/>
        <v>0.70084122510903013</v>
      </c>
      <c r="P96" s="418">
        <f t="shared" si="69"/>
        <v>0.70084122510903013</v>
      </c>
      <c r="Q96" s="418">
        <f t="shared" si="69"/>
        <v>0.70084122510903013</v>
      </c>
      <c r="R96" s="418">
        <f t="shared" si="69"/>
        <v>0.70084122510903013</v>
      </c>
      <c r="S96" s="418">
        <f t="shared" si="69"/>
        <v>0.70084122510903013</v>
      </c>
      <c r="T96" s="418">
        <f t="shared" si="69"/>
        <v>0.70084122510903013</v>
      </c>
      <c r="U96" s="339">
        <f t="shared" si="61"/>
        <v>0</v>
      </c>
      <c r="V96" s="339">
        <f t="shared" si="61"/>
        <v>0</v>
      </c>
      <c r="W96" s="339">
        <f t="shared" si="61"/>
        <v>0</v>
      </c>
      <c r="X96" s="339">
        <f t="shared" si="61"/>
        <v>0</v>
      </c>
      <c r="Y96" s="339">
        <f t="shared" si="61"/>
        <v>0</v>
      </c>
      <c r="Z96" s="339">
        <f t="shared" si="61"/>
        <v>0</v>
      </c>
      <c r="AA96" s="339">
        <f t="shared" si="61"/>
        <v>0</v>
      </c>
      <c r="AB96" s="339">
        <f t="shared" si="61"/>
        <v>0</v>
      </c>
      <c r="AC96" s="339">
        <f t="shared" si="61"/>
        <v>0</v>
      </c>
      <c r="AD96" s="339">
        <f t="shared" si="61"/>
        <v>0</v>
      </c>
      <c r="AE96" s="339">
        <f t="shared" si="61"/>
        <v>0</v>
      </c>
      <c r="AF96" s="294">
        <f t="shared" si="63"/>
        <v>7.0084122510903022</v>
      </c>
      <c r="AG96" s="294">
        <f t="shared" si="64"/>
        <v>0</v>
      </c>
      <c r="AH96" s="300">
        <f t="shared" si="65"/>
        <v>7.0084122510903022</v>
      </c>
    </row>
    <row r="97" spans="1:34" x14ac:dyDescent="0.2">
      <c r="A97" s="686" t="str">
        <f>Schedule!$D$3</f>
        <v>ECCC 2030 phaseout</v>
      </c>
      <c r="B97" s="685" t="s">
        <v>175</v>
      </c>
      <c r="C97" s="262">
        <f>Schedule!$C$6</f>
        <v>2014</v>
      </c>
      <c r="D97" s="262">
        <v>2039</v>
      </c>
      <c r="E97" s="244">
        <f t="shared" si="59"/>
        <v>1.0160257750389698</v>
      </c>
      <c r="F97" s="244">
        <f t="shared" si="59"/>
        <v>0.96890984188356477</v>
      </c>
      <c r="G97" s="244">
        <f t="shared" si="59"/>
        <v>1.0059033965293422</v>
      </c>
      <c r="H97" s="244">
        <f t="shared" si="59"/>
        <v>0.84857368518219189</v>
      </c>
      <c r="I97" s="244">
        <f t="shared" si="59"/>
        <v>0.96999228965783368</v>
      </c>
      <c r="J97" s="244">
        <f t="shared" si="59"/>
        <v>0.89718568957926914</v>
      </c>
      <c r="K97" s="418">
        <f t="shared" ref="K97:T97" si="70">$J40</f>
        <v>1.0160257750389698</v>
      </c>
      <c r="L97" s="418">
        <f t="shared" si="70"/>
        <v>1.0160257750389698</v>
      </c>
      <c r="M97" s="418">
        <f t="shared" si="70"/>
        <v>1.0160257750389698</v>
      </c>
      <c r="N97" s="418">
        <f t="shared" si="70"/>
        <v>1.0160257750389698</v>
      </c>
      <c r="O97" s="418">
        <f t="shared" si="70"/>
        <v>1.0160257750389698</v>
      </c>
      <c r="P97" s="418">
        <f t="shared" si="70"/>
        <v>1.0160257750389698</v>
      </c>
      <c r="Q97" s="418">
        <f t="shared" si="70"/>
        <v>1.0160257750389698</v>
      </c>
      <c r="R97" s="418">
        <f t="shared" si="70"/>
        <v>1.0160257750389698</v>
      </c>
      <c r="S97" s="418">
        <f t="shared" si="70"/>
        <v>1.0160257750389698</v>
      </c>
      <c r="T97" s="418">
        <f t="shared" si="70"/>
        <v>1.0160257750389698</v>
      </c>
      <c r="U97" s="339">
        <f t="shared" si="61"/>
        <v>1.0160257750389698</v>
      </c>
      <c r="V97" s="339">
        <f t="shared" si="61"/>
        <v>1.0160257750389698</v>
      </c>
      <c r="W97" s="339">
        <f t="shared" si="61"/>
        <v>1.0160257750389698</v>
      </c>
      <c r="X97" s="339">
        <f t="shared" si="61"/>
        <v>1.0160257750389698</v>
      </c>
      <c r="Y97" s="339">
        <f t="shared" si="61"/>
        <v>1.0160257750389698</v>
      </c>
      <c r="Z97" s="339">
        <f t="shared" si="61"/>
        <v>1.0160257750389698</v>
      </c>
      <c r="AA97" s="339">
        <f t="shared" si="61"/>
        <v>1.0160257750389698</v>
      </c>
      <c r="AB97" s="339">
        <f t="shared" si="61"/>
        <v>1.0160257750389698</v>
      </c>
      <c r="AC97" s="339">
        <f t="shared" si="61"/>
        <v>1.0160257750389698</v>
      </c>
      <c r="AD97" s="339">
        <f t="shared" si="61"/>
        <v>1.0160257750389698</v>
      </c>
      <c r="AE97" s="339">
        <f t="shared" si="61"/>
        <v>0</v>
      </c>
      <c r="AF97" s="294">
        <f t="shared" si="63"/>
        <v>10.160257750389697</v>
      </c>
      <c r="AG97" s="294">
        <f t="shared" si="64"/>
        <v>10.160257750389697</v>
      </c>
      <c r="AH97" s="300">
        <f t="shared" si="65"/>
        <v>20.320515500779386</v>
      </c>
    </row>
    <row r="98" spans="1:34" x14ac:dyDescent="0.2">
      <c r="A98" s="686" t="str">
        <f>Schedule!$D$3</f>
        <v>ECCC 2030 phaseout</v>
      </c>
      <c r="B98" s="685" t="s">
        <v>176</v>
      </c>
      <c r="C98" s="262">
        <f>Schedule!$C$6</f>
        <v>2014</v>
      </c>
      <c r="D98" s="262">
        <v>2039</v>
      </c>
      <c r="E98" s="244">
        <f t="shared" si="59"/>
        <v>1.240297001746</v>
      </c>
      <c r="F98" s="244">
        <f t="shared" si="59"/>
        <v>1.2795288228170001</v>
      </c>
      <c r="G98" s="244">
        <f t="shared" si="59"/>
        <v>1.2851075296279999</v>
      </c>
      <c r="H98" s="244">
        <f t="shared" si="59"/>
        <v>1.1520315308419999</v>
      </c>
      <c r="I98" s="244">
        <f t="shared" si="59"/>
        <v>1.1112213389999999</v>
      </c>
      <c r="J98" s="244">
        <f t="shared" si="59"/>
        <v>1.0256470347</v>
      </c>
      <c r="K98" s="418">
        <f t="shared" ref="K98:T98" si="71">$J41</f>
        <v>1.240297001746</v>
      </c>
      <c r="L98" s="418">
        <f t="shared" si="71"/>
        <v>1.240297001746</v>
      </c>
      <c r="M98" s="418">
        <f t="shared" si="71"/>
        <v>1.240297001746</v>
      </c>
      <c r="N98" s="418">
        <f t="shared" si="71"/>
        <v>1.240297001746</v>
      </c>
      <c r="O98" s="418">
        <f t="shared" si="71"/>
        <v>1.240297001746</v>
      </c>
      <c r="P98" s="418">
        <f t="shared" si="71"/>
        <v>1.240297001746</v>
      </c>
      <c r="Q98" s="418">
        <f t="shared" si="71"/>
        <v>1.240297001746</v>
      </c>
      <c r="R98" s="418">
        <f t="shared" si="71"/>
        <v>1.240297001746</v>
      </c>
      <c r="S98" s="418">
        <f t="shared" si="71"/>
        <v>1.240297001746</v>
      </c>
      <c r="T98" s="418">
        <f t="shared" si="71"/>
        <v>1.240297001746</v>
      </c>
      <c r="U98" s="339">
        <f t="shared" si="61"/>
        <v>1.240297001746</v>
      </c>
      <c r="V98" s="339">
        <f t="shared" si="61"/>
        <v>1.240297001746</v>
      </c>
      <c r="W98" s="339">
        <f t="shared" si="61"/>
        <v>1.240297001746</v>
      </c>
      <c r="X98" s="339">
        <f t="shared" si="61"/>
        <v>1.240297001746</v>
      </c>
      <c r="Y98" s="339">
        <f t="shared" si="61"/>
        <v>1.240297001746</v>
      </c>
      <c r="Z98" s="339">
        <f t="shared" si="61"/>
        <v>1.240297001746</v>
      </c>
      <c r="AA98" s="339">
        <f t="shared" si="61"/>
        <v>1.240297001746</v>
      </c>
      <c r="AB98" s="339">
        <f t="shared" si="61"/>
        <v>1.240297001746</v>
      </c>
      <c r="AC98" s="339">
        <f t="shared" si="61"/>
        <v>1.240297001746</v>
      </c>
      <c r="AD98" s="339">
        <f t="shared" si="61"/>
        <v>1.240297001746</v>
      </c>
      <c r="AE98" s="339">
        <f t="shared" si="61"/>
        <v>0</v>
      </c>
      <c r="AF98" s="294">
        <f t="shared" si="63"/>
        <v>12.402970017460001</v>
      </c>
      <c r="AG98" s="294">
        <f t="shared" si="64"/>
        <v>12.402970017460001</v>
      </c>
      <c r="AH98" s="300">
        <f t="shared" si="65"/>
        <v>24.805940034920006</v>
      </c>
    </row>
    <row r="99" spans="1:34" x14ac:dyDescent="0.2">
      <c r="A99" s="686" t="str">
        <f>Schedule!$D$3</f>
        <v>ECCC 2030 phaseout</v>
      </c>
      <c r="B99" s="687" t="s">
        <v>210</v>
      </c>
      <c r="C99" s="262"/>
      <c r="D99" s="262"/>
      <c r="E99" s="244">
        <f>SUM(E91:E98)</f>
        <v>6.2013040169239995</v>
      </c>
      <c r="F99" s="244">
        <f>SUM(F91:F98)</f>
        <v>6.0327603948839998</v>
      </c>
      <c r="G99" s="244">
        <f t="shared" ref="G99:H99" si="72">SUM(G91:G98)</f>
        <v>6.208709100528</v>
      </c>
      <c r="H99" s="244">
        <f t="shared" si="72"/>
        <v>5.8503069131609999</v>
      </c>
      <c r="I99" s="244">
        <f t="shared" ref="I99:J99" si="73">SUM(I91:I98)</f>
        <v>5.9566339529000008</v>
      </c>
      <c r="J99" s="244">
        <f t="shared" si="73"/>
        <v>5.813656383384</v>
      </c>
      <c r="K99" s="339">
        <f t="shared" ref="K99" si="74">SUM(K91:K98)</f>
        <v>6.2013040169239995</v>
      </c>
      <c r="L99" s="339">
        <f t="shared" ref="L99" si="75">SUM(L91:L98)</f>
        <v>6.2013040169239995</v>
      </c>
      <c r="M99" s="339">
        <f t="shared" ref="M99" si="76">SUM(M91:M98)</f>
        <v>6.2013040169239995</v>
      </c>
      <c r="N99" s="339">
        <f t="shared" ref="N99" si="77">SUM(N91:N98)</f>
        <v>6.2013040169239995</v>
      </c>
      <c r="O99" s="339">
        <f t="shared" ref="O99" si="78">SUM(O91:O98)</f>
        <v>6.2013040169239995</v>
      </c>
      <c r="P99" s="339">
        <f t="shared" ref="P99" si="79">SUM(P91:P98)</f>
        <v>6.2013040169239995</v>
      </c>
      <c r="Q99" s="339">
        <f t="shared" ref="Q99" si="80">SUM(Q91:Q98)</f>
        <v>6.2013040169239995</v>
      </c>
      <c r="R99" s="339">
        <f t="shared" ref="R99" si="81">SUM(R91:R98)</f>
        <v>6.2013040169239995</v>
      </c>
      <c r="S99" s="339">
        <f t="shared" ref="S99" si="82">SUM(S91:S98)</f>
        <v>6.2013040169239995</v>
      </c>
      <c r="T99" s="339">
        <f t="shared" ref="T99:AD99" si="83">SUM(T91:T98)</f>
        <v>6.2013040169239995</v>
      </c>
      <c r="U99" s="339">
        <f t="shared" si="83"/>
        <v>3.9630233577515419</v>
      </c>
      <c r="V99" s="339">
        <f t="shared" si="83"/>
        <v>3.9630233577515419</v>
      </c>
      <c r="W99" s="339">
        <f t="shared" si="83"/>
        <v>3.9630233577515419</v>
      </c>
      <c r="X99" s="339">
        <f t="shared" si="83"/>
        <v>3.9630233577515419</v>
      </c>
      <c r="Y99" s="339">
        <f t="shared" si="83"/>
        <v>3.9630233577515419</v>
      </c>
      <c r="Z99" s="339">
        <f t="shared" si="83"/>
        <v>3.9630233577515419</v>
      </c>
      <c r="AA99" s="339">
        <f t="shared" si="83"/>
        <v>3.9630233577515419</v>
      </c>
      <c r="AB99" s="339">
        <f t="shared" si="83"/>
        <v>3.3525950516745802</v>
      </c>
      <c r="AC99" s="339">
        <f t="shared" si="83"/>
        <v>3.3525950516745802</v>
      </c>
      <c r="AD99" s="339">
        <f t="shared" si="83"/>
        <v>3.3525950516745802</v>
      </c>
      <c r="AE99" s="339">
        <f t="shared" ref="AE99" si="84">SUM(AE91:AE98)</f>
        <v>0</v>
      </c>
      <c r="AF99" s="294">
        <f>SUM(AF91:AF98)</f>
        <v>62.01304016924</v>
      </c>
      <c r="AG99" s="294">
        <f>SUM(AG91:AG98)</f>
        <v>37.798948659284534</v>
      </c>
      <c r="AH99" s="300">
        <f t="shared" si="65"/>
        <v>99.81198882852452</v>
      </c>
    </row>
    <row r="100" spans="1:34" ht="16" thickBot="1" x14ac:dyDescent="0.25">
      <c r="A100" s="426" t="str">
        <f>Schedule!$D$3</f>
        <v>ECCC 2030 phaseout</v>
      </c>
      <c r="B100" s="415" t="s">
        <v>211</v>
      </c>
      <c r="C100" s="188">
        <v>2020</v>
      </c>
      <c r="D100" s="188"/>
      <c r="E100" s="246">
        <f>E99</f>
        <v>6.2013040169239995</v>
      </c>
      <c r="F100" s="246">
        <f t="shared" ref="F100:G100" si="85">F99</f>
        <v>6.0327603948839998</v>
      </c>
      <c r="G100" s="246">
        <f t="shared" si="85"/>
        <v>6.208709100528</v>
      </c>
      <c r="H100" s="246">
        <f>H99</f>
        <v>5.8503069131609999</v>
      </c>
      <c r="I100" s="246">
        <f t="shared" ref="I100:J100" si="86">I99</f>
        <v>5.9566339529000008</v>
      </c>
      <c r="J100" s="246">
        <f t="shared" si="86"/>
        <v>5.813656383384</v>
      </c>
      <c r="K100" s="342">
        <f t="shared" ref="K100:AE100" si="87">IF(K99&lt;B$71,K99,B$71)</f>
        <v>5.9131713060128286</v>
      </c>
      <c r="L100" s="342">
        <f t="shared" si="87"/>
        <v>5.9131713060128286</v>
      </c>
      <c r="M100" s="342">
        <f t="shared" si="87"/>
        <v>5.9131713060128286</v>
      </c>
      <c r="N100" s="342">
        <f t="shared" si="87"/>
        <v>5.9131713060128286</v>
      </c>
      <c r="O100" s="342">
        <f t="shared" si="87"/>
        <v>5.1605858670657412</v>
      </c>
      <c r="P100" s="342">
        <f t="shared" si="87"/>
        <v>4.6230248392463933</v>
      </c>
      <c r="Q100" s="342">
        <f t="shared" si="87"/>
        <v>4.6230248392463933</v>
      </c>
      <c r="R100" s="342">
        <f t="shared" si="87"/>
        <v>4.6230248392463933</v>
      </c>
      <c r="S100" s="342">
        <f t="shared" si="87"/>
        <v>4.6230248392463933</v>
      </c>
      <c r="T100" s="342">
        <f t="shared" si="87"/>
        <v>3.8704394002993063</v>
      </c>
      <c r="U100" s="342">
        <f t="shared" si="87"/>
        <v>1.8399999999999999</v>
      </c>
      <c r="V100" s="342">
        <f t="shared" si="87"/>
        <v>1.8399999999999999</v>
      </c>
      <c r="W100" s="342">
        <f t="shared" si="87"/>
        <v>1.8399999999999999</v>
      </c>
      <c r="X100" s="342">
        <f t="shared" si="87"/>
        <v>1.8399999999999999</v>
      </c>
      <c r="Y100" s="342">
        <f t="shared" si="87"/>
        <v>1.8399999999999999</v>
      </c>
      <c r="Z100" s="342">
        <f t="shared" si="87"/>
        <v>1.8399999999999999</v>
      </c>
      <c r="AA100" s="342">
        <f t="shared" si="87"/>
        <v>1.8399999999999999</v>
      </c>
      <c r="AB100" s="342">
        <f t="shared" si="87"/>
        <v>1.8399999999999999</v>
      </c>
      <c r="AC100" s="342">
        <f t="shared" si="87"/>
        <v>1.8399999999999999</v>
      </c>
      <c r="AD100" s="342">
        <f t="shared" si="87"/>
        <v>1.8399999999999999</v>
      </c>
      <c r="AE100" s="342">
        <f t="shared" si="87"/>
        <v>0</v>
      </c>
      <c r="AF100" s="294"/>
      <c r="AG100" s="294"/>
      <c r="AH100" s="341">
        <f t="shared" si="65"/>
        <v>69.57580984840196</v>
      </c>
    </row>
    <row r="101" spans="1:34" ht="27.5" customHeight="1" thickBot="1" x14ac:dyDescent="0.25">
      <c r="A101" s="435" t="s">
        <v>43</v>
      </c>
      <c r="B101" s="377" t="s">
        <v>92</v>
      </c>
      <c r="C101" s="377" t="s">
        <v>143</v>
      </c>
      <c r="D101" s="377" t="s">
        <v>144</v>
      </c>
      <c r="E101" s="378">
        <v>2014</v>
      </c>
      <c r="F101" s="378">
        <v>2015</v>
      </c>
      <c r="G101" s="378">
        <v>2016</v>
      </c>
      <c r="H101" s="378">
        <v>2017</v>
      </c>
      <c r="I101" s="378">
        <v>2018</v>
      </c>
      <c r="J101" s="378">
        <v>2019</v>
      </c>
      <c r="K101" s="378">
        <v>2020</v>
      </c>
      <c r="L101" s="378">
        <v>2021</v>
      </c>
      <c r="M101" s="378">
        <v>2022</v>
      </c>
      <c r="N101" s="378">
        <v>2023</v>
      </c>
      <c r="O101" s="378">
        <v>2024</v>
      </c>
      <c r="P101" s="378">
        <v>2025</v>
      </c>
      <c r="Q101" s="378">
        <v>2026</v>
      </c>
      <c r="R101" s="378">
        <v>2027</v>
      </c>
      <c r="S101" s="378">
        <v>2028</v>
      </c>
      <c r="T101" s="378">
        <v>2029</v>
      </c>
      <c r="U101" s="378">
        <v>2030</v>
      </c>
      <c r="V101" s="378">
        <v>2031</v>
      </c>
      <c r="W101" s="378">
        <v>2032</v>
      </c>
      <c r="X101" s="378">
        <v>2033</v>
      </c>
      <c r="Y101" s="378">
        <v>2034</v>
      </c>
      <c r="Z101" s="378">
        <v>2035</v>
      </c>
      <c r="AA101" s="378">
        <v>2036</v>
      </c>
      <c r="AB101" s="378">
        <v>2037</v>
      </c>
      <c r="AC101" s="378">
        <v>2038</v>
      </c>
      <c r="AD101" s="378">
        <v>2039</v>
      </c>
      <c r="AE101" s="378">
        <v>2040</v>
      </c>
      <c r="AF101" s="377" t="s">
        <v>150</v>
      </c>
      <c r="AG101" s="377" t="s">
        <v>202</v>
      </c>
      <c r="AH101" s="379" t="s">
        <v>153</v>
      </c>
    </row>
    <row r="102" spans="1:34" ht="30.75" customHeight="1" x14ac:dyDescent="0.2">
      <c r="A102" s="678" t="str">
        <f>Schedule!$E$3</f>
        <v>Current status quo</v>
      </c>
      <c r="B102" s="676" t="s">
        <v>169</v>
      </c>
      <c r="C102" s="178">
        <f>Schedule!$E$6</f>
        <v>2019</v>
      </c>
      <c r="D102" s="402">
        <f>VLOOKUP(B102,Schedule!$B$13:$G$47,Schedule!$E$1,FALSE)</f>
        <v>2036</v>
      </c>
      <c r="E102" s="707">
        <f t="shared" ref="E102:J109" si="88">J34</f>
        <v>0.61042830607696141</v>
      </c>
      <c r="F102" s="707">
        <f t="shared" si="88"/>
        <v>0.63768252440937012</v>
      </c>
      <c r="G102" s="707">
        <f t="shared" si="88"/>
        <v>0.76912597759094559</v>
      </c>
      <c r="H102" s="707">
        <f t="shared" si="88"/>
        <v>0.59473834598532116</v>
      </c>
      <c r="I102" s="707">
        <f t="shared" si="88"/>
        <v>0.57969550556920157</v>
      </c>
      <c r="J102" s="707">
        <f t="shared" si="88"/>
        <v>0.69878262089983023</v>
      </c>
      <c r="K102" s="339">
        <f t="shared" ref="K102:AD102" si="89">IF(K$101&lt;=$D102,$O34*$O$31,0)</f>
        <v>0.60724694239044841</v>
      </c>
      <c r="L102" s="339">
        <f t="shared" si="89"/>
        <v>0.60724694239044841</v>
      </c>
      <c r="M102" s="339">
        <f t="shared" si="89"/>
        <v>0.60724694239044841</v>
      </c>
      <c r="N102" s="339">
        <f t="shared" si="89"/>
        <v>0.60724694239044841</v>
      </c>
      <c r="O102" s="339">
        <f t="shared" si="89"/>
        <v>0.60724694239044841</v>
      </c>
      <c r="P102" s="339">
        <f t="shared" si="89"/>
        <v>0.60724694239044841</v>
      </c>
      <c r="Q102" s="339">
        <f t="shared" si="89"/>
        <v>0.60724694239044841</v>
      </c>
      <c r="R102" s="339">
        <f t="shared" si="89"/>
        <v>0.60724694239044841</v>
      </c>
      <c r="S102" s="339">
        <f t="shared" si="89"/>
        <v>0.60724694239044841</v>
      </c>
      <c r="T102" s="339">
        <f t="shared" si="89"/>
        <v>0.60724694239044841</v>
      </c>
      <c r="U102" s="339">
        <f t="shared" si="89"/>
        <v>0.60724694239044841</v>
      </c>
      <c r="V102" s="339">
        <f t="shared" si="89"/>
        <v>0.60724694239044841</v>
      </c>
      <c r="W102" s="339">
        <f t="shared" si="89"/>
        <v>0.60724694239044841</v>
      </c>
      <c r="X102" s="339">
        <f t="shared" si="89"/>
        <v>0.60724694239044841</v>
      </c>
      <c r="Y102" s="339">
        <f t="shared" si="89"/>
        <v>0.60724694239044841</v>
      </c>
      <c r="Z102" s="339">
        <f t="shared" si="89"/>
        <v>0.60724694239044841</v>
      </c>
      <c r="AA102" s="339">
        <f t="shared" si="89"/>
        <v>0.60724694239044841</v>
      </c>
      <c r="AB102" s="339">
        <f t="shared" si="89"/>
        <v>0</v>
      </c>
      <c r="AC102" s="339">
        <f t="shared" si="89"/>
        <v>0</v>
      </c>
      <c r="AD102" s="339">
        <f t="shared" si="89"/>
        <v>0</v>
      </c>
      <c r="AE102" s="178"/>
      <c r="AF102" s="294">
        <f>SUM(K102:T102)</f>
        <v>6.0724694239044839</v>
      </c>
      <c r="AG102" s="294">
        <f>SUM(U102:AE102)</f>
        <v>4.250728596733139</v>
      </c>
      <c r="AH102" s="300">
        <f t="shared" ref="AH102:AH111" si="90">SUM(K102:AE102)</f>
        <v>10.323198020637623</v>
      </c>
    </row>
    <row r="103" spans="1:34" x14ac:dyDescent="0.2">
      <c r="A103" s="678" t="str">
        <f>Schedule!$E$3</f>
        <v>Current status quo</v>
      </c>
      <c r="B103" s="677" t="s">
        <v>170</v>
      </c>
      <c r="C103" s="178">
        <f>Schedule!$E$6</f>
        <v>2019</v>
      </c>
      <c r="D103" s="262">
        <f>VLOOKUP(B103,Schedule!$B$13:$G$47,Schedule!$E$1,FALSE)</f>
        <v>2021</v>
      </c>
      <c r="E103" s="707">
        <f t="shared" si="88"/>
        <v>0.58159742858942787</v>
      </c>
      <c r="F103" s="707">
        <f t="shared" si="88"/>
        <v>0.36310565841062964</v>
      </c>
      <c r="G103" s="707">
        <f t="shared" si="88"/>
        <v>0.30613037922295749</v>
      </c>
      <c r="H103" s="707">
        <f t="shared" si="88"/>
        <v>0.29987716502550749</v>
      </c>
      <c r="I103" s="707">
        <f t="shared" si="88"/>
        <v>0.41984067557375016</v>
      </c>
      <c r="J103" s="707">
        <f t="shared" si="88"/>
        <v>0.53626607859080389</v>
      </c>
      <c r="K103" s="339">
        <f t="shared" ref="K103:AD103" si="91">IF(K$101&lt;=$D103,$O35*$O$31,0)</f>
        <v>0.46601894035750863</v>
      </c>
      <c r="L103" s="339">
        <f t="shared" si="91"/>
        <v>0.46601894035750863</v>
      </c>
      <c r="M103" s="339">
        <f t="shared" si="91"/>
        <v>0</v>
      </c>
      <c r="N103" s="339">
        <f t="shared" si="91"/>
        <v>0</v>
      </c>
      <c r="O103" s="339">
        <f t="shared" si="91"/>
        <v>0</v>
      </c>
      <c r="P103" s="339">
        <f t="shared" si="91"/>
        <v>0</v>
      </c>
      <c r="Q103" s="339">
        <f t="shared" si="91"/>
        <v>0</v>
      </c>
      <c r="R103" s="339">
        <f t="shared" si="91"/>
        <v>0</v>
      </c>
      <c r="S103" s="339">
        <f t="shared" si="91"/>
        <v>0</v>
      </c>
      <c r="T103" s="339">
        <f t="shared" si="91"/>
        <v>0</v>
      </c>
      <c r="U103" s="339">
        <f t="shared" si="91"/>
        <v>0</v>
      </c>
      <c r="V103" s="339">
        <f t="shared" si="91"/>
        <v>0</v>
      </c>
      <c r="W103" s="339">
        <f t="shared" si="91"/>
        <v>0</v>
      </c>
      <c r="X103" s="339">
        <f t="shared" si="91"/>
        <v>0</v>
      </c>
      <c r="Y103" s="339">
        <f t="shared" si="91"/>
        <v>0</v>
      </c>
      <c r="Z103" s="339">
        <f t="shared" si="91"/>
        <v>0</v>
      </c>
      <c r="AA103" s="339">
        <f t="shared" si="91"/>
        <v>0</v>
      </c>
      <c r="AB103" s="339">
        <f t="shared" si="91"/>
        <v>0</v>
      </c>
      <c r="AC103" s="339">
        <f t="shared" si="91"/>
        <v>0</v>
      </c>
      <c r="AD103" s="339">
        <f t="shared" si="91"/>
        <v>0</v>
      </c>
      <c r="AE103" s="178"/>
      <c r="AF103" s="294">
        <f t="shared" ref="AF103:AF109" si="92">SUM(K103:T103)</f>
        <v>0.93203788071501725</v>
      </c>
      <c r="AG103" s="294">
        <f t="shared" ref="AG103:AG109" si="93">SUM(U103:AE103)</f>
        <v>0</v>
      </c>
      <c r="AH103" s="300">
        <f t="shared" si="90"/>
        <v>0.93203788071501725</v>
      </c>
    </row>
    <row r="104" spans="1:34" x14ac:dyDescent="0.2">
      <c r="A104" s="678" t="str">
        <f>Schedule!$E$3</f>
        <v>Current status quo</v>
      </c>
      <c r="B104" s="677" t="s">
        <v>171</v>
      </c>
      <c r="C104" s="178">
        <f>Schedule!$E$6</f>
        <v>2019</v>
      </c>
      <c r="D104" s="262">
        <f>VLOOKUP(B104,Schedule!$B$13:$G$47,Schedule!$E$1,FALSE)</f>
        <v>2040</v>
      </c>
      <c r="E104" s="707">
        <f t="shared" si="88"/>
        <v>0.39917660375921515</v>
      </c>
      <c r="F104" s="707">
        <f t="shared" si="88"/>
        <v>0.50686173893853681</v>
      </c>
      <c r="G104" s="707">
        <f t="shared" si="88"/>
        <v>0.68481598900653629</v>
      </c>
      <c r="H104" s="707">
        <f t="shared" si="88"/>
        <v>0.72820286318427596</v>
      </c>
      <c r="I104" s="707">
        <f t="shared" si="88"/>
        <v>0.64641666457470126</v>
      </c>
      <c r="J104" s="707">
        <f t="shared" si="88"/>
        <v>0.58488625268207062</v>
      </c>
      <c r="K104" s="339">
        <f t="shared" ref="K104:AD104" si="94">IF(K$101&lt;=$D104,$O36*$O$31,0)</f>
        <v>0.50827020873821627</v>
      </c>
      <c r="L104" s="339">
        <f t="shared" si="94"/>
        <v>0.50827020873821627</v>
      </c>
      <c r="M104" s="339">
        <f t="shared" si="94"/>
        <v>0.50827020873821627</v>
      </c>
      <c r="N104" s="339">
        <f t="shared" si="94"/>
        <v>0.50827020873821627</v>
      </c>
      <c r="O104" s="339">
        <f t="shared" si="94"/>
        <v>0.50827020873821627</v>
      </c>
      <c r="P104" s="339">
        <f t="shared" si="94"/>
        <v>0.50827020873821627</v>
      </c>
      <c r="Q104" s="339">
        <f t="shared" si="94"/>
        <v>0.50827020873821627</v>
      </c>
      <c r="R104" s="339">
        <f t="shared" si="94"/>
        <v>0.50827020873821627</v>
      </c>
      <c r="S104" s="339">
        <f t="shared" si="94"/>
        <v>0.50827020873821627</v>
      </c>
      <c r="T104" s="339">
        <f t="shared" si="94"/>
        <v>0.50827020873821627</v>
      </c>
      <c r="U104" s="339">
        <f t="shared" si="94"/>
        <v>0.50827020873821627</v>
      </c>
      <c r="V104" s="339">
        <f t="shared" si="94"/>
        <v>0.50827020873821627</v>
      </c>
      <c r="W104" s="339">
        <f t="shared" si="94"/>
        <v>0.50827020873821627</v>
      </c>
      <c r="X104" s="339">
        <f t="shared" si="94"/>
        <v>0.50827020873821627</v>
      </c>
      <c r="Y104" s="339">
        <f t="shared" si="94"/>
        <v>0.50827020873821627</v>
      </c>
      <c r="Z104" s="339">
        <f t="shared" si="94"/>
        <v>0.50827020873821627</v>
      </c>
      <c r="AA104" s="339">
        <f t="shared" si="94"/>
        <v>0.50827020873821627</v>
      </c>
      <c r="AB104" s="339">
        <f t="shared" si="94"/>
        <v>0.50827020873821627</v>
      </c>
      <c r="AC104" s="339">
        <f t="shared" si="94"/>
        <v>0.50827020873821627</v>
      </c>
      <c r="AD104" s="339">
        <f t="shared" si="94"/>
        <v>0.50827020873821627</v>
      </c>
      <c r="AE104" s="178"/>
      <c r="AF104" s="294">
        <f t="shared" si="92"/>
        <v>5.082702087382164</v>
      </c>
      <c r="AG104" s="294">
        <f t="shared" si="93"/>
        <v>5.082702087382164</v>
      </c>
      <c r="AH104" s="300">
        <f t="shared" si="90"/>
        <v>10.165404174764324</v>
      </c>
    </row>
    <row r="105" spans="1:34" x14ac:dyDescent="0.2">
      <c r="A105" s="678" t="str">
        <f>Schedule!$E$3</f>
        <v>Current status quo</v>
      </c>
      <c r="B105" s="677" t="s">
        <v>172</v>
      </c>
      <c r="C105" s="178">
        <f>Schedule!$E$6</f>
        <v>2019</v>
      </c>
      <c r="D105" s="262">
        <f>VLOOKUP(B105,Schedule!$B$13:$G$47,Schedule!$E$1,FALSE)</f>
        <v>2040</v>
      </c>
      <c r="E105" s="707">
        <f t="shared" si="88"/>
        <v>0.69709567113039561</v>
      </c>
      <c r="F105" s="707">
        <f t="shared" si="88"/>
        <v>0.70978991387646329</v>
      </c>
      <c r="G105" s="707">
        <f t="shared" si="88"/>
        <v>0.50960929397956067</v>
      </c>
      <c r="H105" s="707">
        <f t="shared" si="88"/>
        <v>0.56926501514189487</v>
      </c>
      <c r="I105" s="707">
        <f t="shared" si="88"/>
        <v>0.73738214428234716</v>
      </c>
      <c r="J105" s="707">
        <f t="shared" si="88"/>
        <v>0.6759648362272952</v>
      </c>
      <c r="K105" s="339">
        <f t="shared" ref="K105:AD105" si="95">IF(K$101&lt;=$D105,$O37*$O$31,0)</f>
        <v>0.58741812930880932</v>
      </c>
      <c r="L105" s="339">
        <f t="shared" si="95"/>
        <v>0.58741812930880932</v>
      </c>
      <c r="M105" s="339">
        <f t="shared" si="95"/>
        <v>0.58741812930880932</v>
      </c>
      <c r="N105" s="339">
        <f t="shared" si="95"/>
        <v>0.58741812930880932</v>
      </c>
      <c r="O105" s="339">
        <f t="shared" si="95"/>
        <v>0.58741812930880932</v>
      </c>
      <c r="P105" s="339">
        <f t="shared" si="95"/>
        <v>0.58741812930880932</v>
      </c>
      <c r="Q105" s="339">
        <f t="shared" si="95"/>
        <v>0.58741812930880932</v>
      </c>
      <c r="R105" s="339">
        <f t="shared" si="95"/>
        <v>0.58741812930880932</v>
      </c>
      <c r="S105" s="339">
        <f t="shared" si="95"/>
        <v>0.58741812930880932</v>
      </c>
      <c r="T105" s="339">
        <f t="shared" si="95"/>
        <v>0.58741812930880932</v>
      </c>
      <c r="U105" s="339">
        <f t="shared" si="95"/>
        <v>0.58741812930880932</v>
      </c>
      <c r="V105" s="339">
        <f t="shared" si="95"/>
        <v>0.58741812930880932</v>
      </c>
      <c r="W105" s="339">
        <f t="shared" si="95"/>
        <v>0.58741812930880932</v>
      </c>
      <c r="X105" s="339">
        <f t="shared" si="95"/>
        <v>0.58741812930880932</v>
      </c>
      <c r="Y105" s="339">
        <f t="shared" si="95"/>
        <v>0.58741812930880932</v>
      </c>
      <c r="Z105" s="339">
        <f t="shared" si="95"/>
        <v>0.58741812930880932</v>
      </c>
      <c r="AA105" s="339">
        <f t="shared" si="95"/>
        <v>0.58741812930880932</v>
      </c>
      <c r="AB105" s="339">
        <f t="shared" si="95"/>
        <v>0.58741812930880932</v>
      </c>
      <c r="AC105" s="339">
        <f t="shared" si="95"/>
        <v>0.58741812930880932</v>
      </c>
      <c r="AD105" s="339">
        <f t="shared" si="95"/>
        <v>0.58741812930880932</v>
      </c>
      <c r="AE105" s="178"/>
      <c r="AF105" s="294">
        <f t="shared" si="92"/>
        <v>5.8741812930880934</v>
      </c>
      <c r="AG105" s="294">
        <f t="shared" si="93"/>
        <v>5.8741812930880934</v>
      </c>
      <c r="AH105" s="300">
        <f t="shared" si="90"/>
        <v>11.748362586176182</v>
      </c>
    </row>
    <row r="106" spans="1:34" x14ac:dyDescent="0.2">
      <c r="A106" s="678" t="str">
        <f>Schedule!$E$3</f>
        <v>Current status quo</v>
      </c>
      <c r="B106" s="677" t="s">
        <v>173</v>
      </c>
      <c r="C106" s="178">
        <f>Schedule!$E$6</f>
        <v>2019</v>
      </c>
      <c r="D106" s="262">
        <f>VLOOKUP(B106,Schedule!$B$13:$G$47,Schedule!$E$1,FALSE)</f>
        <v>2040</v>
      </c>
      <c r="E106" s="707">
        <f t="shared" si="88"/>
        <v>0.955842005474</v>
      </c>
      <c r="F106" s="707">
        <f t="shared" si="88"/>
        <v>0.86998324625500001</v>
      </c>
      <c r="G106" s="707">
        <f t="shared" si="88"/>
        <v>0.96088667900000002</v>
      </c>
      <c r="H106" s="707">
        <f t="shared" si="88"/>
        <v>0.88539248471300003</v>
      </c>
      <c r="I106" s="707">
        <f t="shared" si="88"/>
        <v>0.98841904689999993</v>
      </c>
      <c r="J106" s="707">
        <f t="shared" si="88"/>
        <v>0.80917116420000001</v>
      </c>
      <c r="K106" s="339">
        <f t="shared" ref="K106:AD106" si="96">IF(K$101&lt;=$D106,$O38*$O$31,0)</f>
        <v>0.7031753518686984</v>
      </c>
      <c r="L106" s="339">
        <f t="shared" si="96"/>
        <v>0.7031753518686984</v>
      </c>
      <c r="M106" s="339">
        <f t="shared" si="96"/>
        <v>0.7031753518686984</v>
      </c>
      <c r="N106" s="339">
        <f t="shared" si="96"/>
        <v>0.7031753518686984</v>
      </c>
      <c r="O106" s="339">
        <f t="shared" si="96"/>
        <v>0.7031753518686984</v>
      </c>
      <c r="P106" s="339">
        <f t="shared" si="96"/>
        <v>0.7031753518686984</v>
      </c>
      <c r="Q106" s="339">
        <f t="shared" si="96"/>
        <v>0.7031753518686984</v>
      </c>
      <c r="R106" s="339">
        <f t="shared" si="96"/>
        <v>0.7031753518686984</v>
      </c>
      <c r="S106" s="339">
        <f t="shared" si="96"/>
        <v>0.7031753518686984</v>
      </c>
      <c r="T106" s="339">
        <f t="shared" si="96"/>
        <v>0.7031753518686984</v>
      </c>
      <c r="U106" s="339">
        <f t="shared" si="96"/>
        <v>0.7031753518686984</v>
      </c>
      <c r="V106" s="339">
        <f t="shared" si="96"/>
        <v>0.7031753518686984</v>
      </c>
      <c r="W106" s="339">
        <f t="shared" si="96"/>
        <v>0.7031753518686984</v>
      </c>
      <c r="X106" s="339">
        <f t="shared" si="96"/>
        <v>0.7031753518686984</v>
      </c>
      <c r="Y106" s="339">
        <f t="shared" si="96"/>
        <v>0.7031753518686984</v>
      </c>
      <c r="Z106" s="339">
        <f t="shared" si="96"/>
        <v>0.7031753518686984</v>
      </c>
      <c r="AA106" s="339">
        <f t="shared" si="96"/>
        <v>0.7031753518686984</v>
      </c>
      <c r="AB106" s="339">
        <f t="shared" si="96"/>
        <v>0.7031753518686984</v>
      </c>
      <c r="AC106" s="339">
        <f t="shared" si="96"/>
        <v>0.7031753518686984</v>
      </c>
      <c r="AD106" s="339">
        <f t="shared" si="96"/>
        <v>0.7031753518686984</v>
      </c>
      <c r="AE106" s="178"/>
      <c r="AF106" s="294">
        <f t="shared" si="92"/>
        <v>7.0317535186869842</v>
      </c>
      <c r="AG106" s="294">
        <f t="shared" si="93"/>
        <v>7.0317535186869842</v>
      </c>
      <c r="AH106" s="300">
        <f t="shared" si="90"/>
        <v>14.063507037373961</v>
      </c>
    </row>
    <row r="107" spans="1:34" x14ac:dyDescent="0.2">
      <c r="A107" s="678" t="str">
        <f>Schedule!$E$3</f>
        <v>Current status quo</v>
      </c>
      <c r="B107" s="677" t="s">
        <v>174</v>
      </c>
      <c r="C107" s="178">
        <f>Schedule!$E$6</f>
        <v>2019</v>
      </c>
      <c r="D107" s="262">
        <f>VLOOKUP(B107,Schedule!$B$13:$G$47,Schedule!$E$1,FALSE)</f>
        <v>2023</v>
      </c>
      <c r="E107" s="707">
        <f t="shared" si="88"/>
        <v>0.70084122510903013</v>
      </c>
      <c r="F107" s="707">
        <f t="shared" si="88"/>
        <v>0.69689864829343506</v>
      </c>
      <c r="G107" s="707">
        <f t="shared" si="88"/>
        <v>0.68712985557065753</v>
      </c>
      <c r="H107" s="707">
        <f t="shared" si="88"/>
        <v>0.77222582308680821</v>
      </c>
      <c r="I107" s="707">
        <f t="shared" si="88"/>
        <v>0.50366628734216634</v>
      </c>
      <c r="J107" s="707">
        <f t="shared" si="88"/>
        <v>0.58575270650473077</v>
      </c>
      <c r="K107" s="339">
        <f t="shared" ref="K107:AD107" si="97">IF(K$101&lt;=$D107,$O39*$O$31,0)</f>
        <v>0.50902316311744134</v>
      </c>
      <c r="L107" s="339">
        <f t="shared" si="97"/>
        <v>0.50902316311744134</v>
      </c>
      <c r="M107" s="339">
        <f t="shared" si="97"/>
        <v>0.50902316311744134</v>
      </c>
      <c r="N107" s="339">
        <f t="shared" si="97"/>
        <v>0.50902316311744134</v>
      </c>
      <c r="O107" s="339">
        <f t="shared" si="97"/>
        <v>0</v>
      </c>
      <c r="P107" s="339">
        <f t="shared" si="97"/>
        <v>0</v>
      </c>
      <c r="Q107" s="339">
        <f t="shared" si="97"/>
        <v>0</v>
      </c>
      <c r="R107" s="339">
        <f t="shared" si="97"/>
        <v>0</v>
      </c>
      <c r="S107" s="339">
        <f t="shared" si="97"/>
        <v>0</v>
      </c>
      <c r="T107" s="339">
        <f t="shared" si="97"/>
        <v>0</v>
      </c>
      <c r="U107" s="339">
        <f t="shared" si="97"/>
        <v>0</v>
      </c>
      <c r="V107" s="339">
        <f t="shared" si="97"/>
        <v>0</v>
      </c>
      <c r="W107" s="339">
        <f t="shared" si="97"/>
        <v>0</v>
      </c>
      <c r="X107" s="339">
        <f t="shared" si="97"/>
        <v>0</v>
      </c>
      <c r="Y107" s="339">
        <f t="shared" si="97"/>
        <v>0</v>
      </c>
      <c r="Z107" s="339">
        <f t="shared" si="97"/>
        <v>0</v>
      </c>
      <c r="AA107" s="339">
        <f t="shared" si="97"/>
        <v>0</v>
      </c>
      <c r="AB107" s="339">
        <f t="shared" si="97"/>
        <v>0</v>
      </c>
      <c r="AC107" s="339">
        <f t="shared" si="97"/>
        <v>0</v>
      </c>
      <c r="AD107" s="339">
        <f t="shared" si="97"/>
        <v>0</v>
      </c>
      <c r="AE107" s="178"/>
      <c r="AF107" s="294">
        <f t="shared" si="92"/>
        <v>2.0360926524697653</v>
      </c>
      <c r="AG107" s="294">
        <f t="shared" si="93"/>
        <v>0</v>
      </c>
      <c r="AH107" s="300">
        <f t="shared" si="90"/>
        <v>2.0360926524697653</v>
      </c>
    </row>
    <row r="108" spans="1:34" x14ac:dyDescent="0.2">
      <c r="A108" s="678" t="str">
        <f>Schedule!$E$3</f>
        <v>Current status quo</v>
      </c>
      <c r="B108" s="677" t="s">
        <v>175</v>
      </c>
      <c r="C108" s="178">
        <f>Schedule!$E$6</f>
        <v>2019</v>
      </c>
      <c r="D108" s="262">
        <f>VLOOKUP(B108,Schedule!$B$13:$G$47,Schedule!$E$1,FALSE)</f>
        <v>2039</v>
      </c>
      <c r="E108" s="707">
        <f t="shared" si="88"/>
        <v>1.0160257750389698</v>
      </c>
      <c r="F108" s="707">
        <f t="shared" si="88"/>
        <v>0.96890984188356477</v>
      </c>
      <c r="G108" s="707">
        <f t="shared" si="88"/>
        <v>1.0059033965293422</v>
      </c>
      <c r="H108" s="707">
        <f t="shared" si="88"/>
        <v>0.84857368518219189</v>
      </c>
      <c r="I108" s="707">
        <f t="shared" si="88"/>
        <v>0.96999228965783368</v>
      </c>
      <c r="J108" s="707">
        <f t="shared" si="88"/>
        <v>0.89718568957926914</v>
      </c>
      <c r="K108" s="339">
        <f t="shared" ref="K108:AD108" si="98">IF(K$101&lt;=$D108,$O40*$O$31,0)</f>
        <v>0.77966058464922172</v>
      </c>
      <c r="L108" s="339">
        <f t="shared" si="98"/>
        <v>0.77966058464922172</v>
      </c>
      <c r="M108" s="339">
        <f t="shared" si="98"/>
        <v>0.77966058464922172</v>
      </c>
      <c r="N108" s="339">
        <f t="shared" si="98"/>
        <v>0.77966058464922172</v>
      </c>
      <c r="O108" s="339">
        <f t="shared" si="98"/>
        <v>0.77966058464922172</v>
      </c>
      <c r="P108" s="339">
        <f t="shared" si="98"/>
        <v>0.77966058464922172</v>
      </c>
      <c r="Q108" s="339">
        <f t="shared" si="98"/>
        <v>0.77966058464922172</v>
      </c>
      <c r="R108" s="339">
        <f t="shared" si="98"/>
        <v>0.77966058464922172</v>
      </c>
      <c r="S108" s="339">
        <f t="shared" si="98"/>
        <v>0.77966058464922172</v>
      </c>
      <c r="T108" s="339">
        <f t="shared" si="98"/>
        <v>0.77966058464922172</v>
      </c>
      <c r="U108" s="339">
        <f t="shared" si="98"/>
        <v>0.77966058464922172</v>
      </c>
      <c r="V108" s="339">
        <f t="shared" si="98"/>
        <v>0.77966058464922172</v>
      </c>
      <c r="W108" s="339">
        <f t="shared" si="98"/>
        <v>0.77966058464922172</v>
      </c>
      <c r="X108" s="339">
        <f t="shared" si="98"/>
        <v>0.77966058464922172</v>
      </c>
      <c r="Y108" s="339">
        <f t="shared" si="98"/>
        <v>0.77966058464922172</v>
      </c>
      <c r="Z108" s="339">
        <f t="shared" si="98"/>
        <v>0.77966058464922172</v>
      </c>
      <c r="AA108" s="339">
        <f t="shared" si="98"/>
        <v>0.77966058464922172</v>
      </c>
      <c r="AB108" s="339">
        <f t="shared" si="98"/>
        <v>0.77966058464922172</v>
      </c>
      <c r="AC108" s="339">
        <f t="shared" si="98"/>
        <v>0.77966058464922172</v>
      </c>
      <c r="AD108" s="339">
        <f t="shared" si="98"/>
        <v>0.77966058464922172</v>
      </c>
      <c r="AE108" s="178"/>
      <c r="AF108" s="294">
        <f t="shared" si="92"/>
        <v>7.7966058464922163</v>
      </c>
      <c r="AG108" s="294">
        <f t="shared" si="93"/>
        <v>7.7966058464922163</v>
      </c>
      <c r="AH108" s="300">
        <f t="shared" si="90"/>
        <v>15.593211692984429</v>
      </c>
    </row>
    <row r="109" spans="1:34" x14ac:dyDescent="0.2">
      <c r="A109" s="678" t="str">
        <f>Schedule!$E$3</f>
        <v>Current status quo</v>
      </c>
      <c r="B109" s="677" t="s">
        <v>176</v>
      </c>
      <c r="C109" s="178">
        <f>Schedule!$E$6</f>
        <v>2019</v>
      </c>
      <c r="D109" s="262">
        <f>VLOOKUP(B109,Schedule!$B$13:$G$47,Schedule!$E$1,FALSE)</f>
        <v>2030</v>
      </c>
      <c r="E109" s="707">
        <f t="shared" si="88"/>
        <v>1.240297001746</v>
      </c>
      <c r="F109" s="707">
        <f t="shared" si="88"/>
        <v>1.2795288228170001</v>
      </c>
      <c r="G109" s="707">
        <f t="shared" si="88"/>
        <v>1.2851075296279999</v>
      </c>
      <c r="H109" s="707">
        <f t="shared" si="88"/>
        <v>1.1520315308419999</v>
      </c>
      <c r="I109" s="707">
        <f t="shared" si="88"/>
        <v>1.1112213389999999</v>
      </c>
      <c r="J109" s="707">
        <f t="shared" si="88"/>
        <v>1.0256470347</v>
      </c>
      <c r="K109" s="339">
        <f t="shared" ref="K109:AD109" si="99">IF(K$101&lt;=$D109,$O41*$O$31,0)</f>
        <v>0.89129438421263463</v>
      </c>
      <c r="L109" s="339">
        <f t="shared" si="99"/>
        <v>0.89129438421263463</v>
      </c>
      <c r="M109" s="339">
        <f t="shared" si="99"/>
        <v>0.89129438421263463</v>
      </c>
      <c r="N109" s="339">
        <f t="shared" si="99"/>
        <v>0.89129438421263463</v>
      </c>
      <c r="O109" s="339">
        <f t="shared" si="99"/>
        <v>0.89129438421263463</v>
      </c>
      <c r="P109" s="339">
        <f t="shared" si="99"/>
        <v>0.89129438421263463</v>
      </c>
      <c r="Q109" s="339">
        <f t="shared" si="99"/>
        <v>0.89129438421263463</v>
      </c>
      <c r="R109" s="339">
        <f t="shared" si="99"/>
        <v>0.89129438421263463</v>
      </c>
      <c r="S109" s="339">
        <f t="shared" si="99"/>
        <v>0.89129438421263463</v>
      </c>
      <c r="T109" s="339">
        <f t="shared" si="99"/>
        <v>0.89129438421263463</v>
      </c>
      <c r="U109" s="339">
        <f t="shared" si="99"/>
        <v>0.89129438421263463</v>
      </c>
      <c r="V109" s="339">
        <f t="shared" si="99"/>
        <v>0</v>
      </c>
      <c r="W109" s="339">
        <f t="shared" si="99"/>
        <v>0</v>
      </c>
      <c r="X109" s="339">
        <f t="shared" si="99"/>
        <v>0</v>
      </c>
      <c r="Y109" s="339">
        <f t="shared" si="99"/>
        <v>0</v>
      </c>
      <c r="Z109" s="339">
        <f t="shared" si="99"/>
        <v>0</v>
      </c>
      <c r="AA109" s="339">
        <f t="shared" si="99"/>
        <v>0</v>
      </c>
      <c r="AB109" s="339">
        <f t="shared" si="99"/>
        <v>0</v>
      </c>
      <c r="AC109" s="339">
        <f t="shared" si="99"/>
        <v>0</v>
      </c>
      <c r="AD109" s="339">
        <f t="shared" si="99"/>
        <v>0</v>
      </c>
      <c r="AE109" s="178"/>
      <c r="AF109" s="294">
        <f t="shared" si="92"/>
        <v>8.9129438421263458</v>
      </c>
      <c r="AG109" s="294">
        <f t="shared" si="93"/>
        <v>0.89129438421263463</v>
      </c>
      <c r="AH109" s="300">
        <f t="shared" si="90"/>
        <v>9.8042382263389811</v>
      </c>
    </row>
    <row r="110" spans="1:34" ht="29" customHeight="1" x14ac:dyDescent="0.2">
      <c r="A110" s="678" t="str">
        <f>Schedule!$E$3</f>
        <v>Current status quo</v>
      </c>
      <c r="B110" s="682" t="s">
        <v>212</v>
      </c>
      <c r="C110" s="178"/>
      <c r="D110" s="262"/>
      <c r="E110" s="244">
        <f>SUM(E102:E109)</f>
        <v>6.2013040169239995</v>
      </c>
      <c r="F110" s="244">
        <f>SUM(F102:F109)</f>
        <v>6.0327603948839998</v>
      </c>
      <c r="G110" s="244">
        <f t="shared" ref="G110:I110" si="100">SUM(G102:G109)</f>
        <v>6.208709100528</v>
      </c>
      <c r="H110" s="244">
        <f t="shared" si="100"/>
        <v>5.8503069131609999</v>
      </c>
      <c r="I110" s="244">
        <f t="shared" si="100"/>
        <v>5.9566339529000008</v>
      </c>
      <c r="J110" s="244">
        <f t="shared" ref="J110:AD110" si="101">SUM(J102:J109)</f>
        <v>5.813656383384</v>
      </c>
      <c r="K110" s="339">
        <f t="shared" si="101"/>
        <v>5.052107704642979</v>
      </c>
      <c r="L110" s="339">
        <f t="shared" si="101"/>
        <v>5.052107704642979</v>
      </c>
      <c r="M110" s="339">
        <f t="shared" si="101"/>
        <v>4.5860887642854706</v>
      </c>
      <c r="N110" s="339">
        <f t="shared" ref="N110" si="102">SUM(N102:N109)</f>
        <v>4.5860887642854706</v>
      </c>
      <c r="O110" s="339">
        <f t="shared" si="101"/>
        <v>4.0770656011680293</v>
      </c>
      <c r="P110" s="339">
        <f t="shared" si="101"/>
        <v>4.0770656011680293</v>
      </c>
      <c r="Q110" s="339">
        <f t="shared" si="101"/>
        <v>4.0770656011680293</v>
      </c>
      <c r="R110" s="339">
        <f t="shared" si="101"/>
        <v>4.0770656011680293</v>
      </c>
      <c r="S110" s="339">
        <f t="shared" si="101"/>
        <v>4.0770656011680293</v>
      </c>
      <c r="T110" s="339">
        <f t="shared" si="101"/>
        <v>4.0770656011680293</v>
      </c>
      <c r="U110" s="339">
        <f t="shared" si="101"/>
        <v>4.0770656011680293</v>
      </c>
      <c r="V110" s="339">
        <f t="shared" si="101"/>
        <v>3.1857712169553944</v>
      </c>
      <c r="W110" s="683">
        <f t="shared" si="101"/>
        <v>3.1857712169553944</v>
      </c>
      <c r="X110" s="683">
        <f t="shared" si="101"/>
        <v>3.1857712169553944</v>
      </c>
      <c r="Y110" s="683">
        <f t="shared" si="101"/>
        <v>3.1857712169553944</v>
      </c>
      <c r="Z110" s="683">
        <f t="shared" si="101"/>
        <v>3.1857712169553944</v>
      </c>
      <c r="AA110" s="683">
        <f t="shared" si="101"/>
        <v>3.1857712169553944</v>
      </c>
      <c r="AB110" s="683">
        <f t="shared" si="101"/>
        <v>2.5785242745649457</v>
      </c>
      <c r="AC110" s="683">
        <f t="shared" si="101"/>
        <v>2.5785242745649457</v>
      </c>
      <c r="AD110" s="683">
        <f t="shared" si="101"/>
        <v>2.5785242745649457</v>
      </c>
      <c r="AE110" s="178"/>
      <c r="AF110" s="294">
        <f>SUM(AF102:AF109)</f>
        <v>43.738786544865071</v>
      </c>
      <c r="AG110" s="294">
        <f>SUM(AG102:AG109)</f>
        <v>30.92726572659523</v>
      </c>
      <c r="AH110" s="300">
        <f t="shared" si="90"/>
        <v>74.666052271460302</v>
      </c>
    </row>
    <row r="111" spans="1:34" ht="16" thickBot="1" x14ac:dyDescent="0.25">
      <c r="A111" s="437" t="str">
        <f>Schedule!$E$3</f>
        <v>Current status quo</v>
      </c>
      <c r="B111" s="194" t="s">
        <v>213</v>
      </c>
      <c r="C111" s="182">
        <v>2020</v>
      </c>
      <c r="D111" s="188"/>
      <c r="E111" s="246">
        <f>E110</f>
        <v>6.2013040169239995</v>
      </c>
      <c r="F111" s="246">
        <f>F110</f>
        <v>6.0327603948839998</v>
      </c>
      <c r="G111" s="246">
        <f t="shared" ref="G111:J111" si="103">G110</f>
        <v>6.208709100528</v>
      </c>
      <c r="H111" s="246">
        <f t="shared" si="103"/>
        <v>5.8503069131609999</v>
      </c>
      <c r="I111" s="246">
        <f t="shared" si="103"/>
        <v>5.9566339529000008</v>
      </c>
      <c r="J111" s="246">
        <f t="shared" si="103"/>
        <v>5.813656383384</v>
      </c>
      <c r="K111" s="342">
        <f t="shared" ref="K111:AE111" si="104">IF(K110&lt;B$71,K110,B$71)</f>
        <v>5.052107704642979</v>
      </c>
      <c r="L111" s="342">
        <f t="shared" si="104"/>
        <v>5.052107704642979</v>
      </c>
      <c r="M111" s="342">
        <f t="shared" si="104"/>
        <v>4.5860887642854706</v>
      </c>
      <c r="N111" s="342">
        <f t="shared" si="104"/>
        <v>4.5860887642854706</v>
      </c>
      <c r="O111" s="342">
        <f t="shared" si="104"/>
        <v>4.0770656011680293</v>
      </c>
      <c r="P111" s="342">
        <f t="shared" si="104"/>
        <v>4.0770656011680293</v>
      </c>
      <c r="Q111" s="342">
        <f t="shared" si="104"/>
        <v>4.0770656011680293</v>
      </c>
      <c r="R111" s="342">
        <f t="shared" si="104"/>
        <v>4.0770656011680293</v>
      </c>
      <c r="S111" s="342">
        <f t="shared" si="104"/>
        <v>4.0770656011680293</v>
      </c>
      <c r="T111" s="342">
        <f t="shared" si="104"/>
        <v>3.8704394002993063</v>
      </c>
      <c r="U111" s="342">
        <f t="shared" si="104"/>
        <v>1.8399999999999999</v>
      </c>
      <c r="V111" s="342">
        <f t="shared" si="104"/>
        <v>1.8399999999999999</v>
      </c>
      <c r="W111" s="417">
        <f t="shared" si="104"/>
        <v>1.8399999999999999</v>
      </c>
      <c r="X111" s="417">
        <f t="shared" si="104"/>
        <v>1.8399999999999999</v>
      </c>
      <c r="Y111" s="417">
        <f t="shared" si="104"/>
        <v>1.8399999999999999</v>
      </c>
      <c r="Z111" s="417">
        <f t="shared" si="104"/>
        <v>1.8399999999999999</v>
      </c>
      <c r="AA111" s="417">
        <f t="shared" si="104"/>
        <v>1.8399999999999999</v>
      </c>
      <c r="AB111" s="417">
        <f t="shared" si="104"/>
        <v>1.8399999999999999</v>
      </c>
      <c r="AC111" s="417">
        <f t="shared" si="104"/>
        <v>1.8399999999999999</v>
      </c>
      <c r="AD111" s="417">
        <f t="shared" si="104"/>
        <v>1.8399999999999999</v>
      </c>
      <c r="AE111" s="417">
        <f t="shared" si="104"/>
        <v>0</v>
      </c>
      <c r="AF111" s="294"/>
      <c r="AG111" s="294"/>
      <c r="AH111" s="341">
        <f t="shared" si="90"/>
        <v>61.932160343996387</v>
      </c>
    </row>
    <row r="112" spans="1:34" ht="27.5" customHeight="1" thickBot="1" x14ac:dyDescent="0.25">
      <c r="A112" s="435" t="s">
        <v>43</v>
      </c>
      <c r="B112" s="377" t="s">
        <v>92</v>
      </c>
      <c r="C112" s="377" t="s">
        <v>143</v>
      </c>
      <c r="D112" s="377" t="s">
        <v>144</v>
      </c>
      <c r="E112" s="378">
        <v>2014</v>
      </c>
      <c r="F112" s="378">
        <v>2015</v>
      </c>
      <c r="G112" s="378">
        <v>2016</v>
      </c>
      <c r="H112" s="378">
        <v>2017</v>
      </c>
      <c r="I112" s="378">
        <v>2018</v>
      </c>
      <c r="J112" s="378">
        <v>2019</v>
      </c>
      <c r="K112" s="378">
        <v>2020</v>
      </c>
      <c r="L112" s="378">
        <v>2021</v>
      </c>
      <c r="M112" s="378">
        <v>2022</v>
      </c>
      <c r="N112" s="378">
        <v>2023</v>
      </c>
      <c r="O112" s="378">
        <v>2024</v>
      </c>
      <c r="P112" s="378">
        <v>2025</v>
      </c>
      <c r="Q112" s="378">
        <v>2026</v>
      </c>
      <c r="R112" s="378">
        <v>2027</v>
      </c>
      <c r="S112" s="378">
        <v>2028</v>
      </c>
      <c r="T112" s="378">
        <v>2029</v>
      </c>
      <c r="U112" s="378">
        <v>2030</v>
      </c>
      <c r="V112" s="378">
        <v>2031</v>
      </c>
      <c r="W112" s="378">
        <v>2032</v>
      </c>
      <c r="X112" s="378">
        <v>2033</v>
      </c>
      <c r="Y112" s="378">
        <v>2034</v>
      </c>
      <c r="Z112" s="378">
        <v>2035</v>
      </c>
      <c r="AA112" s="378">
        <v>2036</v>
      </c>
      <c r="AB112" s="378">
        <v>2037</v>
      </c>
      <c r="AC112" s="378">
        <v>2038</v>
      </c>
      <c r="AD112" s="378">
        <v>2039</v>
      </c>
      <c r="AE112" s="378">
        <v>2040</v>
      </c>
      <c r="AF112" s="377" t="s">
        <v>150</v>
      </c>
      <c r="AG112" s="377" t="s">
        <v>202</v>
      </c>
      <c r="AH112" s="379" t="s">
        <v>153</v>
      </c>
    </row>
    <row r="113" spans="1:34" x14ac:dyDescent="0.2">
      <c r="A113" s="678" t="str">
        <f>Schedule!$F$3</f>
        <v>Accelerated transition</v>
      </c>
      <c r="B113" s="676" t="s">
        <v>169</v>
      </c>
      <c r="C113" s="178">
        <f>Schedule!$F$6</f>
        <v>2019</v>
      </c>
      <c r="D113" s="402">
        <f>VLOOKUP(B113,Schedule!$B$13:$G$47,Schedule!$F$1,FALSE)</f>
        <v>2029</v>
      </c>
      <c r="E113" s="707">
        <f t="shared" ref="E113:J120" si="105">J34</f>
        <v>0.61042830607696141</v>
      </c>
      <c r="F113" s="707">
        <f t="shared" si="105"/>
        <v>0.63768252440937012</v>
      </c>
      <c r="G113" s="707">
        <f t="shared" si="105"/>
        <v>0.76912597759094559</v>
      </c>
      <c r="H113" s="707">
        <f t="shared" si="105"/>
        <v>0.59473834598532116</v>
      </c>
      <c r="I113" s="707">
        <f t="shared" si="105"/>
        <v>0.57969550556920157</v>
      </c>
      <c r="J113" s="707">
        <f t="shared" si="105"/>
        <v>0.69878262089983023</v>
      </c>
      <c r="K113" s="339">
        <f t="shared" ref="K113:AE113" si="106">IF(K$112&lt;=$D113, $O34,0)</f>
        <v>0.69878262089983023</v>
      </c>
      <c r="L113" s="339">
        <f t="shared" si="106"/>
        <v>0.69878262089983023</v>
      </c>
      <c r="M113" s="339">
        <f t="shared" si="106"/>
        <v>0.69878262089983023</v>
      </c>
      <c r="N113" s="339">
        <f t="shared" si="106"/>
        <v>0.69878262089983023</v>
      </c>
      <c r="O113" s="339">
        <f t="shared" si="106"/>
        <v>0.69878262089983023</v>
      </c>
      <c r="P113" s="339">
        <f t="shared" si="106"/>
        <v>0.69878262089983023</v>
      </c>
      <c r="Q113" s="339">
        <f t="shared" si="106"/>
        <v>0.69878262089983023</v>
      </c>
      <c r="R113" s="339">
        <f t="shared" si="106"/>
        <v>0.69878262089983023</v>
      </c>
      <c r="S113" s="339">
        <f t="shared" si="106"/>
        <v>0.69878262089983023</v>
      </c>
      <c r="T113" s="339">
        <f t="shared" si="106"/>
        <v>0.69878262089983023</v>
      </c>
      <c r="U113" s="339">
        <f t="shared" si="106"/>
        <v>0</v>
      </c>
      <c r="V113" s="339">
        <f t="shared" si="106"/>
        <v>0</v>
      </c>
      <c r="W113" s="339">
        <f t="shared" si="106"/>
        <v>0</v>
      </c>
      <c r="X113" s="339">
        <f t="shared" si="106"/>
        <v>0</v>
      </c>
      <c r="Y113" s="339">
        <f t="shared" si="106"/>
        <v>0</v>
      </c>
      <c r="Z113" s="339">
        <f t="shared" si="106"/>
        <v>0</v>
      </c>
      <c r="AA113" s="339">
        <f t="shared" si="106"/>
        <v>0</v>
      </c>
      <c r="AB113" s="339">
        <f t="shared" si="106"/>
        <v>0</v>
      </c>
      <c r="AC113" s="339">
        <f t="shared" si="106"/>
        <v>0</v>
      </c>
      <c r="AD113" s="339">
        <f t="shared" si="106"/>
        <v>0</v>
      </c>
      <c r="AE113" s="339">
        <f t="shared" si="106"/>
        <v>0</v>
      </c>
      <c r="AF113" s="294">
        <f>SUM(K113:T113)</f>
        <v>6.9878262089983032</v>
      </c>
      <c r="AG113" s="294">
        <f>SUM(U113:AE113)</f>
        <v>0</v>
      </c>
      <c r="AH113" s="300">
        <f t="shared" ref="AH113:AH122" si="107">SUM(K113:AE113)</f>
        <v>6.9878262089983032</v>
      </c>
    </row>
    <row r="114" spans="1:34" x14ac:dyDescent="0.2">
      <c r="A114" s="678" t="str">
        <f>Schedule!$F$3</f>
        <v>Accelerated transition</v>
      </c>
      <c r="B114" s="677" t="s">
        <v>170</v>
      </c>
      <c r="C114" s="178">
        <f>Schedule!$F$6</f>
        <v>2019</v>
      </c>
      <c r="D114" s="262">
        <f>VLOOKUP(B114,Schedule!$B$13:$G$47,Schedule!$F$1,FALSE)</f>
        <v>2021</v>
      </c>
      <c r="E114" s="707">
        <f t="shared" si="105"/>
        <v>0.58159742858942787</v>
      </c>
      <c r="F114" s="707">
        <f t="shared" si="105"/>
        <v>0.36310565841062964</v>
      </c>
      <c r="G114" s="707">
        <f t="shared" si="105"/>
        <v>0.30613037922295749</v>
      </c>
      <c r="H114" s="707">
        <f t="shared" si="105"/>
        <v>0.29987716502550749</v>
      </c>
      <c r="I114" s="707">
        <f t="shared" si="105"/>
        <v>0.41984067557375016</v>
      </c>
      <c r="J114" s="707">
        <f t="shared" si="105"/>
        <v>0.53626607859080389</v>
      </c>
      <c r="K114" s="339">
        <f t="shared" ref="K114:AE114" si="108">IF(K$112&lt;=$D114, $O35,0)</f>
        <v>0.53626607859080389</v>
      </c>
      <c r="L114" s="339">
        <f t="shared" si="108"/>
        <v>0.53626607859080389</v>
      </c>
      <c r="M114" s="339">
        <f t="shared" si="108"/>
        <v>0</v>
      </c>
      <c r="N114" s="339">
        <f t="shared" si="108"/>
        <v>0</v>
      </c>
      <c r="O114" s="339">
        <f t="shared" si="108"/>
        <v>0</v>
      </c>
      <c r="P114" s="339">
        <f t="shared" si="108"/>
        <v>0</v>
      </c>
      <c r="Q114" s="339">
        <f t="shared" si="108"/>
        <v>0</v>
      </c>
      <c r="R114" s="339">
        <f t="shared" si="108"/>
        <v>0</v>
      </c>
      <c r="S114" s="339">
        <f t="shared" si="108"/>
        <v>0</v>
      </c>
      <c r="T114" s="339">
        <f t="shared" si="108"/>
        <v>0</v>
      </c>
      <c r="U114" s="339">
        <f t="shared" si="108"/>
        <v>0</v>
      </c>
      <c r="V114" s="339">
        <f t="shared" si="108"/>
        <v>0</v>
      </c>
      <c r="W114" s="339">
        <f t="shared" si="108"/>
        <v>0</v>
      </c>
      <c r="X114" s="339">
        <f t="shared" si="108"/>
        <v>0</v>
      </c>
      <c r="Y114" s="339">
        <f t="shared" si="108"/>
        <v>0</v>
      </c>
      <c r="Z114" s="339">
        <f t="shared" si="108"/>
        <v>0</v>
      </c>
      <c r="AA114" s="339">
        <f t="shared" si="108"/>
        <v>0</v>
      </c>
      <c r="AB114" s="339">
        <f t="shared" si="108"/>
        <v>0</v>
      </c>
      <c r="AC114" s="339">
        <f t="shared" si="108"/>
        <v>0</v>
      </c>
      <c r="AD114" s="339">
        <f t="shared" si="108"/>
        <v>0</v>
      </c>
      <c r="AE114" s="339">
        <f t="shared" si="108"/>
        <v>0</v>
      </c>
      <c r="AF114" s="294">
        <f t="shared" ref="AF114:AF120" si="109">SUM(K114:T114)</f>
        <v>1.0725321571816078</v>
      </c>
      <c r="AG114" s="294">
        <f t="shared" ref="AG114:AG120" si="110">SUM(U114:AE114)</f>
        <v>0</v>
      </c>
      <c r="AH114" s="300">
        <f t="shared" si="107"/>
        <v>1.0725321571816078</v>
      </c>
    </row>
    <row r="115" spans="1:34" x14ac:dyDescent="0.2">
      <c r="A115" s="678" t="str">
        <f>Schedule!$F$3</f>
        <v>Accelerated transition</v>
      </c>
      <c r="B115" s="677" t="s">
        <v>171</v>
      </c>
      <c r="C115" s="178">
        <f>Schedule!$F$6</f>
        <v>2019</v>
      </c>
      <c r="D115" s="262">
        <f>VLOOKUP(B115,Schedule!$B$13:$G$47,Schedule!$F$1,FALSE)</f>
        <v>2029</v>
      </c>
      <c r="E115" s="707">
        <f t="shared" si="105"/>
        <v>0.39917660375921515</v>
      </c>
      <c r="F115" s="707">
        <f t="shared" si="105"/>
        <v>0.50686173893853681</v>
      </c>
      <c r="G115" s="707">
        <f t="shared" si="105"/>
        <v>0.68481598900653629</v>
      </c>
      <c r="H115" s="707">
        <f t="shared" si="105"/>
        <v>0.72820286318427596</v>
      </c>
      <c r="I115" s="707">
        <f t="shared" si="105"/>
        <v>0.64641666457470126</v>
      </c>
      <c r="J115" s="707">
        <f t="shared" si="105"/>
        <v>0.58488625268207062</v>
      </c>
      <c r="K115" s="339">
        <f t="shared" ref="K115:AE115" si="111">IF(K$112&lt;=$D115, $O36,0)</f>
        <v>0.58488625268207062</v>
      </c>
      <c r="L115" s="339">
        <f t="shared" si="111"/>
        <v>0.58488625268207062</v>
      </c>
      <c r="M115" s="339">
        <f t="shared" si="111"/>
        <v>0.58488625268207062</v>
      </c>
      <c r="N115" s="339">
        <f t="shared" si="111"/>
        <v>0.58488625268207062</v>
      </c>
      <c r="O115" s="339">
        <f t="shared" si="111"/>
        <v>0.58488625268207062</v>
      </c>
      <c r="P115" s="339">
        <f t="shared" si="111"/>
        <v>0.58488625268207062</v>
      </c>
      <c r="Q115" s="339">
        <f t="shared" si="111"/>
        <v>0.58488625268207062</v>
      </c>
      <c r="R115" s="339">
        <f t="shared" si="111"/>
        <v>0.58488625268207062</v>
      </c>
      <c r="S115" s="339">
        <f t="shared" si="111"/>
        <v>0.58488625268207062</v>
      </c>
      <c r="T115" s="339">
        <f t="shared" si="111"/>
        <v>0.58488625268207062</v>
      </c>
      <c r="U115" s="339">
        <f t="shared" si="111"/>
        <v>0</v>
      </c>
      <c r="V115" s="339">
        <f t="shared" si="111"/>
        <v>0</v>
      </c>
      <c r="W115" s="339">
        <f t="shared" si="111"/>
        <v>0</v>
      </c>
      <c r="X115" s="339">
        <f t="shared" si="111"/>
        <v>0</v>
      </c>
      <c r="Y115" s="339">
        <f t="shared" si="111"/>
        <v>0</v>
      </c>
      <c r="Z115" s="339">
        <f t="shared" si="111"/>
        <v>0</v>
      </c>
      <c r="AA115" s="339">
        <f t="shared" si="111"/>
        <v>0</v>
      </c>
      <c r="AB115" s="339">
        <f t="shared" si="111"/>
        <v>0</v>
      </c>
      <c r="AC115" s="339">
        <f t="shared" si="111"/>
        <v>0</v>
      </c>
      <c r="AD115" s="339">
        <f t="shared" si="111"/>
        <v>0</v>
      </c>
      <c r="AE115" s="339">
        <f t="shared" si="111"/>
        <v>0</v>
      </c>
      <c r="AF115" s="294">
        <f t="shared" si="109"/>
        <v>5.8488625268207075</v>
      </c>
      <c r="AG115" s="294">
        <f t="shared" si="110"/>
        <v>0</v>
      </c>
      <c r="AH115" s="300">
        <f t="shared" si="107"/>
        <v>5.8488625268207075</v>
      </c>
    </row>
    <row r="116" spans="1:34" x14ac:dyDescent="0.2">
      <c r="A116" s="678" t="str">
        <f>Schedule!$F$3</f>
        <v>Accelerated transition</v>
      </c>
      <c r="B116" s="677" t="s">
        <v>172</v>
      </c>
      <c r="C116" s="178">
        <f>Schedule!$F$6</f>
        <v>2019</v>
      </c>
      <c r="D116" s="262">
        <f>VLOOKUP(B116,Schedule!$B$13:$G$47,Schedule!$F$1,FALSE)</f>
        <v>2029</v>
      </c>
      <c r="E116" s="707">
        <f t="shared" si="105"/>
        <v>0.69709567113039561</v>
      </c>
      <c r="F116" s="707">
        <f t="shared" si="105"/>
        <v>0.70978991387646329</v>
      </c>
      <c r="G116" s="707">
        <f t="shared" si="105"/>
        <v>0.50960929397956067</v>
      </c>
      <c r="H116" s="707">
        <f t="shared" si="105"/>
        <v>0.56926501514189487</v>
      </c>
      <c r="I116" s="707">
        <f t="shared" si="105"/>
        <v>0.73738214428234716</v>
      </c>
      <c r="J116" s="707">
        <f t="shared" si="105"/>
        <v>0.6759648362272952</v>
      </c>
      <c r="K116" s="339">
        <f t="shared" ref="K116:AE116" si="112">IF(K$112&lt;=$D116, $O37,0)</f>
        <v>0.6759648362272952</v>
      </c>
      <c r="L116" s="339">
        <f t="shared" si="112"/>
        <v>0.6759648362272952</v>
      </c>
      <c r="M116" s="339">
        <f t="shared" si="112"/>
        <v>0.6759648362272952</v>
      </c>
      <c r="N116" s="339">
        <f t="shared" si="112"/>
        <v>0.6759648362272952</v>
      </c>
      <c r="O116" s="339">
        <f t="shared" si="112"/>
        <v>0.6759648362272952</v>
      </c>
      <c r="P116" s="339">
        <f t="shared" si="112"/>
        <v>0.6759648362272952</v>
      </c>
      <c r="Q116" s="339">
        <f t="shared" si="112"/>
        <v>0.6759648362272952</v>
      </c>
      <c r="R116" s="339">
        <f t="shared" si="112"/>
        <v>0.6759648362272952</v>
      </c>
      <c r="S116" s="339">
        <f t="shared" si="112"/>
        <v>0.6759648362272952</v>
      </c>
      <c r="T116" s="339">
        <f t="shared" si="112"/>
        <v>0.6759648362272952</v>
      </c>
      <c r="U116" s="339">
        <f t="shared" si="112"/>
        <v>0</v>
      </c>
      <c r="V116" s="339">
        <f t="shared" si="112"/>
        <v>0</v>
      </c>
      <c r="W116" s="339">
        <f t="shared" si="112"/>
        <v>0</v>
      </c>
      <c r="X116" s="339">
        <f t="shared" si="112"/>
        <v>0</v>
      </c>
      <c r="Y116" s="339">
        <f t="shared" si="112"/>
        <v>0</v>
      </c>
      <c r="Z116" s="339">
        <f t="shared" si="112"/>
        <v>0</v>
      </c>
      <c r="AA116" s="339">
        <f t="shared" si="112"/>
        <v>0</v>
      </c>
      <c r="AB116" s="339">
        <f t="shared" si="112"/>
        <v>0</v>
      </c>
      <c r="AC116" s="339">
        <f t="shared" si="112"/>
        <v>0</v>
      </c>
      <c r="AD116" s="339">
        <f t="shared" si="112"/>
        <v>0</v>
      </c>
      <c r="AE116" s="339">
        <f t="shared" si="112"/>
        <v>0</v>
      </c>
      <c r="AF116" s="294">
        <f t="shared" si="109"/>
        <v>6.7596483622729506</v>
      </c>
      <c r="AG116" s="294">
        <f t="shared" si="110"/>
        <v>0</v>
      </c>
      <c r="AH116" s="300">
        <f t="shared" si="107"/>
        <v>6.7596483622729506</v>
      </c>
    </row>
    <row r="117" spans="1:34" x14ac:dyDescent="0.2">
      <c r="A117" s="678" t="str">
        <f>Schedule!$F$3</f>
        <v>Accelerated transition</v>
      </c>
      <c r="B117" s="677" t="s">
        <v>173</v>
      </c>
      <c r="C117" s="178">
        <f>Schedule!$F$6</f>
        <v>2019</v>
      </c>
      <c r="D117" s="262">
        <f>VLOOKUP(B117,Schedule!$B$13:$G$47,Schedule!$F$1,FALSE)</f>
        <v>2029</v>
      </c>
      <c r="E117" s="707">
        <f t="shared" si="105"/>
        <v>0.955842005474</v>
      </c>
      <c r="F117" s="707">
        <f t="shared" si="105"/>
        <v>0.86998324625500001</v>
      </c>
      <c r="G117" s="707">
        <f t="shared" si="105"/>
        <v>0.96088667900000002</v>
      </c>
      <c r="H117" s="707">
        <f t="shared" si="105"/>
        <v>0.88539248471300003</v>
      </c>
      <c r="I117" s="707">
        <f t="shared" si="105"/>
        <v>0.98841904689999993</v>
      </c>
      <c r="J117" s="707">
        <f t="shared" si="105"/>
        <v>0.80917116420000001</v>
      </c>
      <c r="K117" s="339">
        <f t="shared" ref="K117:AE117" si="113">IF(K$112&lt;=$D117, $O38,0)</f>
        <v>0.80917116420000001</v>
      </c>
      <c r="L117" s="339">
        <f t="shared" si="113"/>
        <v>0.80917116420000001</v>
      </c>
      <c r="M117" s="339">
        <f t="shared" si="113"/>
        <v>0.80917116420000001</v>
      </c>
      <c r="N117" s="339">
        <f t="shared" si="113"/>
        <v>0.80917116420000001</v>
      </c>
      <c r="O117" s="339">
        <f t="shared" si="113"/>
        <v>0.80917116420000001</v>
      </c>
      <c r="P117" s="339">
        <f t="shared" si="113"/>
        <v>0.80917116420000001</v>
      </c>
      <c r="Q117" s="339">
        <f t="shared" si="113"/>
        <v>0.80917116420000001</v>
      </c>
      <c r="R117" s="339">
        <f t="shared" si="113"/>
        <v>0.80917116420000001</v>
      </c>
      <c r="S117" s="339">
        <f t="shared" si="113"/>
        <v>0.80917116420000001</v>
      </c>
      <c r="T117" s="339">
        <f t="shared" si="113"/>
        <v>0.80917116420000001</v>
      </c>
      <c r="U117" s="339">
        <f t="shared" si="113"/>
        <v>0</v>
      </c>
      <c r="V117" s="339">
        <f t="shared" si="113"/>
        <v>0</v>
      </c>
      <c r="W117" s="339">
        <f t="shared" si="113"/>
        <v>0</v>
      </c>
      <c r="X117" s="339">
        <f t="shared" si="113"/>
        <v>0</v>
      </c>
      <c r="Y117" s="339">
        <f t="shared" si="113"/>
        <v>0</v>
      </c>
      <c r="Z117" s="339">
        <f t="shared" si="113"/>
        <v>0</v>
      </c>
      <c r="AA117" s="339">
        <f t="shared" si="113"/>
        <v>0</v>
      </c>
      <c r="AB117" s="339">
        <f t="shared" si="113"/>
        <v>0</v>
      </c>
      <c r="AC117" s="339">
        <f t="shared" si="113"/>
        <v>0</v>
      </c>
      <c r="AD117" s="339">
        <f t="shared" si="113"/>
        <v>0</v>
      </c>
      <c r="AE117" s="339">
        <f t="shared" si="113"/>
        <v>0</v>
      </c>
      <c r="AF117" s="294">
        <f t="shared" si="109"/>
        <v>8.0917116420000017</v>
      </c>
      <c r="AG117" s="294">
        <f t="shared" si="110"/>
        <v>0</v>
      </c>
      <c r="AH117" s="300">
        <f t="shared" si="107"/>
        <v>8.0917116420000017</v>
      </c>
    </row>
    <row r="118" spans="1:34" x14ac:dyDescent="0.2">
      <c r="A118" s="678" t="str">
        <f>Schedule!$F$3</f>
        <v>Accelerated transition</v>
      </c>
      <c r="B118" s="677" t="s">
        <v>174</v>
      </c>
      <c r="C118" s="178">
        <f>Schedule!$F$6</f>
        <v>2019</v>
      </c>
      <c r="D118" s="262">
        <f>VLOOKUP(B118,Schedule!$B$13:$G$47,Schedule!$F$1,FALSE)</f>
        <v>2023</v>
      </c>
      <c r="E118" s="707">
        <f t="shared" si="105"/>
        <v>0.70084122510903013</v>
      </c>
      <c r="F118" s="707">
        <f t="shared" si="105"/>
        <v>0.69689864829343506</v>
      </c>
      <c r="G118" s="707">
        <f t="shared" si="105"/>
        <v>0.68712985557065753</v>
      </c>
      <c r="H118" s="707">
        <f t="shared" si="105"/>
        <v>0.77222582308680821</v>
      </c>
      <c r="I118" s="707">
        <f t="shared" si="105"/>
        <v>0.50366628734216634</v>
      </c>
      <c r="J118" s="707">
        <f t="shared" si="105"/>
        <v>0.58575270650473077</v>
      </c>
      <c r="K118" s="339">
        <f t="shared" ref="K118:AE118" si="114">IF(K$112&lt;=$D118, $O39,0)</f>
        <v>0.58575270650473077</v>
      </c>
      <c r="L118" s="339">
        <f t="shared" si="114"/>
        <v>0.58575270650473077</v>
      </c>
      <c r="M118" s="339">
        <f t="shared" si="114"/>
        <v>0.58575270650473077</v>
      </c>
      <c r="N118" s="339">
        <f t="shared" si="114"/>
        <v>0.58575270650473077</v>
      </c>
      <c r="O118" s="339">
        <f t="shared" si="114"/>
        <v>0</v>
      </c>
      <c r="P118" s="339">
        <f t="shared" si="114"/>
        <v>0</v>
      </c>
      <c r="Q118" s="339">
        <f t="shared" si="114"/>
        <v>0</v>
      </c>
      <c r="R118" s="339">
        <f t="shared" si="114"/>
        <v>0</v>
      </c>
      <c r="S118" s="339">
        <f t="shared" si="114"/>
        <v>0</v>
      </c>
      <c r="T118" s="339">
        <f t="shared" si="114"/>
        <v>0</v>
      </c>
      <c r="U118" s="339">
        <f t="shared" si="114"/>
        <v>0</v>
      </c>
      <c r="V118" s="339">
        <f t="shared" si="114"/>
        <v>0</v>
      </c>
      <c r="W118" s="339">
        <f t="shared" si="114"/>
        <v>0</v>
      </c>
      <c r="X118" s="339">
        <f t="shared" si="114"/>
        <v>0</v>
      </c>
      <c r="Y118" s="339">
        <f t="shared" si="114"/>
        <v>0</v>
      </c>
      <c r="Z118" s="339">
        <f t="shared" si="114"/>
        <v>0</v>
      </c>
      <c r="AA118" s="339">
        <f t="shared" si="114"/>
        <v>0</v>
      </c>
      <c r="AB118" s="339">
        <f t="shared" si="114"/>
        <v>0</v>
      </c>
      <c r="AC118" s="339">
        <f t="shared" si="114"/>
        <v>0</v>
      </c>
      <c r="AD118" s="339">
        <f t="shared" si="114"/>
        <v>0</v>
      </c>
      <c r="AE118" s="339">
        <f t="shared" si="114"/>
        <v>0</v>
      </c>
      <c r="AF118" s="294">
        <f t="shared" si="109"/>
        <v>2.3430108260189231</v>
      </c>
      <c r="AG118" s="294">
        <f t="shared" si="110"/>
        <v>0</v>
      </c>
      <c r="AH118" s="300">
        <f t="shared" si="107"/>
        <v>2.3430108260189231</v>
      </c>
    </row>
    <row r="119" spans="1:34" x14ac:dyDescent="0.2">
      <c r="A119" s="678" t="str">
        <f>Schedule!$F$3</f>
        <v>Accelerated transition</v>
      </c>
      <c r="B119" s="677" t="s">
        <v>175</v>
      </c>
      <c r="C119" s="178">
        <f>Schedule!$F$6</f>
        <v>2019</v>
      </c>
      <c r="D119" s="262">
        <f>VLOOKUP(B119,Schedule!$B$13:$G$47,Schedule!$F$1,FALSE)</f>
        <v>2029</v>
      </c>
      <c r="E119" s="707">
        <f t="shared" si="105"/>
        <v>1.0160257750389698</v>
      </c>
      <c r="F119" s="707">
        <f t="shared" si="105"/>
        <v>0.96890984188356477</v>
      </c>
      <c r="G119" s="707">
        <f t="shared" si="105"/>
        <v>1.0059033965293422</v>
      </c>
      <c r="H119" s="707">
        <f t="shared" si="105"/>
        <v>0.84857368518219189</v>
      </c>
      <c r="I119" s="707">
        <f t="shared" si="105"/>
        <v>0.96999228965783368</v>
      </c>
      <c r="J119" s="707">
        <f t="shared" si="105"/>
        <v>0.89718568957926914</v>
      </c>
      <c r="K119" s="339">
        <f t="shared" ref="K119:AE119" si="115">IF(K$112&lt;=$D119, $O40,0)</f>
        <v>0.89718568957926914</v>
      </c>
      <c r="L119" s="339">
        <f t="shared" si="115"/>
        <v>0.89718568957926914</v>
      </c>
      <c r="M119" s="339">
        <f t="shared" si="115"/>
        <v>0.89718568957926914</v>
      </c>
      <c r="N119" s="339">
        <f t="shared" si="115"/>
        <v>0.89718568957926914</v>
      </c>
      <c r="O119" s="339">
        <f t="shared" si="115"/>
        <v>0.89718568957926914</v>
      </c>
      <c r="P119" s="339">
        <f t="shared" si="115"/>
        <v>0.89718568957926914</v>
      </c>
      <c r="Q119" s="339">
        <f t="shared" si="115"/>
        <v>0.89718568957926914</v>
      </c>
      <c r="R119" s="339">
        <f t="shared" si="115"/>
        <v>0.89718568957926914</v>
      </c>
      <c r="S119" s="339">
        <f t="shared" si="115"/>
        <v>0.89718568957926914</v>
      </c>
      <c r="T119" s="339">
        <f t="shared" si="115"/>
        <v>0.89718568957926914</v>
      </c>
      <c r="U119" s="339">
        <f t="shared" si="115"/>
        <v>0</v>
      </c>
      <c r="V119" s="339">
        <f t="shared" si="115"/>
        <v>0</v>
      </c>
      <c r="W119" s="339">
        <f t="shared" si="115"/>
        <v>0</v>
      </c>
      <c r="X119" s="339">
        <f t="shared" si="115"/>
        <v>0</v>
      </c>
      <c r="Y119" s="339">
        <f t="shared" si="115"/>
        <v>0</v>
      </c>
      <c r="Z119" s="339">
        <f t="shared" si="115"/>
        <v>0</v>
      </c>
      <c r="AA119" s="339">
        <f t="shared" si="115"/>
        <v>0</v>
      </c>
      <c r="AB119" s="339">
        <f t="shared" si="115"/>
        <v>0</v>
      </c>
      <c r="AC119" s="339">
        <f t="shared" si="115"/>
        <v>0</v>
      </c>
      <c r="AD119" s="339">
        <f t="shared" si="115"/>
        <v>0</v>
      </c>
      <c r="AE119" s="339">
        <f t="shared" si="115"/>
        <v>0</v>
      </c>
      <c r="AF119" s="294">
        <f t="shared" si="109"/>
        <v>8.9718568957926887</v>
      </c>
      <c r="AG119" s="294">
        <f t="shared" si="110"/>
        <v>0</v>
      </c>
      <c r="AH119" s="300">
        <f t="shared" si="107"/>
        <v>8.9718568957926887</v>
      </c>
    </row>
    <row r="120" spans="1:34" x14ac:dyDescent="0.2">
      <c r="A120" s="678" t="str">
        <f>Schedule!$F$3</f>
        <v>Accelerated transition</v>
      </c>
      <c r="B120" s="677" t="s">
        <v>176</v>
      </c>
      <c r="C120" s="178">
        <f>Schedule!$F$6</f>
        <v>2019</v>
      </c>
      <c r="D120" s="262">
        <f>VLOOKUP(B120,Schedule!$B$13:$G$47,Schedule!$F$1,FALSE)</f>
        <v>2029</v>
      </c>
      <c r="E120" s="707">
        <f t="shared" si="105"/>
        <v>1.240297001746</v>
      </c>
      <c r="F120" s="707">
        <f t="shared" si="105"/>
        <v>1.2795288228170001</v>
      </c>
      <c r="G120" s="707">
        <f t="shared" si="105"/>
        <v>1.2851075296279999</v>
      </c>
      <c r="H120" s="707">
        <f t="shared" si="105"/>
        <v>1.1520315308419999</v>
      </c>
      <c r="I120" s="707">
        <f t="shared" si="105"/>
        <v>1.1112213389999999</v>
      </c>
      <c r="J120" s="707">
        <f t="shared" si="105"/>
        <v>1.0256470347</v>
      </c>
      <c r="K120" s="339">
        <f t="shared" ref="K120:AE120" si="116">IF(K$112&lt;=$D120, $O41,0)</f>
        <v>1.0256470347</v>
      </c>
      <c r="L120" s="339">
        <f t="shared" si="116"/>
        <v>1.0256470347</v>
      </c>
      <c r="M120" s="339">
        <f t="shared" si="116"/>
        <v>1.0256470347</v>
      </c>
      <c r="N120" s="339">
        <f t="shared" si="116"/>
        <v>1.0256470347</v>
      </c>
      <c r="O120" s="339">
        <f t="shared" si="116"/>
        <v>1.0256470347</v>
      </c>
      <c r="P120" s="339">
        <f t="shared" si="116"/>
        <v>1.0256470347</v>
      </c>
      <c r="Q120" s="339">
        <f t="shared" si="116"/>
        <v>1.0256470347</v>
      </c>
      <c r="R120" s="339">
        <f t="shared" si="116"/>
        <v>1.0256470347</v>
      </c>
      <c r="S120" s="339">
        <f t="shared" si="116"/>
        <v>1.0256470347</v>
      </c>
      <c r="T120" s="339">
        <f t="shared" si="116"/>
        <v>1.0256470347</v>
      </c>
      <c r="U120" s="339">
        <f t="shared" si="116"/>
        <v>0</v>
      </c>
      <c r="V120" s="339">
        <f t="shared" si="116"/>
        <v>0</v>
      </c>
      <c r="W120" s="339">
        <f t="shared" si="116"/>
        <v>0</v>
      </c>
      <c r="X120" s="339">
        <f t="shared" si="116"/>
        <v>0</v>
      </c>
      <c r="Y120" s="339">
        <f t="shared" si="116"/>
        <v>0</v>
      </c>
      <c r="Z120" s="339">
        <f t="shared" si="116"/>
        <v>0</v>
      </c>
      <c r="AA120" s="339">
        <f t="shared" si="116"/>
        <v>0</v>
      </c>
      <c r="AB120" s="339">
        <f t="shared" si="116"/>
        <v>0</v>
      </c>
      <c r="AC120" s="339">
        <f t="shared" si="116"/>
        <v>0</v>
      </c>
      <c r="AD120" s="339">
        <f t="shared" si="116"/>
        <v>0</v>
      </c>
      <c r="AE120" s="339">
        <f t="shared" si="116"/>
        <v>0</v>
      </c>
      <c r="AF120" s="294">
        <f t="shared" si="109"/>
        <v>10.256470347000002</v>
      </c>
      <c r="AG120" s="294">
        <f t="shared" si="110"/>
        <v>0</v>
      </c>
      <c r="AH120" s="300">
        <f t="shared" si="107"/>
        <v>10.256470347000002</v>
      </c>
    </row>
    <row r="121" spans="1:34" x14ac:dyDescent="0.2">
      <c r="A121" s="678" t="str">
        <f>Schedule!$F$3</f>
        <v>Accelerated transition</v>
      </c>
      <c r="B121" s="681" t="s">
        <v>214</v>
      </c>
      <c r="C121" s="178">
        <f>Schedule!$F$6</f>
        <v>2019</v>
      </c>
      <c r="D121" s="262"/>
      <c r="E121" s="246">
        <f>SUM(E113:E120)</f>
        <v>6.2013040169239995</v>
      </c>
      <c r="F121" s="246">
        <f>SUM(F113:F120)</f>
        <v>6.0327603948839998</v>
      </c>
      <c r="G121" s="246">
        <f t="shared" ref="G121:T121" si="117">SUM(G113:G120)</f>
        <v>6.208709100528</v>
      </c>
      <c r="H121" s="246">
        <f t="shared" si="117"/>
        <v>5.8503069131609999</v>
      </c>
      <c r="I121" s="246">
        <f t="shared" si="117"/>
        <v>5.9566339529000008</v>
      </c>
      <c r="J121" s="246">
        <f t="shared" si="117"/>
        <v>5.813656383384</v>
      </c>
      <c r="K121" s="342">
        <f t="shared" si="117"/>
        <v>5.813656383384</v>
      </c>
      <c r="L121" s="342">
        <f t="shared" si="117"/>
        <v>5.813656383384</v>
      </c>
      <c r="M121" s="342">
        <f t="shared" si="117"/>
        <v>5.2773903047931956</v>
      </c>
      <c r="N121" s="342">
        <f t="shared" si="117"/>
        <v>5.2773903047931956</v>
      </c>
      <c r="O121" s="342">
        <f t="shared" si="117"/>
        <v>4.691637598288465</v>
      </c>
      <c r="P121" s="342">
        <f t="shared" si="117"/>
        <v>4.691637598288465</v>
      </c>
      <c r="Q121" s="342">
        <f t="shared" si="117"/>
        <v>4.691637598288465</v>
      </c>
      <c r="R121" s="342">
        <f t="shared" si="117"/>
        <v>4.691637598288465</v>
      </c>
      <c r="S121" s="342">
        <f t="shared" si="117"/>
        <v>4.691637598288465</v>
      </c>
      <c r="T121" s="342">
        <f t="shared" si="117"/>
        <v>4.691637598288465</v>
      </c>
      <c r="U121" s="342">
        <f t="shared" ref="U121:AE121" si="118">SUM(U113:U120)</f>
        <v>0</v>
      </c>
      <c r="V121" s="342">
        <f t="shared" si="118"/>
        <v>0</v>
      </c>
      <c r="W121" s="342">
        <f t="shared" si="118"/>
        <v>0</v>
      </c>
      <c r="X121" s="342">
        <f t="shared" si="118"/>
        <v>0</v>
      </c>
      <c r="Y121" s="342">
        <f t="shared" si="118"/>
        <v>0</v>
      </c>
      <c r="Z121" s="342">
        <f t="shared" si="118"/>
        <v>0</v>
      </c>
      <c r="AA121" s="342">
        <f t="shared" si="118"/>
        <v>0</v>
      </c>
      <c r="AB121" s="342">
        <f t="shared" si="118"/>
        <v>0</v>
      </c>
      <c r="AC121" s="342">
        <f t="shared" si="118"/>
        <v>0</v>
      </c>
      <c r="AD121" s="342">
        <f t="shared" si="118"/>
        <v>0</v>
      </c>
      <c r="AE121" s="342">
        <f t="shared" si="118"/>
        <v>0</v>
      </c>
      <c r="AF121" s="337">
        <f>SUM(AF113:AF120)</f>
        <v>50.331918966085183</v>
      </c>
      <c r="AG121" s="337">
        <f>SUM(AG113:AG120)</f>
        <v>0</v>
      </c>
      <c r="AH121" s="341">
        <f t="shared" si="107"/>
        <v>50.331918966085183</v>
      </c>
    </row>
    <row r="122" spans="1:34" x14ac:dyDescent="0.2">
      <c r="A122" s="437" t="str">
        <f>Schedule!$F$3</f>
        <v>Accelerated transition</v>
      </c>
      <c r="B122" s="419" t="s">
        <v>213</v>
      </c>
      <c r="C122" s="182">
        <v>2020</v>
      </c>
      <c r="D122" s="183"/>
      <c r="E122" s="246">
        <f>E121</f>
        <v>6.2013040169239995</v>
      </c>
      <c r="F122" s="246">
        <f>F121</f>
        <v>6.0327603948839998</v>
      </c>
      <c r="G122" s="246">
        <f t="shared" ref="G122:J122" si="119">G121</f>
        <v>6.208709100528</v>
      </c>
      <c r="H122" s="246">
        <f t="shared" si="119"/>
        <v>5.8503069131609999</v>
      </c>
      <c r="I122" s="246">
        <f t="shared" si="119"/>
        <v>5.9566339529000008</v>
      </c>
      <c r="J122" s="246">
        <f t="shared" si="119"/>
        <v>5.813656383384</v>
      </c>
      <c r="K122" s="342">
        <f t="shared" ref="K122:AE122" si="120">IF(K121&lt;B$71,K121,B$71)</f>
        <v>5.813656383384</v>
      </c>
      <c r="L122" s="342">
        <f t="shared" si="120"/>
        <v>5.813656383384</v>
      </c>
      <c r="M122" s="342">
        <f t="shared" si="120"/>
        <v>5.2773903047931956</v>
      </c>
      <c r="N122" s="342">
        <f t="shared" si="120"/>
        <v>5.2773903047931956</v>
      </c>
      <c r="O122" s="342">
        <f t="shared" si="120"/>
        <v>4.691637598288465</v>
      </c>
      <c r="P122" s="342">
        <f t="shared" si="120"/>
        <v>4.6230248392463933</v>
      </c>
      <c r="Q122" s="342">
        <f t="shared" si="120"/>
        <v>4.6230248392463933</v>
      </c>
      <c r="R122" s="342">
        <f t="shared" si="120"/>
        <v>4.6230248392463933</v>
      </c>
      <c r="S122" s="342">
        <f t="shared" si="120"/>
        <v>4.6230248392463933</v>
      </c>
      <c r="T122" s="342">
        <f t="shared" si="120"/>
        <v>3.8704394002993063</v>
      </c>
      <c r="U122" s="417">
        <f t="shared" si="120"/>
        <v>0</v>
      </c>
      <c r="V122" s="417">
        <f t="shared" si="120"/>
        <v>0</v>
      </c>
      <c r="W122" s="417">
        <f t="shared" si="120"/>
        <v>0</v>
      </c>
      <c r="X122" s="417">
        <f t="shared" si="120"/>
        <v>0</v>
      </c>
      <c r="Y122" s="417">
        <f t="shared" si="120"/>
        <v>0</v>
      </c>
      <c r="Z122" s="417">
        <f t="shared" si="120"/>
        <v>0</v>
      </c>
      <c r="AA122" s="417">
        <f t="shared" si="120"/>
        <v>0</v>
      </c>
      <c r="AB122" s="417">
        <f t="shared" si="120"/>
        <v>0</v>
      </c>
      <c r="AC122" s="417">
        <f t="shared" si="120"/>
        <v>0</v>
      </c>
      <c r="AD122" s="417">
        <f t="shared" si="120"/>
        <v>0</v>
      </c>
      <c r="AE122" s="417">
        <f t="shared" si="120"/>
        <v>0</v>
      </c>
      <c r="AF122" s="294"/>
      <c r="AG122" s="294"/>
      <c r="AH122" s="341">
        <f t="shared" si="107"/>
        <v>49.236269731927727</v>
      </c>
    </row>
    <row r="123" spans="1:34" x14ac:dyDescent="0.2">
      <c r="A123" s="438" t="s">
        <v>215</v>
      </c>
      <c r="B123" s="183"/>
      <c r="C123" s="182"/>
      <c r="D123" s="183"/>
      <c r="E123" s="178"/>
      <c r="F123" s="178"/>
      <c r="G123" s="178"/>
      <c r="H123" s="178"/>
      <c r="I123" s="178"/>
      <c r="J123" s="178"/>
      <c r="K123" s="420">
        <f>$B$60-K121</f>
        <v>1.061343616616</v>
      </c>
      <c r="L123" s="420">
        <f>$B$60-L121</f>
        <v>1.061343616616</v>
      </c>
      <c r="M123" s="420">
        <f>$B$60-M121</f>
        <v>1.5976096952068044</v>
      </c>
      <c r="N123" s="420">
        <f>$B$60-N121</f>
        <v>1.5976096952068044</v>
      </c>
      <c r="O123" s="420">
        <f>$B$64-O121</f>
        <v>1.308362401711535</v>
      </c>
      <c r="P123" s="420">
        <f>$B$65-P121</f>
        <v>0.68336240171153495</v>
      </c>
      <c r="Q123" s="420">
        <f>$B$65-Q121</f>
        <v>0.68336240171153495</v>
      </c>
      <c r="R123" s="420">
        <f>$B$65-R121</f>
        <v>0.68336240171153495</v>
      </c>
      <c r="S123" s="420">
        <f>$B$65-S121</f>
        <v>0.68336240171153495</v>
      </c>
      <c r="T123" s="420">
        <f>$B$69-T121</f>
        <v>-0.19163759828846505</v>
      </c>
      <c r="U123" s="178"/>
      <c r="V123" s="178"/>
      <c r="W123" s="178"/>
      <c r="X123" s="178"/>
      <c r="Y123" s="178"/>
      <c r="Z123" s="178"/>
      <c r="AA123" s="178"/>
      <c r="AB123" s="178"/>
      <c r="AC123" s="178"/>
      <c r="AD123" s="178"/>
      <c r="AE123" s="178"/>
      <c r="AF123" s="294"/>
      <c r="AG123" s="294"/>
      <c r="AH123" s="300"/>
    </row>
    <row r="124" spans="1:34" ht="16" thickBot="1" x14ac:dyDescent="0.25">
      <c r="A124" s="438" t="s">
        <v>216</v>
      </c>
      <c r="B124" s="188"/>
      <c r="C124" s="182"/>
      <c r="D124" s="188"/>
      <c r="E124" s="178"/>
      <c r="F124" s="178"/>
      <c r="G124" s="178"/>
      <c r="H124" s="178"/>
      <c r="I124" s="178"/>
      <c r="J124" s="178"/>
      <c r="K124" s="695">
        <f>K123/K121</f>
        <v>0.18256043127169058</v>
      </c>
      <c r="L124" s="695">
        <f t="shared" ref="L124:T124" si="121">L123/L121</f>
        <v>0.18256043127169058</v>
      </c>
      <c r="M124" s="695">
        <f t="shared" si="121"/>
        <v>0.30272721988286022</v>
      </c>
      <c r="N124" s="695">
        <f t="shared" si="121"/>
        <v>0.30272721988286022</v>
      </c>
      <c r="O124" s="695">
        <f t="shared" si="121"/>
        <v>0.27887115624378844</v>
      </c>
      <c r="P124" s="695">
        <f t="shared" si="121"/>
        <v>0.14565541080172717</v>
      </c>
      <c r="Q124" s="695">
        <f t="shared" si="121"/>
        <v>0.14565541080172717</v>
      </c>
      <c r="R124" s="695">
        <f t="shared" si="121"/>
        <v>0.14565541080172717</v>
      </c>
      <c r="S124" s="695">
        <f t="shared" si="121"/>
        <v>0.14565541080172717</v>
      </c>
      <c r="T124" s="695">
        <f t="shared" si="121"/>
        <v>-4.0846632817158661E-2</v>
      </c>
      <c r="U124" s="178"/>
      <c r="V124" s="178"/>
      <c r="W124" s="178"/>
      <c r="X124" s="178"/>
      <c r="Y124" s="178"/>
      <c r="Z124" s="178"/>
      <c r="AA124" s="178"/>
      <c r="AB124" s="178"/>
      <c r="AC124" s="178"/>
      <c r="AD124" s="178"/>
      <c r="AE124" s="178"/>
      <c r="AF124" s="294"/>
      <c r="AG124" s="294"/>
      <c r="AH124" s="300"/>
    </row>
    <row r="125" spans="1:34" ht="29.5" customHeight="1" thickBot="1" x14ac:dyDescent="0.25">
      <c r="A125" s="435" t="s">
        <v>43</v>
      </c>
      <c r="B125" s="377" t="s">
        <v>92</v>
      </c>
      <c r="C125" s="377" t="s">
        <v>143</v>
      </c>
      <c r="D125" s="377" t="s">
        <v>144</v>
      </c>
      <c r="E125" s="378">
        <v>2014</v>
      </c>
      <c r="F125" s="378">
        <v>2015</v>
      </c>
      <c r="G125" s="378">
        <v>2016</v>
      </c>
      <c r="H125" s="378">
        <v>2017</v>
      </c>
      <c r="I125" s="378">
        <v>2018</v>
      </c>
      <c r="J125" s="378">
        <v>2019</v>
      </c>
      <c r="K125" s="378">
        <v>2020</v>
      </c>
      <c r="L125" s="378">
        <v>2021</v>
      </c>
      <c r="M125" s="378">
        <v>2022</v>
      </c>
      <c r="N125" s="378">
        <v>2023</v>
      </c>
      <c r="O125" s="378">
        <v>2024</v>
      </c>
      <c r="P125" s="378">
        <v>2025</v>
      </c>
      <c r="Q125" s="378">
        <v>2026</v>
      </c>
      <c r="R125" s="378">
        <v>2027</v>
      </c>
      <c r="S125" s="378">
        <v>2028</v>
      </c>
      <c r="T125" s="378">
        <v>2029</v>
      </c>
      <c r="U125" s="378">
        <v>2030</v>
      </c>
      <c r="V125" s="378">
        <v>2031</v>
      </c>
      <c r="W125" s="378">
        <v>2032</v>
      </c>
      <c r="X125" s="378">
        <v>2033</v>
      </c>
      <c r="Y125" s="378">
        <v>2034</v>
      </c>
      <c r="Z125" s="378">
        <v>2035</v>
      </c>
      <c r="AA125" s="378">
        <v>2036</v>
      </c>
      <c r="AB125" s="378">
        <v>2037</v>
      </c>
      <c r="AC125" s="378">
        <v>2038</v>
      </c>
      <c r="AD125" s="378">
        <v>2039</v>
      </c>
      <c r="AE125" s="378">
        <v>2040</v>
      </c>
      <c r="AF125" s="377" t="s">
        <v>150</v>
      </c>
      <c r="AG125" s="377" t="s">
        <v>202</v>
      </c>
      <c r="AH125" s="379" t="s">
        <v>153</v>
      </c>
    </row>
    <row r="126" spans="1:34" x14ac:dyDescent="0.2">
      <c r="A126" s="675" t="s">
        <v>217</v>
      </c>
      <c r="B126" s="676" t="s">
        <v>169</v>
      </c>
      <c r="C126" s="178">
        <v>2014</v>
      </c>
      <c r="D126" s="402">
        <f>Schedule!G40</f>
        <v>2029</v>
      </c>
      <c r="E126" s="707">
        <f t="shared" ref="E126:J133" si="122">J34</f>
        <v>0.61042830607696141</v>
      </c>
      <c r="F126" s="707">
        <f t="shared" si="122"/>
        <v>0.63768252440937012</v>
      </c>
      <c r="G126" s="707">
        <f t="shared" si="122"/>
        <v>0.76912597759094559</v>
      </c>
      <c r="H126" s="707">
        <f t="shared" si="122"/>
        <v>0.59473834598532116</v>
      </c>
      <c r="I126" s="707">
        <f t="shared" si="122"/>
        <v>0.57969550556920157</v>
      </c>
      <c r="J126" s="707">
        <f t="shared" si="122"/>
        <v>0.69878262089983023</v>
      </c>
      <c r="K126" s="339">
        <f t="shared" ref="K126:AE126" si="123">IF(K$125&lt;=$D126, $O34,0)</f>
        <v>0.69878262089983023</v>
      </c>
      <c r="L126" s="339">
        <f t="shared" si="123"/>
        <v>0.69878262089983023</v>
      </c>
      <c r="M126" s="339">
        <f t="shared" si="123"/>
        <v>0.69878262089983023</v>
      </c>
      <c r="N126" s="339">
        <f t="shared" si="123"/>
        <v>0.69878262089983023</v>
      </c>
      <c r="O126" s="339">
        <f t="shared" si="123"/>
        <v>0.69878262089983023</v>
      </c>
      <c r="P126" s="339">
        <f t="shared" si="123"/>
        <v>0.69878262089983023</v>
      </c>
      <c r="Q126" s="339">
        <f t="shared" si="123"/>
        <v>0.69878262089983023</v>
      </c>
      <c r="R126" s="339">
        <f t="shared" si="123"/>
        <v>0.69878262089983023</v>
      </c>
      <c r="S126" s="339">
        <f t="shared" si="123"/>
        <v>0.69878262089983023</v>
      </c>
      <c r="T126" s="339">
        <f t="shared" si="123"/>
        <v>0.69878262089983023</v>
      </c>
      <c r="U126" s="339">
        <f t="shared" si="123"/>
        <v>0</v>
      </c>
      <c r="V126" s="339">
        <f t="shared" si="123"/>
        <v>0</v>
      </c>
      <c r="W126" s="339">
        <f t="shared" si="123"/>
        <v>0</v>
      </c>
      <c r="X126" s="339">
        <f t="shared" si="123"/>
        <v>0</v>
      </c>
      <c r="Y126" s="339">
        <f t="shared" si="123"/>
        <v>0</v>
      </c>
      <c r="Z126" s="339">
        <f t="shared" si="123"/>
        <v>0</v>
      </c>
      <c r="AA126" s="339">
        <f t="shared" si="123"/>
        <v>0</v>
      </c>
      <c r="AB126" s="339">
        <f t="shared" si="123"/>
        <v>0</v>
      </c>
      <c r="AC126" s="339">
        <f t="shared" si="123"/>
        <v>0</v>
      </c>
      <c r="AD126" s="339">
        <f t="shared" si="123"/>
        <v>0</v>
      </c>
      <c r="AE126" s="339">
        <f t="shared" si="123"/>
        <v>0</v>
      </c>
      <c r="AF126" s="294">
        <f>SUM(K126:T126)</f>
        <v>6.9878262089983032</v>
      </c>
      <c r="AG126" s="294">
        <f>SUM(U126:AE126)</f>
        <v>0</v>
      </c>
      <c r="AH126" s="300">
        <f t="shared" ref="AH126:AH134" si="124">SUM(K126:AE126)</f>
        <v>6.9878262089983032</v>
      </c>
    </row>
    <row r="127" spans="1:34" x14ac:dyDescent="0.2">
      <c r="A127" s="675" t="s">
        <v>217</v>
      </c>
      <c r="B127" s="677" t="s">
        <v>170</v>
      </c>
      <c r="C127" s="178">
        <v>2014</v>
      </c>
      <c r="D127" s="262">
        <f>Schedule!G41</f>
        <v>2029</v>
      </c>
      <c r="E127" s="707">
        <f t="shared" si="122"/>
        <v>0.58159742858942787</v>
      </c>
      <c r="F127" s="707">
        <f t="shared" si="122"/>
        <v>0.36310565841062964</v>
      </c>
      <c r="G127" s="707">
        <f t="shared" si="122"/>
        <v>0.30613037922295749</v>
      </c>
      <c r="H127" s="707">
        <f t="shared" si="122"/>
        <v>0.29987716502550749</v>
      </c>
      <c r="I127" s="707">
        <f t="shared" si="122"/>
        <v>0.41984067557375016</v>
      </c>
      <c r="J127" s="707">
        <f t="shared" si="122"/>
        <v>0.53626607859080389</v>
      </c>
      <c r="K127" s="339">
        <f t="shared" ref="K127:AE127" si="125">IF(K$125&lt;=$D127, $O35,0)</f>
        <v>0.53626607859080389</v>
      </c>
      <c r="L127" s="339">
        <f t="shared" si="125"/>
        <v>0.53626607859080389</v>
      </c>
      <c r="M127" s="339">
        <f t="shared" si="125"/>
        <v>0.53626607859080389</v>
      </c>
      <c r="N127" s="339">
        <f t="shared" si="125"/>
        <v>0.53626607859080389</v>
      </c>
      <c r="O127" s="339">
        <f t="shared" si="125"/>
        <v>0.53626607859080389</v>
      </c>
      <c r="P127" s="339">
        <f t="shared" si="125"/>
        <v>0.53626607859080389</v>
      </c>
      <c r="Q127" s="339">
        <f t="shared" si="125"/>
        <v>0.53626607859080389</v>
      </c>
      <c r="R127" s="339">
        <f t="shared" si="125"/>
        <v>0.53626607859080389</v>
      </c>
      <c r="S127" s="339">
        <f t="shared" si="125"/>
        <v>0.53626607859080389</v>
      </c>
      <c r="T127" s="339">
        <f t="shared" si="125"/>
        <v>0.53626607859080389</v>
      </c>
      <c r="U127" s="339">
        <f t="shared" si="125"/>
        <v>0</v>
      </c>
      <c r="V127" s="339">
        <f t="shared" si="125"/>
        <v>0</v>
      </c>
      <c r="W127" s="339">
        <f t="shared" si="125"/>
        <v>0</v>
      </c>
      <c r="X127" s="339">
        <f t="shared" si="125"/>
        <v>0</v>
      </c>
      <c r="Y127" s="339">
        <f t="shared" si="125"/>
        <v>0</v>
      </c>
      <c r="Z127" s="339">
        <f t="shared" si="125"/>
        <v>0</v>
      </c>
      <c r="AA127" s="339">
        <f t="shared" si="125"/>
        <v>0</v>
      </c>
      <c r="AB127" s="339">
        <f t="shared" si="125"/>
        <v>0</v>
      </c>
      <c r="AC127" s="339">
        <f t="shared" si="125"/>
        <v>0</v>
      </c>
      <c r="AD127" s="339">
        <f t="shared" si="125"/>
        <v>0</v>
      </c>
      <c r="AE127" s="339">
        <f t="shared" si="125"/>
        <v>0</v>
      </c>
      <c r="AF127" s="294">
        <f t="shared" ref="AF127:AF133" si="126">SUM(K127:T127)</f>
        <v>5.3626607859080382</v>
      </c>
      <c r="AG127" s="294">
        <f t="shared" ref="AG127:AG133" si="127">SUM(U127:AE127)</f>
        <v>0</v>
      </c>
      <c r="AH127" s="300">
        <f t="shared" si="124"/>
        <v>5.3626607859080382</v>
      </c>
    </row>
    <row r="128" spans="1:34" x14ac:dyDescent="0.2">
      <c r="A128" s="675" t="s">
        <v>217</v>
      </c>
      <c r="B128" s="677" t="s">
        <v>171</v>
      </c>
      <c r="C128" s="178">
        <v>2014</v>
      </c>
      <c r="D128" s="262">
        <f>Schedule!G42</f>
        <v>2029</v>
      </c>
      <c r="E128" s="707">
        <f t="shared" si="122"/>
        <v>0.39917660375921515</v>
      </c>
      <c r="F128" s="707">
        <f t="shared" si="122"/>
        <v>0.50686173893853681</v>
      </c>
      <c r="G128" s="707">
        <f t="shared" si="122"/>
        <v>0.68481598900653629</v>
      </c>
      <c r="H128" s="707">
        <f t="shared" si="122"/>
        <v>0.72820286318427596</v>
      </c>
      <c r="I128" s="707">
        <f t="shared" si="122"/>
        <v>0.64641666457470126</v>
      </c>
      <c r="J128" s="707">
        <f t="shared" si="122"/>
        <v>0.58488625268207062</v>
      </c>
      <c r="K128" s="339">
        <f t="shared" ref="K128:AE128" si="128">IF(K$125&lt;=$D128, $O36,0)</f>
        <v>0.58488625268207062</v>
      </c>
      <c r="L128" s="339">
        <f t="shared" si="128"/>
        <v>0.58488625268207062</v>
      </c>
      <c r="M128" s="339">
        <f t="shared" si="128"/>
        <v>0.58488625268207062</v>
      </c>
      <c r="N128" s="339">
        <f t="shared" si="128"/>
        <v>0.58488625268207062</v>
      </c>
      <c r="O128" s="339">
        <f t="shared" si="128"/>
        <v>0.58488625268207062</v>
      </c>
      <c r="P128" s="339">
        <f t="shared" si="128"/>
        <v>0.58488625268207062</v>
      </c>
      <c r="Q128" s="339">
        <f t="shared" si="128"/>
        <v>0.58488625268207062</v>
      </c>
      <c r="R128" s="339">
        <f t="shared" si="128"/>
        <v>0.58488625268207062</v>
      </c>
      <c r="S128" s="339">
        <f t="shared" si="128"/>
        <v>0.58488625268207062</v>
      </c>
      <c r="T128" s="339">
        <f t="shared" si="128"/>
        <v>0.58488625268207062</v>
      </c>
      <c r="U128" s="339">
        <f t="shared" si="128"/>
        <v>0</v>
      </c>
      <c r="V128" s="339">
        <f t="shared" si="128"/>
        <v>0</v>
      </c>
      <c r="W128" s="339">
        <f t="shared" si="128"/>
        <v>0</v>
      </c>
      <c r="X128" s="339">
        <f t="shared" si="128"/>
        <v>0</v>
      </c>
      <c r="Y128" s="339">
        <f t="shared" si="128"/>
        <v>0</v>
      </c>
      <c r="Z128" s="339">
        <f t="shared" si="128"/>
        <v>0</v>
      </c>
      <c r="AA128" s="339">
        <f t="shared" si="128"/>
        <v>0</v>
      </c>
      <c r="AB128" s="339">
        <f t="shared" si="128"/>
        <v>0</v>
      </c>
      <c r="AC128" s="339">
        <f t="shared" si="128"/>
        <v>0</v>
      </c>
      <c r="AD128" s="339">
        <f t="shared" si="128"/>
        <v>0</v>
      </c>
      <c r="AE128" s="339">
        <f t="shared" si="128"/>
        <v>0</v>
      </c>
      <c r="AF128" s="294">
        <f t="shared" si="126"/>
        <v>5.8488625268207075</v>
      </c>
      <c r="AG128" s="294">
        <f t="shared" si="127"/>
        <v>0</v>
      </c>
      <c r="AH128" s="300">
        <f t="shared" si="124"/>
        <v>5.8488625268207075</v>
      </c>
    </row>
    <row r="129" spans="1:34" x14ac:dyDescent="0.2">
      <c r="A129" s="675" t="s">
        <v>217</v>
      </c>
      <c r="B129" s="677" t="s">
        <v>172</v>
      </c>
      <c r="C129" s="178">
        <v>2014</v>
      </c>
      <c r="D129" s="262">
        <f>Schedule!G43</f>
        <v>2029</v>
      </c>
      <c r="E129" s="707">
        <f t="shared" si="122"/>
        <v>0.69709567113039561</v>
      </c>
      <c r="F129" s="707">
        <f t="shared" si="122"/>
        <v>0.70978991387646329</v>
      </c>
      <c r="G129" s="707">
        <f t="shared" si="122"/>
        <v>0.50960929397956067</v>
      </c>
      <c r="H129" s="707">
        <f t="shared" si="122"/>
        <v>0.56926501514189487</v>
      </c>
      <c r="I129" s="707">
        <f t="shared" si="122"/>
        <v>0.73738214428234716</v>
      </c>
      <c r="J129" s="707">
        <f t="shared" si="122"/>
        <v>0.6759648362272952</v>
      </c>
      <c r="K129" s="339">
        <f t="shared" ref="K129:AE129" si="129">IF(K$125&lt;=$D129, $O37,0)</f>
        <v>0.6759648362272952</v>
      </c>
      <c r="L129" s="339">
        <f t="shared" si="129"/>
        <v>0.6759648362272952</v>
      </c>
      <c r="M129" s="339">
        <f t="shared" si="129"/>
        <v>0.6759648362272952</v>
      </c>
      <c r="N129" s="339">
        <f t="shared" si="129"/>
        <v>0.6759648362272952</v>
      </c>
      <c r="O129" s="339">
        <f t="shared" si="129"/>
        <v>0.6759648362272952</v>
      </c>
      <c r="P129" s="339">
        <f t="shared" si="129"/>
        <v>0.6759648362272952</v>
      </c>
      <c r="Q129" s="339">
        <f t="shared" si="129"/>
        <v>0.6759648362272952</v>
      </c>
      <c r="R129" s="339">
        <f t="shared" si="129"/>
        <v>0.6759648362272952</v>
      </c>
      <c r="S129" s="339">
        <f t="shared" si="129"/>
        <v>0.6759648362272952</v>
      </c>
      <c r="T129" s="339">
        <f t="shared" si="129"/>
        <v>0.6759648362272952</v>
      </c>
      <c r="U129" s="339">
        <f t="shared" si="129"/>
        <v>0</v>
      </c>
      <c r="V129" s="339">
        <f t="shared" si="129"/>
        <v>0</v>
      </c>
      <c r="W129" s="339">
        <f t="shared" si="129"/>
        <v>0</v>
      </c>
      <c r="X129" s="339">
        <f t="shared" si="129"/>
        <v>0</v>
      </c>
      <c r="Y129" s="339">
        <f t="shared" si="129"/>
        <v>0</v>
      </c>
      <c r="Z129" s="339">
        <f t="shared" si="129"/>
        <v>0</v>
      </c>
      <c r="AA129" s="339">
        <f t="shared" si="129"/>
        <v>0</v>
      </c>
      <c r="AB129" s="339">
        <f t="shared" si="129"/>
        <v>0</v>
      </c>
      <c r="AC129" s="339">
        <f t="shared" si="129"/>
        <v>0</v>
      </c>
      <c r="AD129" s="339">
        <f t="shared" si="129"/>
        <v>0</v>
      </c>
      <c r="AE129" s="339">
        <f t="shared" si="129"/>
        <v>0</v>
      </c>
      <c r="AF129" s="294">
        <f t="shared" si="126"/>
        <v>6.7596483622729506</v>
      </c>
      <c r="AG129" s="294">
        <f t="shared" si="127"/>
        <v>0</v>
      </c>
      <c r="AH129" s="300">
        <f t="shared" si="124"/>
        <v>6.7596483622729506</v>
      </c>
    </row>
    <row r="130" spans="1:34" x14ac:dyDescent="0.2">
      <c r="A130" s="675" t="s">
        <v>217</v>
      </c>
      <c r="B130" s="677" t="s">
        <v>173</v>
      </c>
      <c r="C130" s="178">
        <v>2014</v>
      </c>
      <c r="D130" s="262">
        <f>Schedule!G44</f>
        <v>2019</v>
      </c>
      <c r="E130" s="707">
        <f t="shared" si="122"/>
        <v>0.955842005474</v>
      </c>
      <c r="F130" s="707">
        <f t="shared" si="122"/>
        <v>0.86998324625500001</v>
      </c>
      <c r="G130" s="707">
        <f t="shared" si="122"/>
        <v>0.96088667900000002</v>
      </c>
      <c r="H130" s="707">
        <f t="shared" si="122"/>
        <v>0.88539248471300003</v>
      </c>
      <c r="I130" s="707">
        <f t="shared" si="122"/>
        <v>0.98841904689999993</v>
      </c>
      <c r="J130" s="707">
        <f t="shared" si="122"/>
        <v>0.80917116420000001</v>
      </c>
      <c r="K130" s="339">
        <f t="shared" ref="K130:AE130" si="130">IF(K$125&lt;=$D130, $O38,0)</f>
        <v>0</v>
      </c>
      <c r="L130" s="339">
        <f t="shared" si="130"/>
        <v>0</v>
      </c>
      <c r="M130" s="339">
        <f t="shared" si="130"/>
        <v>0</v>
      </c>
      <c r="N130" s="339">
        <f t="shared" si="130"/>
        <v>0</v>
      </c>
      <c r="O130" s="339">
        <f t="shared" si="130"/>
        <v>0</v>
      </c>
      <c r="P130" s="339">
        <f t="shared" si="130"/>
        <v>0</v>
      </c>
      <c r="Q130" s="339">
        <f t="shared" si="130"/>
        <v>0</v>
      </c>
      <c r="R130" s="339">
        <f t="shared" si="130"/>
        <v>0</v>
      </c>
      <c r="S130" s="339">
        <f t="shared" si="130"/>
        <v>0</v>
      </c>
      <c r="T130" s="339">
        <f t="shared" si="130"/>
        <v>0</v>
      </c>
      <c r="U130" s="339">
        <f t="shared" si="130"/>
        <v>0</v>
      </c>
      <c r="V130" s="339">
        <f t="shared" si="130"/>
        <v>0</v>
      </c>
      <c r="W130" s="339">
        <f t="shared" si="130"/>
        <v>0</v>
      </c>
      <c r="X130" s="339">
        <f t="shared" si="130"/>
        <v>0</v>
      </c>
      <c r="Y130" s="339">
        <f t="shared" si="130"/>
        <v>0</v>
      </c>
      <c r="Z130" s="339">
        <f t="shared" si="130"/>
        <v>0</v>
      </c>
      <c r="AA130" s="339">
        <f t="shared" si="130"/>
        <v>0</v>
      </c>
      <c r="AB130" s="339">
        <f t="shared" si="130"/>
        <v>0</v>
      </c>
      <c r="AC130" s="339">
        <f t="shared" si="130"/>
        <v>0</v>
      </c>
      <c r="AD130" s="339">
        <f t="shared" si="130"/>
        <v>0</v>
      </c>
      <c r="AE130" s="339">
        <f t="shared" si="130"/>
        <v>0</v>
      </c>
      <c r="AF130" s="294">
        <f t="shared" si="126"/>
        <v>0</v>
      </c>
      <c r="AG130" s="294">
        <f t="shared" si="127"/>
        <v>0</v>
      </c>
      <c r="AH130" s="300">
        <f t="shared" si="124"/>
        <v>0</v>
      </c>
    </row>
    <row r="131" spans="1:34" x14ac:dyDescent="0.2">
      <c r="A131" s="675" t="s">
        <v>217</v>
      </c>
      <c r="B131" s="677" t="s">
        <v>174</v>
      </c>
      <c r="C131" s="178">
        <v>2014</v>
      </c>
      <c r="D131" s="262">
        <f>Schedule!G45</f>
        <v>2019</v>
      </c>
      <c r="E131" s="707">
        <f t="shared" si="122"/>
        <v>0.70084122510903013</v>
      </c>
      <c r="F131" s="707">
        <f t="shared" si="122"/>
        <v>0.69689864829343506</v>
      </c>
      <c r="G131" s="707">
        <f t="shared" si="122"/>
        <v>0.68712985557065753</v>
      </c>
      <c r="H131" s="707">
        <f t="shared" si="122"/>
        <v>0.77222582308680821</v>
      </c>
      <c r="I131" s="707">
        <f t="shared" si="122"/>
        <v>0.50366628734216634</v>
      </c>
      <c r="J131" s="707">
        <f t="shared" si="122"/>
        <v>0.58575270650473077</v>
      </c>
      <c r="K131" s="339">
        <f t="shared" ref="K131:AE131" si="131">IF(K$125&lt;=$D131, $O39,0)</f>
        <v>0</v>
      </c>
      <c r="L131" s="339">
        <f t="shared" si="131"/>
        <v>0</v>
      </c>
      <c r="M131" s="339">
        <f t="shared" si="131"/>
        <v>0</v>
      </c>
      <c r="N131" s="339">
        <f t="shared" si="131"/>
        <v>0</v>
      </c>
      <c r="O131" s="339">
        <f t="shared" si="131"/>
        <v>0</v>
      </c>
      <c r="P131" s="339">
        <f t="shared" si="131"/>
        <v>0</v>
      </c>
      <c r="Q131" s="339">
        <f t="shared" si="131"/>
        <v>0</v>
      </c>
      <c r="R131" s="339">
        <f t="shared" si="131"/>
        <v>0</v>
      </c>
      <c r="S131" s="339">
        <f t="shared" si="131"/>
        <v>0</v>
      </c>
      <c r="T131" s="339">
        <f t="shared" si="131"/>
        <v>0</v>
      </c>
      <c r="U131" s="339">
        <f t="shared" si="131"/>
        <v>0</v>
      </c>
      <c r="V131" s="339">
        <f t="shared" si="131"/>
        <v>0</v>
      </c>
      <c r="W131" s="339">
        <f t="shared" si="131"/>
        <v>0</v>
      </c>
      <c r="X131" s="339">
        <f t="shared" si="131"/>
        <v>0</v>
      </c>
      <c r="Y131" s="339">
        <f t="shared" si="131"/>
        <v>0</v>
      </c>
      <c r="Z131" s="339">
        <f t="shared" si="131"/>
        <v>0</v>
      </c>
      <c r="AA131" s="339">
        <f t="shared" si="131"/>
        <v>0</v>
      </c>
      <c r="AB131" s="339">
        <f t="shared" si="131"/>
        <v>0</v>
      </c>
      <c r="AC131" s="339">
        <f t="shared" si="131"/>
        <v>0</v>
      </c>
      <c r="AD131" s="339">
        <f t="shared" si="131"/>
        <v>0</v>
      </c>
      <c r="AE131" s="339">
        <f t="shared" si="131"/>
        <v>0</v>
      </c>
      <c r="AF131" s="294">
        <f t="shared" si="126"/>
        <v>0</v>
      </c>
      <c r="AG131" s="294">
        <f t="shared" si="127"/>
        <v>0</v>
      </c>
      <c r="AH131" s="300">
        <f t="shared" si="124"/>
        <v>0</v>
      </c>
    </row>
    <row r="132" spans="1:34" x14ac:dyDescent="0.2">
      <c r="A132" s="675" t="s">
        <v>217</v>
      </c>
      <c r="B132" s="677" t="s">
        <v>175</v>
      </c>
      <c r="C132" s="178">
        <v>2014</v>
      </c>
      <c r="D132" s="262">
        <f>Schedule!G46</f>
        <v>2029</v>
      </c>
      <c r="E132" s="707">
        <f t="shared" si="122"/>
        <v>1.0160257750389698</v>
      </c>
      <c r="F132" s="707">
        <f t="shared" si="122"/>
        <v>0.96890984188356477</v>
      </c>
      <c r="G132" s="707">
        <f t="shared" si="122"/>
        <v>1.0059033965293422</v>
      </c>
      <c r="H132" s="707">
        <f t="shared" si="122"/>
        <v>0.84857368518219189</v>
      </c>
      <c r="I132" s="707">
        <f t="shared" si="122"/>
        <v>0.96999228965783368</v>
      </c>
      <c r="J132" s="707">
        <f t="shared" si="122"/>
        <v>0.89718568957926914</v>
      </c>
      <c r="K132" s="339">
        <f t="shared" ref="K132:AE132" si="132">IF(K$125&lt;=$D132, $O40,0)</f>
        <v>0.89718568957926914</v>
      </c>
      <c r="L132" s="339">
        <f t="shared" si="132"/>
        <v>0.89718568957926914</v>
      </c>
      <c r="M132" s="339">
        <f t="shared" si="132"/>
        <v>0.89718568957926914</v>
      </c>
      <c r="N132" s="339">
        <f t="shared" si="132"/>
        <v>0.89718568957926914</v>
      </c>
      <c r="O132" s="339">
        <f t="shared" si="132"/>
        <v>0.89718568957926914</v>
      </c>
      <c r="P132" s="339">
        <f t="shared" si="132"/>
        <v>0.89718568957926914</v>
      </c>
      <c r="Q132" s="339">
        <f t="shared" si="132"/>
        <v>0.89718568957926914</v>
      </c>
      <c r="R132" s="339">
        <f t="shared" si="132"/>
        <v>0.89718568957926914</v>
      </c>
      <c r="S132" s="339">
        <f t="shared" si="132"/>
        <v>0.89718568957926914</v>
      </c>
      <c r="T132" s="339">
        <f t="shared" si="132"/>
        <v>0.89718568957926914</v>
      </c>
      <c r="U132" s="339">
        <f t="shared" si="132"/>
        <v>0</v>
      </c>
      <c r="V132" s="339">
        <f t="shared" si="132"/>
        <v>0</v>
      </c>
      <c r="W132" s="339">
        <f t="shared" si="132"/>
        <v>0</v>
      </c>
      <c r="X132" s="339">
        <f t="shared" si="132"/>
        <v>0</v>
      </c>
      <c r="Y132" s="339">
        <f t="shared" si="132"/>
        <v>0</v>
      </c>
      <c r="Z132" s="339">
        <f t="shared" si="132"/>
        <v>0</v>
      </c>
      <c r="AA132" s="339">
        <f t="shared" si="132"/>
        <v>0</v>
      </c>
      <c r="AB132" s="339">
        <f t="shared" si="132"/>
        <v>0</v>
      </c>
      <c r="AC132" s="339">
        <f t="shared" si="132"/>
        <v>0</v>
      </c>
      <c r="AD132" s="339">
        <f t="shared" si="132"/>
        <v>0</v>
      </c>
      <c r="AE132" s="339">
        <f t="shared" si="132"/>
        <v>0</v>
      </c>
      <c r="AF132" s="294">
        <f t="shared" si="126"/>
        <v>8.9718568957926887</v>
      </c>
      <c r="AG132" s="294">
        <f t="shared" si="127"/>
        <v>0</v>
      </c>
      <c r="AH132" s="300">
        <f t="shared" si="124"/>
        <v>8.9718568957926887</v>
      </c>
    </row>
    <row r="133" spans="1:34" x14ac:dyDescent="0.2">
      <c r="A133" s="675" t="s">
        <v>217</v>
      </c>
      <c r="B133" s="677" t="s">
        <v>176</v>
      </c>
      <c r="C133" s="178">
        <v>2014</v>
      </c>
      <c r="D133" s="262">
        <f>Schedule!G47</f>
        <v>2029</v>
      </c>
      <c r="E133" s="707">
        <f t="shared" si="122"/>
        <v>1.240297001746</v>
      </c>
      <c r="F133" s="707">
        <f t="shared" si="122"/>
        <v>1.2795288228170001</v>
      </c>
      <c r="G133" s="707">
        <f t="shared" si="122"/>
        <v>1.2851075296279999</v>
      </c>
      <c r="H133" s="707">
        <f t="shared" si="122"/>
        <v>1.1520315308419999</v>
      </c>
      <c r="I133" s="707">
        <f t="shared" si="122"/>
        <v>1.1112213389999999</v>
      </c>
      <c r="J133" s="707">
        <f t="shared" si="122"/>
        <v>1.0256470347</v>
      </c>
      <c r="K133" s="339">
        <f t="shared" ref="K133:AE133" si="133">IF(K$125&lt;=$D133, $O41,0)</f>
        <v>1.0256470347</v>
      </c>
      <c r="L133" s="339">
        <f t="shared" si="133"/>
        <v>1.0256470347</v>
      </c>
      <c r="M133" s="339">
        <f t="shared" si="133"/>
        <v>1.0256470347</v>
      </c>
      <c r="N133" s="339">
        <f t="shared" si="133"/>
        <v>1.0256470347</v>
      </c>
      <c r="O133" s="339">
        <f t="shared" si="133"/>
        <v>1.0256470347</v>
      </c>
      <c r="P133" s="339">
        <f t="shared" si="133"/>
        <v>1.0256470347</v>
      </c>
      <c r="Q133" s="339">
        <f t="shared" si="133"/>
        <v>1.0256470347</v>
      </c>
      <c r="R133" s="339">
        <f t="shared" si="133"/>
        <v>1.0256470347</v>
      </c>
      <c r="S133" s="339">
        <f t="shared" si="133"/>
        <v>1.0256470347</v>
      </c>
      <c r="T133" s="339">
        <f t="shared" si="133"/>
        <v>1.0256470347</v>
      </c>
      <c r="U133" s="339">
        <f t="shared" si="133"/>
        <v>0</v>
      </c>
      <c r="V133" s="339">
        <f t="shared" si="133"/>
        <v>0</v>
      </c>
      <c r="W133" s="339">
        <f t="shared" si="133"/>
        <v>0</v>
      </c>
      <c r="X133" s="339">
        <f t="shared" si="133"/>
        <v>0</v>
      </c>
      <c r="Y133" s="339">
        <f t="shared" si="133"/>
        <v>0</v>
      </c>
      <c r="Z133" s="339">
        <f t="shared" si="133"/>
        <v>0</v>
      </c>
      <c r="AA133" s="339">
        <f t="shared" si="133"/>
        <v>0</v>
      </c>
      <c r="AB133" s="339">
        <f t="shared" si="133"/>
        <v>0</v>
      </c>
      <c r="AC133" s="339">
        <f t="shared" si="133"/>
        <v>0</v>
      </c>
      <c r="AD133" s="339">
        <f t="shared" si="133"/>
        <v>0</v>
      </c>
      <c r="AE133" s="339">
        <f t="shared" si="133"/>
        <v>0</v>
      </c>
      <c r="AF133" s="294">
        <f t="shared" si="126"/>
        <v>10.256470347000002</v>
      </c>
      <c r="AG133" s="294">
        <f t="shared" si="127"/>
        <v>0</v>
      </c>
      <c r="AH133" s="300">
        <f t="shared" si="124"/>
        <v>10.256470347000002</v>
      </c>
    </row>
    <row r="134" spans="1:34" ht="16" thickBot="1" x14ac:dyDescent="0.25">
      <c r="A134" s="439" t="s">
        <v>217</v>
      </c>
      <c r="B134" s="194" t="s">
        <v>214</v>
      </c>
      <c r="C134" s="190"/>
      <c r="D134" s="188"/>
      <c r="E134" s="708">
        <f>SUM(E126:E133)</f>
        <v>6.2013040169239995</v>
      </c>
      <c r="F134" s="708">
        <f>SUM(F126:F133)</f>
        <v>6.0327603948839998</v>
      </c>
      <c r="G134" s="708">
        <f t="shared" ref="G134:T134" si="134">SUM(G126:G133)</f>
        <v>6.208709100528</v>
      </c>
      <c r="H134" s="708">
        <f t="shared" si="134"/>
        <v>5.8503069131609999</v>
      </c>
      <c r="I134" s="708">
        <f t="shared" si="134"/>
        <v>5.9566339529000008</v>
      </c>
      <c r="J134" s="708">
        <f t="shared" si="134"/>
        <v>5.813656383384</v>
      </c>
      <c r="K134" s="348">
        <f t="shared" si="134"/>
        <v>4.4187325126792691</v>
      </c>
      <c r="L134" s="348">
        <f t="shared" si="134"/>
        <v>4.4187325126792691</v>
      </c>
      <c r="M134" s="348">
        <f t="shared" si="134"/>
        <v>4.4187325126792691</v>
      </c>
      <c r="N134" s="348">
        <f t="shared" si="134"/>
        <v>4.4187325126792691</v>
      </c>
      <c r="O134" s="348">
        <f t="shared" si="134"/>
        <v>4.4187325126792691</v>
      </c>
      <c r="P134" s="348">
        <f t="shared" si="134"/>
        <v>4.4187325126792691</v>
      </c>
      <c r="Q134" s="348">
        <f t="shared" si="134"/>
        <v>4.4187325126792691</v>
      </c>
      <c r="R134" s="348">
        <f t="shared" si="134"/>
        <v>4.4187325126792691</v>
      </c>
      <c r="S134" s="348">
        <f t="shared" si="134"/>
        <v>4.4187325126792691</v>
      </c>
      <c r="T134" s="348">
        <f t="shared" si="134"/>
        <v>4.4187325126792691</v>
      </c>
      <c r="U134" s="348">
        <f t="shared" ref="U134:AE134" si="135">SUM(U126:U133)</f>
        <v>0</v>
      </c>
      <c r="V134" s="348">
        <f t="shared" si="135"/>
        <v>0</v>
      </c>
      <c r="W134" s="348">
        <f t="shared" si="135"/>
        <v>0</v>
      </c>
      <c r="X134" s="348">
        <f t="shared" si="135"/>
        <v>0</v>
      </c>
      <c r="Y134" s="348">
        <f t="shared" si="135"/>
        <v>0</v>
      </c>
      <c r="Z134" s="348">
        <f t="shared" si="135"/>
        <v>0</v>
      </c>
      <c r="AA134" s="348">
        <f t="shared" si="135"/>
        <v>0</v>
      </c>
      <c r="AB134" s="421">
        <f t="shared" si="135"/>
        <v>0</v>
      </c>
      <c r="AC134" s="421">
        <f t="shared" si="135"/>
        <v>0</v>
      </c>
      <c r="AD134" s="421">
        <f t="shared" si="135"/>
        <v>0</v>
      </c>
      <c r="AE134" s="421">
        <f t="shared" si="135"/>
        <v>0</v>
      </c>
      <c r="AF134" s="353">
        <f>SUM(AF126:AF133)</f>
        <v>44.187325126792693</v>
      </c>
      <c r="AG134" s="353">
        <f>SUM(AG126:AG133)</f>
        <v>0</v>
      </c>
      <c r="AH134" s="354">
        <f t="shared" si="124"/>
        <v>44.187325126792693</v>
      </c>
    </row>
    <row r="135" spans="1:34" ht="16" thickBot="1" x14ac:dyDescent="0.25">
      <c r="A135" s="770" t="s">
        <v>159</v>
      </c>
      <c r="B135" s="771"/>
      <c r="C135" s="14"/>
      <c r="D135" s="14"/>
    </row>
    <row r="136" spans="1:34" x14ac:dyDescent="0.2">
      <c r="A136" s="679" t="s">
        <v>218</v>
      </c>
      <c r="B136" s="238">
        <v>1000</v>
      </c>
      <c r="C136" s="14"/>
      <c r="D136" s="14"/>
    </row>
    <row r="137" spans="1:34" ht="16" thickBot="1" x14ac:dyDescent="0.25">
      <c r="A137" s="680" t="s">
        <v>219</v>
      </c>
      <c r="B137" s="241">
        <v>1000000</v>
      </c>
      <c r="C137" s="14"/>
      <c r="D137" s="14"/>
    </row>
    <row r="138" spans="1:34" ht="27.5" customHeight="1" thickBot="1" x14ac:dyDescent="0.25">
      <c r="A138" s="435" t="s">
        <v>43</v>
      </c>
      <c r="B138" s="377" t="s">
        <v>220</v>
      </c>
      <c r="C138" s="377" t="s">
        <v>143</v>
      </c>
      <c r="D138" s="377" t="s">
        <v>144</v>
      </c>
      <c r="E138" s="378">
        <v>2014</v>
      </c>
      <c r="F138" s="378">
        <v>2015</v>
      </c>
      <c r="G138" s="378">
        <v>2016</v>
      </c>
      <c r="H138" s="378">
        <v>2017</v>
      </c>
      <c r="I138" s="378">
        <v>2018</v>
      </c>
      <c r="J138" s="378">
        <v>2019</v>
      </c>
      <c r="K138" s="378">
        <v>2020</v>
      </c>
      <c r="L138" s="378">
        <v>2021</v>
      </c>
      <c r="M138" s="378">
        <v>2022</v>
      </c>
      <c r="N138" s="378">
        <v>2023</v>
      </c>
      <c r="O138" s="378">
        <v>2024</v>
      </c>
      <c r="P138" s="378">
        <v>2025</v>
      </c>
      <c r="Q138" s="378">
        <v>2026</v>
      </c>
      <c r="R138" s="378">
        <v>2027</v>
      </c>
      <c r="S138" s="378">
        <v>2028</v>
      </c>
      <c r="T138" s="378">
        <v>2029</v>
      </c>
      <c r="U138" s="378">
        <v>2030</v>
      </c>
      <c r="V138" s="378">
        <v>2031</v>
      </c>
      <c r="W138" s="378">
        <v>2032</v>
      </c>
      <c r="X138" s="378">
        <v>2033</v>
      </c>
      <c r="Y138" s="378">
        <v>2034</v>
      </c>
      <c r="Z138" s="378">
        <v>2035</v>
      </c>
      <c r="AA138" s="378">
        <v>2036</v>
      </c>
      <c r="AB138" s="378">
        <v>2037</v>
      </c>
      <c r="AC138" s="378">
        <v>2038</v>
      </c>
      <c r="AD138" s="378">
        <v>2039</v>
      </c>
      <c r="AE138" s="380">
        <v>2040</v>
      </c>
    </row>
    <row r="139" spans="1:34" x14ac:dyDescent="0.2">
      <c r="A139" s="675" t="str">
        <f>Schedule!$C$3</f>
        <v xml:space="preserve">2012 Federal Regulations </v>
      </c>
      <c r="B139" s="676" t="s">
        <v>169</v>
      </c>
      <c r="C139" s="178">
        <f>Schedule!$C$6</f>
        <v>2014</v>
      </c>
      <c r="D139" s="402">
        <f>VLOOKUP(B139,Schedule!$B$13:$G$47,Schedule!$F$1,FALSE)</f>
        <v>2029</v>
      </c>
      <c r="E139" s="247">
        <f t="shared" ref="E139:F146" si="136">$J3</f>
        <v>698.7</v>
      </c>
      <c r="F139" s="247">
        <f t="shared" si="136"/>
        <v>698.7</v>
      </c>
      <c r="G139" s="294">
        <f>F139</f>
        <v>698.7</v>
      </c>
      <c r="H139" s="294">
        <f t="shared" ref="H139:J139" si="137">G139</f>
        <v>698.7</v>
      </c>
      <c r="I139" s="294">
        <f t="shared" si="137"/>
        <v>698.7</v>
      </c>
      <c r="J139" s="294">
        <f t="shared" si="137"/>
        <v>698.7</v>
      </c>
      <c r="K139" s="294">
        <f t="shared" ref="K139:AE139" si="138">K75*$B$137/$O44</f>
        <v>634.02959847533077</v>
      </c>
      <c r="L139" s="294">
        <f t="shared" si="138"/>
        <v>634.02959847533077</v>
      </c>
      <c r="M139" s="294">
        <f t="shared" si="138"/>
        <v>634.02959847533077</v>
      </c>
      <c r="N139" s="294">
        <f t="shared" si="138"/>
        <v>634.02959847533077</v>
      </c>
      <c r="O139" s="294">
        <f t="shared" si="138"/>
        <v>634.02959847533077</v>
      </c>
      <c r="P139" s="294">
        <f t="shared" si="138"/>
        <v>634.02959847533077</v>
      </c>
      <c r="Q139" s="294">
        <f t="shared" si="138"/>
        <v>634.02959847533077</v>
      </c>
      <c r="R139" s="294">
        <f t="shared" si="138"/>
        <v>634.02959847533077</v>
      </c>
      <c r="S139" s="294">
        <f t="shared" si="138"/>
        <v>634.02959847533077</v>
      </c>
      <c r="T139" s="294">
        <f t="shared" si="138"/>
        <v>634.02959847533077</v>
      </c>
      <c r="U139" s="294">
        <f t="shared" si="138"/>
        <v>634.02959847533077</v>
      </c>
      <c r="V139" s="294">
        <f t="shared" si="138"/>
        <v>634.02959847533077</v>
      </c>
      <c r="W139" s="294">
        <f t="shared" si="138"/>
        <v>634.02959847533077</v>
      </c>
      <c r="X139" s="294">
        <f t="shared" si="138"/>
        <v>634.02959847533077</v>
      </c>
      <c r="Y139" s="294">
        <f t="shared" si="138"/>
        <v>634.02959847533077</v>
      </c>
      <c r="Z139" s="294">
        <f t="shared" si="138"/>
        <v>634.02959847533077</v>
      </c>
      <c r="AA139" s="294">
        <f t="shared" si="138"/>
        <v>634.02959847533077</v>
      </c>
      <c r="AB139" s="294">
        <f t="shared" si="138"/>
        <v>634.02959847533077</v>
      </c>
      <c r="AC139" s="294">
        <f t="shared" si="138"/>
        <v>634.02959847533077</v>
      </c>
      <c r="AD139" s="294">
        <f t="shared" si="138"/>
        <v>634.02959847533077</v>
      </c>
      <c r="AE139" s="300">
        <f t="shared" si="138"/>
        <v>634.02959847533077</v>
      </c>
    </row>
    <row r="140" spans="1:34" x14ac:dyDescent="0.2">
      <c r="A140" s="675" t="str">
        <f>Schedule!$C$3</f>
        <v xml:space="preserve">2012 Federal Regulations </v>
      </c>
      <c r="B140" s="677" t="s">
        <v>170</v>
      </c>
      <c r="C140" s="178">
        <f>Schedule!$C$6</f>
        <v>2014</v>
      </c>
      <c r="D140" s="262">
        <f>VLOOKUP(B140,Schedule!$B$13:$G$47,Schedule!$F$1,FALSE)</f>
        <v>2021</v>
      </c>
      <c r="E140" s="247">
        <f t="shared" si="136"/>
        <v>665.7</v>
      </c>
      <c r="F140" s="247">
        <f t="shared" si="136"/>
        <v>665.7</v>
      </c>
      <c r="G140" s="294">
        <f t="shared" ref="G140:J146" si="139">F140</f>
        <v>665.7</v>
      </c>
      <c r="H140" s="294">
        <f t="shared" si="139"/>
        <v>665.7</v>
      </c>
      <c r="I140" s="294">
        <f t="shared" si="139"/>
        <v>665.7</v>
      </c>
      <c r="J140" s="294">
        <f t="shared" si="139"/>
        <v>665.7</v>
      </c>
      <c r="K140" s="294">
        <f t="shared" ref="K140:AE140" si="140">K76*$B$137/$O45</f>
        <v>604.08401847005541</v>
      </c>
      <c r="L140" s="294">
        <f t="shared" si="140"/>
        <v>604.08401847005541</v>
      </c>
      <c r="M140" s="294">
        <f t="shared" si="140"/>
        <v>604.08401847005541</v>
      </c>
      <c r="N140" s="294">
        <f t="shared" si="140"/>
        <v>604.08401847005541</v>
      </c>
      <c r="O140" s="294">
        <f t="shared" si="140"/>
        <v>604.08401847005541</v>
      </c>
      <c r="P140" s="294">
        <f t="shared" si="140"/>
        <v>604.08401847005541</v>
      </c>
      <c r="Q140" s="294">
        <f t="shared" si="140"/>
        <v>604.08401847005541</v>
      </c>
      <c r="R140" s="294">
        <f t="shared" si="140"/>
        <v>604.08401847005541</v>
      </c>
      <c r="S140" s="294">
        <f t="shared" si="140"/>
        <v>604.08401847005541</v>
      </c>
      <c r="T140" s="294">
        <f t="shared" si="140"/>
        <v>604.08401847005541</v>
      </c>
      <c r="U140" s="294">
        <f t="shared" si="140"/>
        <v>604.08401847005541</v>
      </c>
      <c r="V140" s="294">
        <f t="shared" si="140"/>
        <v>604.08401847005541</v>
      </c>
      <c r="W140" s="294">
        <f t="shared" si="140"/>
        <v>604.08401847005541</v>
      </c>
      <c r="X140" s="294">
        <f t="shared" si="140"/>
        <v>604.08401847005541</v>
      </c>
      <c r="Y140" s="294">
        <f t="shared" si="140"/>
        <v>604.08401847005541</v>
      </c>
      <c r="Z140" s="294">
        <f t="shared" si="140"/>
        <v>604.08401847005541</v>
      </c>
      <c r="AA140" s="294">
        <f t="shared" si="140"/>
        <v>604.08401847005541</v>
      </c>
      <c r="AB140" s="294">
        <f t="shared" si="140"/>
        <v>604.08401847005541</v>
      </c>
      <c r="AC140" s="294">
        <f t="shared" si="140"/>
        <v>604.08401847005541</v>
      </c>
      <c r="AD140" s="294">
        <f t="shared" si="140"/>
        <v>604.08401847005541</v>
      </c>
      <c r="AE140" s="300">
        <f t="shared" si="140"/>
        <v>604.08401847005541</v>
      </c>
    </row>
    <row r="141" spans="1:34" x14ac:dyDescent="0.2">
      <c r="A141" s="675" t="str">
        <f>Schedule!$C$3</f>
        <v xml:space="preserve">2012 Federal Regulations </v>
      </c>
      <c r="B141" s="677" t="s">
        <v>171</v>
      </c>
      <c r="C141" s="178">
        <f>Schedule!$C$6</f>
        <v>2014</v>
      </c>
      <c r="D141" s="262">
        <f>VLOOKUP(B141,Schedule!$B$13:$G$47,Schedule!$F$1,FALSE)</f>
        <v>2029</v>
      </c>
      <c r="E141" s="247">
        <f t="shared" si="136"/>
        <v>456.9</v>
      </c>
      <c r="F141" s="247">
        <f t="shared" si="136"/>
        <v>456.9</v>
      </c>
      <c r="G141" s="294">
        <f t="shared" si="139"/>
        <v>456.9</v>
      </c>
      <c r="H141" s="294">
        <f t="shared" si="139"/>
        <v>456.9</v>
      </c>
      <c r="I141" s="294">
        <f t="shared" si="139"/>
        <v>456.9</v>
      </c>
      <c r="J141" s="294">
        <f t="shared" si="139"/>
        <v>456.9</v>
      </c>
      <c r="K141" s="294">
        <f t="shared" ref="K141:AE141" si="141">K77*$B$137/$O46</f>
        <v>414.61016680031281</v>
      </c>
      <c r="L141" s="294">
        <f t="shared" si="141"/>
        <v>414.61016680031281</v>
      </c>
      <c r="M141" s="294">
        <f t="shared" si="141"/>
        <v>414.61016680031281</v>
      </c>
      <c r="N141" s="294">
        <f t="shared" si="141"/>
        <v>414.61016680031281</v>
      </c>
      <c r="O141" s="294">
        <f t="shared" si="141"/>
        <v>414.61016680031281</v>
      </c>
      <c r="P141" s="294">
        <f t="shared" si="141"/>
        <v>414.61016680031281</v>
      </c>
      <c r="Q141" s="294">
        <f t="shared" si="141"/>
        <v>414.61016680031281</v>
      </c>
      <c r="R141" s="294">
        <f t="shared" si="141"/>
        <v>414.61016680031281</v>
      </c>
      <c r="S141" s="294">
        <f t="shared" si="141"/>
        <v>414.61016680031281</v>
      </c>
      <c r="T141" s="294">
        <f t="shared" si="141"/>
        <v>414.61016680031281</v>
      </c>
      <c r="U141" s="294">
        <f t="shared" si="141"/>
        <v>414.61016680031281</v>
      </c>
      <c r="V141" s="294">
        <f t="shared" si="141"/>
        <v>414.61016680031281</v>
      </c>
      <c r="W141" s="294">
        <f t="shared" si="141"/>
        <v>414.61016680031281</v>
      </c>
      <c r="X141" s="294">
        <f t="shared" si="141"/>
        <v>414.61016680031281</v>
      </c>
      <c r="Y141" s="294">
        <f t="shared" si="141"/>
        <v>414.61016680031281</v>
      </c>
      <c r="Z141" s="294">
        <f t="shared" si="141"/>
        <v>414.61016680031281</v>
      </c>
      <c r="AA141" s="294">
        <f t="shared" si="141"/>
        <v>414.61016680031281</v>
      </c>
      <c r="AB141" s="294">
        <f t="shared" si="141"/>
        <v>414.61016680031281</v>
      </c>
      <c r="AC141" s="294">
        <f t="shared" si="141"/>
        <v>414.61016680031281</v>
      </c>
      <c r="AD141" s="294">
        <f t="shared" si="141"/>
        <v>414.61016680031281</v>
      </c>
      <c r="AE141" s="300">
        <f t="shared" si="141"/>
        <v>414.61016680031281</v>
      </c>
    </row>
    <row r="142" spans="1:34" x14ac:dyDescent="0.2">
      <c r="A142" s="675" t="str">
        <f>Schedule!$C$3</f>
        <v xml:space="preserve">2012 Federal Regulations </v>
      </c>
      <c r="B142" s="677" t="s">
        <v>172</v>
      </c>
      <c r="C142" s="178">
        <f>Schedule!$C$6</f>
        <v>2014</v>
      </c>
      <c r="D142" s="262">
        <f>VLOOKUP(B142,Schedule!$B$13:$G$47,Schedule!$F$1,FALSE)</f>
        <v>2029</v>
      </c>
      <c r="E142" s="247">
        <f t="shared" si="136"/>
        <v>797.9</v>
      </c>
      <c r="F142" s="247">
        <f t="shared" si="136"/>
        <v>797.9</v>
      </c>
      <c r="G142" s="294">
        <f t="shared" si="139"/>
        <v>797.9</v>
      </c>
      <c r="H142" s="294">
        <f t="shared" si="139"/>
        <v>797.9</v>
      </c>
      <c r="I142" s="294">
        <f t="shared" si="139"/>
        <v>797.9</v>
      </c>
      <c r="J142" s="294">
        <f t="shared" si="139"/>
        <v>797.9</v>
      </c>
      <c r="K142" s="294">
        <f t="shared" ref="K142:AE142" si="142">K78*$B$137/$O47</f>
        <v>724.04782685482508</v>
      </c>
      <c r="L142" s="294">
        <f t="shared" si="142"/>
        <v>724.04782685482508</v>
      </c>
      <c r="M142" s="294">
        <f t="shared" si="142"/>
        <v>724.04782685482508</v>
      </c>
      <c r="N142" s="294">
        <f t="shared" si="142"/>
        <v>724.04782685482508</v>
      </c>
      <c r="O142" s="294">
        <f t="shared" si="142"/>
        <v>724.04782685482508</v>
      </c>
      <c r="P142" s="294">
        <f t="shared" si="142"/>
        <v>724.04782685482508</v>
      </c>
      <c r="Q142" s="294">
        <f t="shared" si="142"/>
        <v>724.04782685482508</v>
      </c>
      <c r="R142" s="294">
        <f t="shared" si="142"/>
        <v>724.04782685482508</v>
      </c>
      <c r="S142" s="294">
        <f t="shared" si="142"/>
        <v>724.04782685482508</v>
      </c>
      <c r="T142" s="294">
        <f t="shared" si="142"/>
        <v>724.04782685482508</v>
      </c>
      <c r="U142" s="294">
        <f t="shared" si="142"/>
        <v>724.04782685482508</v>
      </c>
      <c r="V142" s="294">
        <f t="shared" si="142"/>
        <v>724.04782685482508</v>
      </c>
      <c r="W142" s="294">
        <f t="shared" si="142"/>
        <v>724.04782685482508</v>
      </c>
      <c r="X142" s="294">
        <f t="shared" si="142"/>
        <v>724.04782685482508</v>
      </c>
      <c r="Y142" s="294">
        <f t="shared" si="142"/>
        <v>724.04782685482508</v>
      </c>
      <c r="Z142" s="294">
        <f t="shared" si="142"/>
        <v>724.04782685482508</v>
      </c>
      <c r="AA142" s="294">
        <f t="shared" si="142"/>
        <v>724.04782685482508</v>
      </c>
      <c r="AB142" s="294">
        <f t="shared" si="142"/>
        <v>724.04782685482508</v>
      </c>
      <c r="AC142" s="294">
        <f t="shared" si="142"/>
        <v>724.04782685482508</v>
      </c>
      <c r="AD142" s="294">
        <f t="shared" si="142"/>
        <v>724.04782685482508</v>
      </c>
      <c r="AE142" s="300">
        <f t="shared" si="142"/>
        <v>724.04782685482508</v>
      </c>
    </row>
    <row r="143" spans="1:34" x14ac:dyDescent="0.2">
      <c r="A143" s="675" t="str">
        <f>Schedule!$C$3</f>
        <v xml:space="preserve">2012 Federal Regulations </v>
      </c>
      <c r="B143" s="677" t="s">
        <v>173</v>
      </c>
      <c r="C143" s="178">
        <f>Schedule!$C$6</f>
        <v>2014</v>
      </c>
      <c r="D143" s="262">
        <f>VLOOKUP(B143,Schedule!$B$13:$G$47,Schedule!$F$1,FALSE)</f>
        <v>2029</v>
      </c>
      <c r="E143" s="247">
        <f t="shared" si="136"/>
        <v>1020.1</v>
      </c>
      <c r="F143" s="247">
        <f t="shared" si="136"/>
        <v>1020.1</v>
      </c>
      <c r="G143" s="294">
        <f t="shared" si="139"/>
        <v>1020.1</v>
      </c>
      <c r="H143" s="294">
        <f t="shared" si="139"/>
        <v>1020.1</v>
      </c>
      <c r="I143" s="294">
        <f t="shared" si="139"/>
        <v>1020.1</v>
      </c>
      <c r="J143" s="294">
        <f t="shared" si="139"/>
        <v>1020.1</v>
      </c>
      <c r="K143" s="294">
        <f t="shared" ref="K143:AE143" si="143">K79*$B$137/$O48</f>
        <v>999.46458377705915</v>
      </c>
      <c r="L143" s="294">
        <f t="shared" si="143"/>
        <v>999.46458377705915</v>
      </c>
      <c r="M143" s="294">
        <f t="shared" si="143"/>
        <v>999.46458377705915</v>
      </c>
      <c r="N143" s="294">
        <f t="shared" si="143"/>
        <v>999.46458377705915</v>
      </c>
      <c r="O143" s="294">
        <f t="shared" si="143"/>
        <v>999.46458377705915</v>
      </c>
      <c r="P143" s="294">
        <f t="shared" si="143"/>
        <v>999.46458377705915</v>
      </c>
      <c r="Q143" s="294">
        <f t="shared" si="143"/>
        <v>999.46458377705915</v>
      </c>
      <c r="R143" s="294">
        <f t="shared" si="143"/>
        <v>999.46458377705915</v>
      </c>
      <c r="S143" s="294">
        <f t="shared" si="143"/>
        <v>999.46458377705915</v>
      </c>
      <c r="T143" s="294">
        <f t="shared" si="143"/>
        <v>999.46458377705915</v>
      </c>
      <c r="U143" s="294">
        <f t="shared" si="143"/>
        <v>999.46458377705915</v>
      </c>
      <c r="V143" s="294">
        <f t="shared" si="143"/>
        <v>999.46458377705915</v>
      </c>
      <c r="W143" s="294">
        <f t="shared" si="143"/>
        <v>999.46458377705915</v>
      </c>
      <c r="X143" s="294">
        <f t="shared" si="143"/>
        <v>999.46458377705915</v>
      </c>
      <c r="Y143" s="294">
        <f t="shared" si="143"/>
        <v>999.46458377705915</v>
      </c>
      <c r="Z143" s="294">
        <f t="shared" si="143"/>
        <v>999.46458377705915</v>
      </c>
      <c r="AA143" s="294">
        <f t="shared" si="143"/>
        <v>999.46458377705915</v>
      </c>
      <c r="AB143" s="294">
        <f t="shared" si="143"/>
        <v>999.46458377705915</v>
      </c>
      <c r="AC143" s="294">
        <f t="shared" si="143"/>
        <v>999.46458377705915</v>
      </c>
      <c r="AD143" s="294">
        <f t="shared" si="143"/>
        <v>999.46458377705915</v>
      </c>
      <c r="AE143" s="300">
        <f t="shared" si="143"/>
        <v>999.46458377705915</v>
      </c>
    </row>
    <row r="144" spans="1:34" x14ac:dyDescent="0.2">
      <c r="A144" s="675" t="str">
        <f>Schedule!$C$3</f>
        <v xml:space="preserve">2012 Federal Regulations </v>
      </c>
      <c r="B144" s="677" t="s">
        <v>174</v>
      </c>
      <c r="C144" s="178">
        <f>Schedule!$C$6</f>
        <v>2014</v>
      </c>
      <c r="D144" s="262">
        <f>VLOOKUP(B144,Schedule!$B$13:$G$47,Schedule!$F$1,FALSE)</f>
        <v>2023</v>
      </c>
      <c r="E144" s="247">
        <f t="shared" si="136"/>
        <v>776.7</v>
      </c>
      <c r="F144" s="247">
        <f t="shared" si="136"/>
        <v>776.7</v>
      </c>
      <c r="G144" s="294">
        <f t="shared" si="139"/>
        <v>776.7</v>
      </c>
      <c r="H144" s="294">
        <f t="shared" si="139"/>
        <v>776.7</v>
      </c>
      <c r="I144" s="294">
        <f t="shared" si="139"/>
        <v>776.7</v>
      </c>
      <c r="J144" s="294">
        <f t="shared" si="139"/>
        <v>776.7</v>
      </c>
      <c r="K144" s="294">
        <f t="shared" ref="K144:AE144" si="144">K80*$B$137/$O49</f>
        <v>704.36760195892293</v>
      </c>
      <c r="L144" s="294">
        <f t="shared" si="144"/>
        <v>704.36760195892293</v>
      </c>
      <c r="M144" s="294">
        <f t="shared" si="144"/>
        <v>704.36760195892293</v>
      </c>
      <c r="N144" s="294">
        <f t="shared" si="144"/>
        <v>704.36760195892293</v>
      </c>
      <c r="O144" s="294">
        <f t="shared" si="144"/>
        <v>704.36760195892293</v>
      </c>
      <c r="P144" s="294">
        <f t="shared" si="144"/>
        <v>704.36760195892293</v>
      </c>
      <c r="Q144" s="294">
        <f t="shared" si="144"/>
        <v>704.36760195892293</v>
      </c>
      <c r="R144" s="294">
        <f t="shared" si="144"/>
        <v>704.36760195892293</v>
      </c>
      <c r="S144" s="294">
        <f t="shared" si="144"/>
        <v>704.36760195892293</v>
      </c>
      <c r="T144" s="294">
        <f t="shared" si="144"/>
        <v>704.36760195892293</v>
      </c>
      <c r="U144" s="294">
        <f t="shared" si="144"/>
        <v>704.36760195892293</v>
      </c>
      <c r="V144" s="294">
        <f t="shared" si="144"/>
        <v>704.36760195892293</v>
      </c>
      <c r="W144" s="294">
        <f t="shared" si="144"/>
        <v>704.36760195892293</v>
      </c>
      <c r="X144" s="294">
        <f t="shared" si="144"/>
        <v>704.36760195892293</v>
      </c>
      <c r="Y144" s="294">
        <f t="shared" si="144"/>
        <v>704.36760195892293</v>
      </c>
      <c r="Z144" s="294">
        <f t="shared" si="144"/>
        <v>704.36760195892293</v>
      </c>
      <c r="AA144" s="294">
        <f t="shared" si="144"/>
        <v>704.36760195892293</v>
      </c>
      <c r="AB144" s="294">
        <f t="shared" si="144"/>
        <v>704.36760195892293</v>
      </c>
      <c r="AC144" s="294">
        <f t="shared" si="144"/>
        <v>704.36760195892293</v>
      </c>
      <c r="AD144" s="294">
        <f t="shared" si="144"/>
        <v>704.36760195892293</v>
      </c>
      <c r="AE144" s="300">
        <f t="shared" si="144"/>
        <v>704.36760195892293</v>
      </c>
    </row>
    <row r="145" spans="1:31" x14ac:dyDescent="0.2">
      <c r="A145" s="675" t="str">
        <f>Schedule!$C$3</f>
        <v xml:space="preserve">2012 Federal Regulations </v>
      </c>
      <c r="B145" s="677" t="s">
        <v>175</v>
      </c>
      <c r="C145" s="178">
        <f>Schedule!$C$6</f>
        <v>2014</v>
      </c>
      <c r="D145" s="262">
        <f>VLOOKUP(B145,Schedule!$B$13:$G$47,Schedule!$F$1,FALSE)</f>
        <v>2029</v>
      </c>
      <c r="E145" s="247">
        <f t="shared" si="136"/>
        <v>1126</v>
      </c>
      <c r="F145" s="247">
        <f t="shared" si="136"/>
        <v>1126</v>
      </c>
      <c r="G145" s="294">
        <f t="shared" si="139"/>
        <v>1126</v>
      </c>
      <c r="H145" s="294">
        <f t="shared" si="139"/>
        <v>1126</v>
      </c>
      <c r="I145" s="294">
        <f t="shared" si="139"/>
        <v>1126</v>
      </c>
      <c r="J145" s="294">
        <f t="shared" si="139"/>
        <v>1126</v>
      </c>
      <c r="K145" s="294">
        <f t="shared" ref="K145:AE145" si="145">K81*$B$137/$O50</f>
        <v>1021.1380453273429</v>
      </c>
      <c r="L145" s="294">
        <f t="shared" si="145"/>
        <v>1021.1380453273429</v>
      </c>
      <c r="M145" s="294">
        <f t="shared" si="145"/>
        <v>1021.1380453273429</v>
      </c>
      <c r="N145" s="294">
        <f t="shared" si="145"/>
        <v>1021.1380453273429</v>
      </c>
      <c r="O145" s="294">
        <f t="shared" si="145"/>
        <v>1021.1380453273429</v>
      </c>
      <c r="P145" s="294">
        <f t="shared" si="145"/>
        <v>1021.1380453273429</v>
      </c>
      <c r="Q145" s="294">
        <f t="shared" si="145"/>
        <v>1021.1380453273429</v>
      </c>
      <c r="R145" s="294">
        <f t="shared" si="145"/>
        <v>1021.1380453273429</v>
      </c>
      <c r="S145" s="294">
        <f t="shared" si="145"/>
        <v>1021.1380453273429</v>
      </c>
      <c r="T145" s="294">
        <f t="shared" si="145"/>
        <v>1021.1380453273429</v>
      </c>
      <c r="U145" s="294">
        <f t="shared" si="145"/>
        <v>1021.1380453273429</v>
      </c>
      <c r="V145" s="294">
        <f t="shared" si="145"/>
        <v>1021.1380453273429</v>
      </c>
      <c r="W145" s="294">
        <f t="shared" si="145"/>
        <v>1021.1380453273429</v>
      </c>
      <c r="X145" s="294">
        <f t="shared" si="145"/>
        <v>1021.1380453273429</v>
      </c>
      <c r="Y145" s="294">
        <f t="shared" si="145"/>
        <v>1021.1380453273429</v>
      </c>
      <c r="Z145" s="294">
        <f t="shared" si="145"/>
        <v>1021.1380453273429</v>
      </c>
      <c r="AA145" s="294">
        <f t="shared" si="145"/>
        <v>1021.1380453273429</v>
      </c>
      <c r="AB145" s="294">
        <f t="shared" si="145"/>
        <v>1021.1380453273429</v>
      </c>
      <c r="AC145" s="294">
        <f t="shared" si="145"/>
        <v>1021.1380453273429</v>
      </c>
      <c r="AD145" s="294">
        <f t="shared" si="145"/>
        <v>1021.1380453273429</v>
      </c>
      <c r="AE145" s="300">
        <f t="shared" si="145"/>
        <v>1021.1380453273429</v>
      </c>
    </row>
    <row r="146" spans="1:31" x14ac:dyDescent="0.2">
      <c r="A146" s="675" t="str">
        <f>Schedule!$C$3</f>
        <v xml:space="preserve">2012 Federal Regulations </v>
      </c>
      <c r="B146" s="677" t="s">
        <v>176</v>
      </c>
      <c r="C146" s="178">
        <f>Schedule!$C$6</f>
        <v>2014</v>
      </c>
      <c r="D146" s="262">
        <f>VLOOKUP(B146,Schedule!$B$13:$G$47,Schedule!$F$1,FALSE)</f>
        <v>2029</v>
      </c>
      <c r="E146" s="247">
        <f t="shared" si="136"/>
        <v>1081.5</v>
      </c>
      <c r="F146" s="247">
        <f t="shared" si="136"/>
        <v>1081.5</v>
      </c>
      <c r="G146" s="294">
        <f t="shared" si="139"/>
        <v>1081.5</v>
      </c>
      <c r="H146" s="294">
        <f t="shared" si="139"/>
        <v>1081.5</v>
      </c>
      <c r="I146" s="294">
        <f t="shared" si="139"/>
        <v>1081.5</v>
      </c>
      <c r="J146" s="294">
        <f t="shared" si="139"/>
        <v>1081.5</v>
      </c>
      <c r="K146" s="294">
        <f t="shared" ref="K146:AE146" si="146">K82*$B$137/$O51</f>
        <v>1159.7019095583157</v>
      </c>
      <c r="L146" s="294">
        <f t="shared" si="146"/>
        <v>1159.7019095583157</v>
      </c>
      <c r="M146" s="294">
        <f t="shared" si="146"/>
        <v>1159.7019095583157</v>
      </c>
      <c r="N146" s="294">
        <f t="shared" si="146"/>
        <v>1159.7019095583157</v>
      </c>
      <c r="O146" s="294">
        <f t="shared" si="146"/>
        <v>1159.7019095583157</v>
      </c>
      <c r="P146" s="294">
        <f t="shared" si="146"/>
        <v>1159.7019095583157</v>
      </c>
      <c r="Q146" s="294">
        <f t="shared" si="146"/>
        <v>1159.7019095583157</v>
      </c>
      <c r="R146" s="294">
        <f t="shared" si="146"/>
        <v>1159.7019095583157</v>
      </c>
      <c r="S146" s="294">
        <f t="shared" si="146"/>
        <v>1159.7019095583157</v>
      </c>
      <c r="T146" s="294">
        <f t="shared" si="146"/>
        <v>1159.7019095583157</v>
      </c>
      <c r="U146" s="294">
        <f t="shared" si="146"/>
        <v>1159.7019095583157</v>
      </c>
      <c r="V146" s="294">
        <f t="shared" si="146"/>
        <v>1159.7019095583157</v>
      </c>
      <c r="W146" s="294">
        <f t="shared" si="146"/>
        <v>1159.7019095583157</v>
      </c>
      <c r="X146" s="294">
        <f t="shared" si="146"/>
        <v>1159.7019095583157</v>
      </c>
      <c r="Y146" s="294">
        <f t="shared" si="146"/>
        <v>1159.7019095583157</v>
      </c>
      <c r="Z146" s="294">
        <f t="shared" si="146"/>
        <v>1159.7019095583157</v>
      </c>
      <c r="AA146" s="294">
        <f t="shared" si="146"/>
        <v>1159.7019095583157</v>
      </c>
      <c r="AB146" s="294">
        <f t="shared" si="146"/>
        <v>1159.7019095583157</v>
      </c>
      <c r="AC146" s="294">
        <f t="shared" si="146"/>
        <v>1159.7019095583157</v>
      </c>
      <c r="AD146" s="294">
        <f t="shared" si="146"/>
        <v>1159.7019095583157</v>
      </c>
      <c r="AE146" s="300">
        <f t="shared" si="146"/>
        <v>1159.7019095583157</v>
      </c>
    </row>
    <row r="147" spans="1:31" ht="16" thickBot="1" x14ac:dyDescent="0.25">
      <c r="A147" s="438" t="str">
        <f>Schedule!$C$3</f>
        <v xml:space="preserve">2012 Federal Regulations </v>
      </c>
      <c r="B147" s="188" t="s">
        <v>221</v>
      </c>
      <c r="C147" s="182"/>
      <c r="D147" s="188"/>
      <c r="E147" s="248">
        <f>SUM(E139:E146)</f>
        <v>6623.5</v>
      </c>
      <c r="F147" s="248">
        <f>SUM(F139:F146)</f>
        <v>6623.5</v>
      </c>
      <c r="G147" s="337">
        <f t="shared" ref="G147:AE147" si="147">SUM(G139:G146)</f>
        <v>6623.5</v>
      </c>
      <c r="H147" s="337">
        <f t="shared" si="147"/>
        <v>6623.5</v>
      </c>
      <c r="I147" s="337">
        <f t="shared" si="147"/>
        <v>6623.5</v>
      </c>
      <c r="J147" s="337">
        <f t="shared" si="147"/>
        <v>6623.5</v>
      </c>
      <c r="K147" s="337">
        <f>SUM(K139:K146)</f>
        <v>6261.4437512221648</v>
      </c>
      <c r="L147" s="337">
        <f t="shared" si="147"/>
        <v>6261.4437512221648</v>
      </c>
      <c r="M147" s="337">
        <f t="shared" si="147"/>
        <v>6261.4437512221648</v>
      </c>
      <c r="N147" s="337">
        <f t="shared" si="147"/>
        <v>6261.4437512221648</v>
      </c>
      <c r="O147" s="337">
        <f t="shared" si="147"/>
        <v>6261.4437512221648</v>
      </c>
      <c r="P147" s="337">
        <f t="shared" si="147"/>
        <v>6261.4437512221648</v>
      </c>
      <c r="Q147" s="337">
        <f t="shared" si="147"/>
        <v>6261.4437512221648</v>
      </c>
      <c r="R147" s="337">
        <f t="shared" si="147"/>
        <v>6261.4437512221648</v>
      </c>
      <c r="S147" s="337">
        <f t="shared" si="147"/>
        <v>6261.4437512221648</v>
      </c>
      <c r="T147" s="337">
        <f t="shared" si="147"/>
        <v>6261.4437512221648</v>
      </c>
      <c r="U147" s="337">
        <f t="shared" si="147"/>
        <v>6261.4437512221648</v>
      </c>
      <c r="V147" s="337">
        <f t="shared" si="147"/>
        <v>6261.4437512221648</v>
      </c>
      <c r="W147" s="337">
        <f t="shared" si="147"/>
        <v>6261.4437512221648</v>
      </c>
      <c r="X147" s="337">
        <f t="shared" si="147"/>
        <v>6261.4437512221648</v>
      </c>
      <c r="Y147" s="337">
        <f t="shared" si="147"/>
        <v>6261.4437512221648</v>
      </c>
      <c r="Z147" s="337">
        <f t="shared" si="147"/>
        <v>6261.4437512221648</v>
      </c>
      <c r="AA147" s="337">
        <f t="shared" si="147"/>
        <v>6261.4437512221648</v>
      </c>
      <c r="AB147" s="337">
        <f t="shared" si="147"/>
        <v>6261.4437512221648</v>
      </c>
      <c r="AC147" s="337">
        <f t="shared" si="147"/>
        <v>6261.4437512221648</v>
      </c>
      <c r="AD147" s="337">
        <f t="shared" si="147"/>
        <v>6261.4437512221648</v>
      </c>
      <c r="AE147" s="341">
        <f t="shared" si="147"/>
        <v>6261.4437512221648</v>
      </c>
    </row>
    <row r="148" spans="1:31" ht="29.5" customHeight="1" thickBot="1" x14ac:dyDescent="0.25">
      <c r="A148" s="435" t="s">
        <v>43</v>
      </c>
      <c r="B148" s="377" t="s">
        <v>220</v>
      </c>
      <c r="C148" s="377" t="s">
        <v>143</v>
      </c>
      <c r="D148" s="377" t="s">
        <v>144</v>
      </c>
      <c r="E148" s="378">
        <v>2014</v>
      </c>
      <c r="F148" s="378">
        <v>2015</v>
      </c>
      <c r="G148" s="378">
        <v>2016</v>
      </c>
      <c r="H148" s="378">
        <v>2017</v>
      </c>
      <c r="I148" s="378">
        <v>2018</v>
      </c>
      <c r="J148" s="378">
        <v>2019</v>
      </c>
      <c r="K148" s="378">
        <v>2020</v>
      </c>
      <c r="L148" s="378">
        <v>2021</v>
      </c>
      <c r="M148" s="378">
        <v>2022</v>
      </c>
      <c r="N148" s="378">
        <v>2023</v>
      </c>
      <c r="O148" s="378">
        <v>2024</v>
      </c>
      <c r="P148" s="378">
        <v>2025</v>
      </c>
      <c r="Q148" s="378">
        <v>2026</v>
      </c>
      <c r="R148" s="378">
        <v>2027</v>
      </c>
      <c r="S148" s="378">
        <v>2028</v>
      </c>
      <c r="T148" s="378">
        <v>2029</v>
      </c>
      <c r="U148" s="378">
        <v>2030</v>
      </c>
      <c r="V148" s="378">
        <v>2031</v>
      </c>
      <c r="W148" s="378">
        <v>2032</v>
      </c>
      <c r="X148" s="378">
        <v>2033</v>
      </c>
      <c r="Y148" s="378">
        <v>2034</v>
      </c>
      <c r="Z148" s="378">
        <v>2035</v>
      </c>
      <c r="AA148" s="378">
        <v>2036</v>
      </c>
      <c r="AB148" s="378">
        <v>2037</v>
      </c>
      <c r="AC148" s="378">
        <v>2038</v>
      </c>
      <c r="AD148" s="378">
        <v>2039</v>
      </c>
      <c r="AE148" s="380">
        <v>2040</v>
      </c>
    </row>
    <row r="149" spans="1:31" x14ac:dyDescent="0.2">
      <c r="A149" s="678" t="str">
        <f>Schedule!$F$3</f>
        <v>Accelerated transition</v>
      </c>
      <c r="B149" s="676" t="s">
        <v>169</v>
      </c>
      <c r="C149" s="178">
        <f>Schedule!$F$6</f>
        <v>2019</v>
      </c>
      <c r="D149" s="402">
        <f>VLOOKUP(B149,Schedule!$B$13:$G$47,Schedule!$F$1,FALSE)</f>
        <v>2029</v>
      </c>
      <c r="E149" s="247">
        <f t="shared" ref="E149:J156" si="148">J3</f>
        <v>698.7</v>
      </c>
      <c r="F149" s="247">
        <f t="shared" si="148"/>
        <v>695.1</v>
      </c>
      <c r="G149" s="247">
        <f t="shared" si="148"/>
        <v>759</v>
      </c>
      <c r="H149" s="247">
        <f t="shared" si="148"/>
        <v>604.70000000000005</v>
      </c>
      <c r="I149" s="247">
        <f t="shared" si="148"/>
        <v>588.20000000000005</v>
      </c>
      <c r="J149" s="247">
        <f t="shared" si="148"/>
        <v>725.8</v>
      </c>
      <c r="K149" s="294">
        <f t="shared" ref="K149:AE149" si="149">K113*$B$137/$O44</f>
        <v>725.80000000000007</v>
      </c>
      <c r="L149" s="294">
        <f t="shared" si="149"/>
        <v>725.80000000000007</v>
      </c>
      <c r="M149" s="294">
        <f t="shared" si="149"/>
        <v>725.80000000000007</v>
      </c>
      <c r="N149" s="294">
        <f t="shared" si="149"/>
        <v>725.80000000000007</v>
      </c>
      <c r="O149" s="294">
        <f t="shared" si="149"/>
        <v>725.80000000000007</v>
      </c>
      <c r="P149" s="294">
        <f t="shared" si="149"/>
        <v>725.80000000000007</v>
      </c>
      <c r="Q149" s="294">
        <f t="shared" si="149"/>
        <v>725.80000000000007</v>
      </c>
      <c r="R149" s="294">
        <f t="shared" si="149"/>
        <v>725.80000000000007</v>
      </c>
      <c r="S149" s="294">
        <f t="shared" si="149"/>
        <v>725.80000000000007</v>
      </c>
      <c r="T149" s="294">
        <f t="shared" si="149"/>
        <v>725.80000000000007</v>
      </c>
      <c r="U149" s="294">
        <f t="shared" si="149"/>
        <v>0</v>
      </c>
      <c r="V149" s="294">
        <f t="shared" si="149"/>
        <v>0</v>
      </c>
      <c r="W149" s="294">
        <f t="shared" si="149"/>
        <v>0</v>
      </c>
      <c r="X149" s="294">
        <f t="shared" si="149"/>
        <v>0</v>
      </c>
      <c r="Y149" s="294">
        <f t="shared" si="149"/>
        <v>0</v>
      </c>
      <c r="Z149" s="294">
        <f t="shared" si="149"/>
        <v>0</v>
      </c>
      <c r="AA149" s="294">
        <f t="shared" si="149"/>
        <v>0</v>
      </c>
      <c r="AB149" s="294">
        <f t="shared" si="149"/>
        <v>0</v>
      </c>
      <c r="AC149" s="294">
        <f t="shared" si="149"/>
        <v>0</v>
      </c>
      <c r="AD149" s="294">
        <f t="shared" si="149"/>
        <v>0</v>
      </c>
      <c r="AE149" s="300">
        <f t="shared" si="149"/>
        <v>0</v>
      </c>
    </row>
    <row r="150" spans="1:31" x14ac:dyDescent="0.2">
      <c r="A150" s="678" t="str">
        <f>Schedule!$F$3</f>
        <v>Accelerated transition</v>
      </c>
      <c r="B150" s="677" t="s">
        <v>170</v>
      </c>
      <c r="C150" s="178">
        <f>Schedule!$F$6</f>
        <v>2019</v>
      </c>
      <c r="D150" s="262">
        <f>VLOOKUP(B150,Schedule!$B$13:$G$47,Schedule!$F$1,FALSE)</f>
        <v>2021</v>
      </c>
      <c r="E150" s="247">
        <f t="shared" si="148"/>
        <v>665.7</v>
      </c>
      <c r="F150" s="247">
        <f t="shared" si="148"/>
        <v>395.8</v>
      </c>
      <c r="G150" s="247">
        <f t="shared" si="148"/>
        <v>302.10000000000002</v>
      </c>
      <c r="H150" s="247">
        <f t="shared" si="148"/>
        <v>304.89999999999998</v>
      </c>
      <c r="I150" s="247">
        <f t="shared" si="148"/>
        <v>426</v>
      </c>
      <c r="J150" s="247">
        <f t="shared" si="148"/>
        <v>557</v>
      </c>
      <c r="K150" s="294">
        <f t="shared" ref="K150:AE150" si="150">K114*$B$137/$O45</f>
        <v>557</v>
      </c>
      <c r="L150" s="294">
        <f t="shared" si="150"/>
        <v>557</v>
      </c>
      <c r="M150" s="294">
        <f t="shared" si="150"/>
        <v>0</v>
      </c>
      <c r="N150" s="294">
        <f t="shared" si="150"/>
        <v>0</v>
      </c>
      <c r="O150" s="294">
        <f t="shared" si="150"/>
        <v>0</v>
      </c>
      <c r="P150" s="294">
        <f t="shared" si="150"/>
        <v>0</v>
      </c>
      <c r="Q150" s="294">
        <f t="shared" si="150"/>
        <v>0</v>
      </c>
      <c r="R150" s="294">
        <f t="shared" si="150"/>
        <v>0</v>
      </c>
      <c r="S150" s="294">
        <f t="shared" si="150"/>
        <v>0</v>
      </c>
      <c r="T150" s="294">
        <f t="shared" si="150"/>
        <v>0</v>
      </c>
      <c r="U150" s="294">
        <f t="shared" si="150"/>
        <v>0</v>
      </c>
      <c r="V150" s="294">
        <f t="shared" si="150"/>
        <v>0</v>
      </c>
      <c r="W150" s="294">
        <f t="shared" si="150"/>
        <v>0</v>
      </c>
      <c r="X150" s="294">
        <f t="shared" si="150"/>
        <v>0</v>
      </c>
      <c r="Y150" s="294">
        <f t="shared" si="150"/>
        <v>0</v>
      </c>
      <c r="Z150" s="294">
        <f t="shared" si="150"/>
        <v>0</v>
      </c>
      <c r="AA150" s="294">
        <f t="shared" si="150"/>
        <v>0</v>
      </c>
      <c r="AB150" s="294">
        <f t="shared" si="150"/>
        <v>0</v>
      </c>
      <c r="AC150" s="294">
        <f t="shared" si="150"/>
        <v>0</v>
      </c>
      <c r="AD150" s="294">
        <f t="shared" si="150"/>
        <v>0</v>
      </c>
      <c r="AE150" s="300">
        <f t="shared" si="150"/>
        <v>0</v>
      </c>
    </row>
    <row r="151" spans="1:31" x14ac:dyDescent="0.2">
      <c r="A151" s="678" t="str">
        <f>Schedule!$F$3</f>
        <v>Accelerated transition</v>
      </c>
      <c r="B151" s="677" t="s">
        <v>171</v>
      </c>
      <c r="C151" s="178">
        <f>Schedule!$F$6</f>
        <v>2019</v>
      </c>
      <c r="D151" s="262">
        <f>VLOOKUP(B151,Schedule!$B$13:$G$47,Schedule!$F$1,FALSE)</f>
        <v>2029</v>
      </c>
      <c r="E151" s="247">
        <f t="shared" si="148"/>
        <v>456.9</v>
      </c>
      <c r="F151" s="247">
        <f t="shared" si="148"/>
        <v>552.5</v>
      </c>
      <c r="G151" s="247">
        <f t="shared" si="148"/>
        <v>675.8</v>
      </c>
      <c r="H151" s="247">
        <f t="shared" si="148"/>
        <v>740.4</v>
      </c>
      <c r="I151" s="247">
        <f t="shared" si="148"/>
        <v>655.9</v>
      </c>
      <c r="J151" s="247">
        <f t="shared" si="148"/>
        <v>607.5</v>
      </c>
      <c r="K151" s="294">
        <f t="shared" ref="K151:AE151" si="151">K115*$B$137/$O46</f>
        <v>607.5</v>
      </c>
      <c r="L151" s="294">
        <f t="shared" si="151"/>
        <v>607.5</v>
      </c>
      <c r="M151" s="294">
        <f t="shared" si="151"/>
        <v>607.5</v>
      </c>
      <c r="N151" s="294">
        <f t="shared" si="151"/>
        <v>607.5</v>
      </c>
      <c r="O151" s="294">
        <f t="shared" si="151"/>
        <v>607.5</v>
      </c>
      <c r="P151" s="294">
        <f t="shared" si="151"/>
        <v>607.5</v>
      </c>
      <c r="Q151" s="294">
        <f t="shared" si="151"/>
        <v>607.5</v>
      </c>
      <c r="R151" s="294">
        <f t="shared" si="151"/>
        <v>607.5</v>
      </c>
      <c r="S151" s="294">
        <f t="shared" si="151"/>
        <v>607.5</v>
      </c>
      <c r="T151" s="294">
        <f t="shared" si="151"/>
        <v>607.5</v>
      </c>
      <c r="U151" s="294">
        <f t="shared" si="151"/>
        <v>0</v>
      </c>
      <c r="V151" s="294">
        <f t="shared" si="151"/>
        <v>0</v>
      </c>
      <c r="W151" s="294">
        <f t="shared" si="151"/>
        <v>0</v>
      </c>
      <c r="X151" s="294">
        <f t="shared" si="151"/>
        <v>0</v>
      </c>
      <c r="Y151" s="294">
        <f t="shared" si="151"/>
        <v>0</v>
      </c>
      <c r="Z151" s="294">
        <f t="shared" si="151"/>
        <v>0</v>
      </c>
      <c r="AA151" s="294">
        <f t="shared" si="151"/>
        <v>0</v>
      </c>
      <c r="AB151" s="294">
        <f t="shared" si="151"/>
        <v>0</v>
      </c>
      <c r="AC151" s="294">
        <f t="shared" si="151"/>
        <v>0</v>
      </c>
      <c r="AD151" s="294">
        <f t="shared" si="151"/>
        <v>0</v>
      </c>
      <c r="AE151" s="300">
        <f t="shared" si="151"/>
        <v>0</v>
      </c>
    </row>
    <row r="152" spans="1:31" x14ac:dyDescent="0.2">
      <c r="A152" s="678" t="str">
        <f>Schedule!$F$3</f>
        <v>Accelerated transition</v>
      </c>
      <c r="B152" s="677" t="s">
        <v>172</v>
      </c>
      <c r="C152" s="178">
        <f>Schedule!$F$6</f>
        <v>2019</v>
      </c>
      <c r="D152" s="262">
        <f>VLOOKUP(B152,Schedule!$B$13:$G$47,Schedule!$F$1,FALSE)</f>
        <v>2029</v>
      </c>
      <c r="E152" s="247">
        <f t="shared" si="148"/>
        <v>797.9</v>
      </c>
      <c r="F152" s="247">
        <f t="shared" si="148"/>
        <v>773.7</v>
      </c>
      <c r="G152" s="247">
        <f t="shared" si="148"/>
        <v>502.9</v>
      </c>
      <c r="H152" s="247">
        <f t="shared" si="148"/>
        <v>578.79999999999995</v>
      </c>
      <c r="I152" s="247">
        <f t="shared" si="148"/>
        <v>748.2</v>
      </c>
      <c r="J152" s="247">
        <f t="shared" si="148"/>
        <v>702.1</v>
      </c>
      <c r="K152" s="294">
        <f t="shared" ref="K152:AE152" si="152">K116*$B$137/$O47</f>
        <v>702.10000000000014</v>
      </c>
      <c r="L152" s="294">
        <f t="shared" si="152"/>
        <v>702.10000000000014</v>
      </c>
      <c r="M152" s="294">
        <f t="shared" si="152"/>
        <v>702.10000000000014</v>
      </c>
      <c r="N152" s="294">
        <f t="shared" si="152"/>
        <v>702.10000000000014</v>
      </c>
      <c r="O152" s="294">
        <f t="shared" si="152"/>
        <v>702.10000000000014</v>
      </c>
      <c r="P152" s="294">
        <f t="shared" si="152"/>
        <v>702.10000000000014</v>
      </c>
      <c r="Q152" s="294">
        <f t="shared" si="152"/>
        <v>702.10000000000014</v>
      </c>
      <c r="R152" s="294">
        <f t="shared" si="152"/>
        <v>702.10000000000014</v>
      </c>
      <c r="S152" s="294">
        <f t="shared" si="152"/>
        <v>702.10000000000014</v>
      </c>
      <c r="T152" s="294">
        <f t="shared" si="152"/>
        <v>702.10000000000014</v>
      </c>
      <c r="U152" s="294">
        <f t="shared" si="152"/>
        <v>0</v>
      </c>
      <c r="V152" s="294">
        <f t="shared" si="152"/>
        <v>0</v>
      </c>
      <c r="W152" s="294">
        <f t="shared" si="152"/>
        <v>0</v>
      </c>
      <c r="X152" s="294">
        <f t="shared" si="152"/>
        <v>0</v>
      </c>
      <c r="Y152" s="294">
        <f t="shared" si="152"/>
        <v>0</v>
      </c>
      <c r="Z152" s="294">
        <f t="shared" si="152"/>
        <v>0</v>
      </c>
      <c r="AA152" s="294">
        <f t="shared" si="152"/>
        <v>0</v>
      </c>
      <c r="AB152" s="294">
        <f t="shared" si="152"/>
        <v>0</v>
      </c>
      <c r="AC152" s="294">
        <f t="shared" si="152"/>
        <v>0</v>
      </c>
      <c r="AD152" s="294">
        <f t="shared" si="152"/>
        <v>0</v>
      </c>
      <c r="AE152" s="300">
        <f t="shared" si="152"/>
        <v>0</v>
      </c>
    </row>
    <row r="153" spans="1:31" x14ac:dyDescent="0.2">
      <c r="A153" s="678" t="str">
        <f>Schedule!$F$3</f>
        <v>Accelerated transition</v>
      </c>
      <c r="B153" s="677" t="s">
        <v>173</v>
      </c>
      <c r="C153" s="178">
        <f>Schedule!$F$6</f>
        <v>2019</v>
      </c>
      <c r="D153" s="262">
        <f>VLOOKUP(B153,Schedule!$B$13:$G$47,Schedule!$F$1,FALSE)</f>
        <v>2029</v>
      </c>
      <c r="E153" s="247">
        <f t="shared" si="148"/>
        <v>1020.1</v>
      </c>
      <c r="F153" s="247">
        <f t="shared" si="148"/>
        <v>990.1</v>
      </c>
      <c r="G153" s="247">
        <f t="shared" si="148"/>
        <v>1001.8</v>
      </c>
      <c r="H153" s="247">
        <f t="shared" si="148"/>
        <v>918.8</v>
      </c>
      <c r="I153" s="247">
        <f t="shared" si="148"/>
        <v>1023.4</v>
      </c>
      <c r="J153" s="247">
        <f t="shared" si="148"/>
        <v>846.1</v>
      </c>
      <c r="K153" s="294">
        <f t="shared" ref="K153:AE153" si="153">K117*$B$137/$O48</f>
        <v>846.1</v>
      </c>
      <c r="L153" s="294">
        <f t="shared" si="153"/>
        <v>846.1</v>
      </c>
      <c r="M153" s="294">
        <f t="shared" si="153"/>
        <v>846.1</v>
      </c>
      <c r="N153" s="294">
        <f t="shared" si="153"/>
        <v>846.1</v>
      </c>
      <c r="O153" s="294">
        <f t="shared" si="153"/>
        <v>846.1</v>
      </c>
      <c r="P153" s="294">
        <f t="shared" si="153"/>
        <v>846.1</v>
      </c>
      <c r="Q153" s="294">
        <f t="shared" si="153"/>
        <v>846.1</v>
      </c>
      <c r="R153" s="294">
        <f t="shared" si="153"/>
        <v>846.1</v>
      </c>
      <c r="S153" s="294">
        <f t="shared" si="153"/>
        <v>846.1</v>
      </c>
      <c r="T153" s="294">
        <f t="shared" si="153"/>
        <v>846.1</v>
      </c>
      <c r="U153" s="294">
        <f t="shared" si="153"/>
        <v>0</v>
      </c>
      <c r="V153" s="294">
        <f t="shared" si="153"/>
        <v>0</v>
      </c>
      <c r="W153" s="294">
        <f t="shared" si="153"/>
        <v>0</v>
      </c>
      <c r="X153" s="294">
        <f t="shared" si="153"/>
        <v>0</v>
      </c>
      <c r="Y153" s="294">
        <f t="shared" si="153"/>
        <v>0</v>
      </c>
      <c r="Z153" s="294">
        <f t="shared" si="153"/>
        <v>0</v>
      </c>
      <c r="AA153" s="294">
        <f t="shared" si="153"/>
        <v>0</v>
      </c>
      <c r="AB153" s="294">
        <f t="shared" si="153"/>
        <v>0</v>
      </c>
      <c r="AC153" s="294">
        <f t="shared" si="153"/>
        <v>0</v>
      </c>
      <c r="AD153" s="294">
        <f t="shared" si="153"/>
        <v>0</v>
      </c>
      <c r="AE153" s="300">
        <f t="shared" si="153"/>
        <v>0</v>
      </c>
    </row>
    <row r="154" spans="1:31" x14ac:dyDescent="0.2">
      <c r="A154" s="678" t="str">
        <f>Schedule!$F$3</f>
        <v>Accelerated transition</v>
      </c>
      <c r="B154" s="677" t="s">
        <v>174</v>
      </c>
      <c r="C154" s="178">
        <f>Schedule!$F$6</f>
        <v>2019</v>
      </c>
      <c r="D154" s="262">
        <f>VLOOKUP(B154,Schedule!$B$13:$G$47,Schedule!$F$1,FALSE)</f>
        <v>2023</v>
      </c>
      <c r="E154" s="247">
        <f t="shared" si="148"/>
        <v>776.7</v>
      </c>
      <c r="F154" s="247">
        <f t="shared" si="148"/>
        <v>770.4</v>
      </c>
      <c r="G154" s="247">
        <f t="shared" si="148"/>
        <v>723.4</v>
      </c>
      <c r="H154" s="247">
        <f t="shared" si="148"/>
        <v>812.2</v>
      </c>
      <c r="I154" s="247">
        <f t="shared" si="148"/>
        <v>530.1</v>
      </c>
      <c r="J154" s="247">
        <f t="shared" si="148"/>
        <v>588.70000000000005</v>
      </c>
      <c r="K154" s="294">
        <f t="shared" ref="K154:AE154" si="154">K118*$B$137/$O49</f>
        <v>588.69999999999993</v>
      </c>
      <c r="L154" s="294">
        <f t="shared" si="154"/>
        <v>588.69999999999993</v>
      </c>
      <c r="M154" s="294">
        <f t="shared" si="154"/>
        <v>588.69999999999993</v>
      </c>
      <c r="N154" s="294">
        <f t="shared" si="154"/>
        <v>588.69999999999993</v>
      </c>
      <c r="O154" s="294">
        <f t="shared" si="154"/>
        <v>0</v>
      </c>
      <c r="P154" s="294">
        <f t="shared" si="154"/>
        <v>0</v>
      </c>
      <c r="Q154" s="294">
        <f t="shared" si="154"/>
        <v>0</v>
      </c>
      <c r="R154" s="294">
        <f t="shared" si="154"/>
        <v>0</v>
      </c>
      <c r="S154" s="294">
        <f t="shared" si="154"/>
        <v>0</v>
      </c>
      <c r="T154" s="294">
        <f t="shared" si="154"/>
        <v>0</v>
      </c>
      <c r="U154" s="294">
        <f t="shared" si="154"/>
        <v>0</v>
      </c>
      <c r="V154" s="294">
        <f t="shared" si="154"/>
        <v>0</v>
      </c>
      <c r="W154" s="294">
        <f t="shared" si="154"/>
        <v>0</v>
      </c>
      <c r="X154" s="294">
        <f t="shared" si="154"/>
        <v>0</v>
      </c>
      <c r="Y154" s="294">
        <f t="shared" si="154"/>
        <v>0</v>
      </c>
      <c r="Z154" s="294">
        <f t="shared" si="154"/>
        <v>0</v>
      </c>
      <c r="AA154" s="294">
        <f t="shared" si="154"/>
        <v>0</v>
      </c>
      <c r="AB154" s="294">
        <f t="shared" si="154"/>
        <v>0</v>
      </c>
      <c r="AC154" s="294">
        <f t="shared" si="154"/>
        <v>0</v>
      </c>
      <c r="AD154" s="294">
        <f t="shared" si="154"/>
        <v>0</v>
      </c>
      <c r="AE154" s="300">
        <f t="shared" si="154"/>
        <v>0</v>
      </c>
    </row>
    <row r="155" spans="1:31" x14ac:dyDescent="0.2">
      <c r="A155" s="678" t="str">
        <f>Schedule!$F$3</f>
        <v>Accelerated transition</v>
      </c>
      <c r="B155" s="677" t="s">
        <v>175</v>
      </c>
      <c r="C155" s="178">
        <f>Schedule!$F$6</f>
        <v>2019</v>
      </c>
      <c r="D155" s="262">
        <f>VLOOKUP(B155,Schedule!$B$13:$G$47,Schedule!$F$1,FALSE)</f>
        <v>2029</v>
      </c>
      <c r="E155" s="247">
        <f t="shared" si="148"/>
        <v>1126</v>
      </c>
      <c r="F155" s="247">
        <f t="shared" si="148"/>
        <v>1071.0999999999999</v>
      </c>
      <c r="G155" s="247">
        <f t="shared" si="148"/>
        <v>1059</v>
      </c>
      <c r="H155" s="247">
        <f t="shared" si="148"/>
        <v>892.5</v>
      </c>
      <c r="I155" s="247">
        <f t="shared" si="148"/>
        <v>1020.9</v>
      </c>
      <c r="J155" s="247">
        <f t="shared" si="148"/>
        <v>901.7</v>
      </c>
      <c r="K155" s="294">
        <f t="shared" ref="K155:AE155" si="155">K119*$B$137/$O50</f>
        <v>901.69999999999993</v>
      </c>
      <c r="L155" s="294">
        <f t="shared" si="155"/>
        <v>901.69999999999993</v>
      </c>
      <c r="M155" s="294">
        <f t="shared" si="155"/>
        <v>901.69999999999993</v>
      </c>
      <c r="N155" s="294">
        <f t="shared" si="155"/>
        <v>901.69999999999993</v>
      </c>
      <c r="O155" s="294">
        <f t="shared" si="155"/>
        <v>901.69999999999993</v>
      </c>
      <c r="P155" s="294">
        <f t="shared" si="155"/>
        <v>901.69999999999993</v>
      </c>
      <c r="Q155" s="294">
        <f t="shared" si="155"/>
        <v>901.69999999999993</v>
      </c>
      <c r="R155" s="294">
        <f t="shared" si="155"/>
        <v>901.69999999999993</v>
      </c>
      <c r="S155" s="294">
        <f t="shared" si="155"/>
        <v>901.69999999999993</v>
      </c>
      <c r="T155" s="294">
        <f t="shared" si="155"/>
        <v>901.69999999999993</v>
      </c>
      <c r="U155" s="294">
        <f t="shared" si="155"/>
        <v>0</v>
      </c>
      <c r="V155" s="294">
        <f t="shared" si="155"/>
        <v>0</v>
      </c>
      <c r="W155" s="294">
        <f t="shared" si="155"/>
        <v>0</v>
      </c>
      <c r="X155" s="294">
        <f t="shared" si="155"/>
        <v>0</v>
      </c>
      <c r="Y155" s="294">
        <f t="shared" si="155"/>
        <v>0</v>
      </c>
      <c r="Z155" s="294">
        <f t="shared" si="155"/>
        <v>0</v>
      </c>
      <c r="AA155" s="294">
        <f t="shared" si="155"/>
        <v>0</v>
      </c>
      <c r="AB155" s="294">
        <f t="shared" si="155"/>
        <v>0</v>
      </c>
      <c r="AC155" s="294">
        <f t="shared" si="155"/>
        <v>0</v>
      </c>
      <c r="AD155" s="294">
        <f t="shared" si="155"/>
        <v>0</v>
      </c>
      <c r="AE155" s="300">
        <f t="shared" si="155"/>
        <v>0</v>
      </c>
    </row>
    <row r="156" spans="1:31" x14ac:dyDescent="0.2">
      <c r="A156" s="678" t="str">
        <f>Schedule!$F$3</f>
        <v>Accelerated transition</v>
      </c>
      <c r="B156" s="677" t="s">
        <v>176</v>
      </c>
      <c r="C156" s="178">
        <f>Schedule!$F$6</f>
        <v>2019</v>
      </c>
      <c r="D156" s="262">
        <f>VLOOKUP(B156,Schedule!$B$13:$G$47,Schedule!$F$1,FALSE)</f>
        <v>2029</v>
      </c>
      <c r="E156" s="247">
        <f t="shared" si="148"/>
        <v>1081.5</v>
      </c>
      <c r="F156" s="247">
        <f t="shared" si="148"/>
        <v>1138.2</v>
      </c>
      <c r="G156" s="247">
        <f t="shared" si="148"/>
        <v>1086.2</v>
      </c>
      <c r="H156" s="247">
        <f t="shared" si="148"/>
        <v>1090.2</v>
      </c>
      <c r="I156" s="247">
        <f t="shared" si="148"/>
        <v>1056</v>
      </c>
      <c r="J156" s="247">
        <f t="shared" si="148"/>
        <v>959</v>
      </c>
      <c r="K156" s="294">
        <f t="shared" ref="K156:AE156" si="156">K120*$B$137/$O51</f>
        <v>959.00000000000011</v>
      </c>
      <c r="L156" s="294">
        <f t="shared" si="156"/>
        <v>959.00000000000011</v>
      </c>
      <c r="M156" s="294">
        <f t="shared" si="156"/>
        <v>959.00000000000011</v>
      </c>
      <c r="N156" s="294">
        <f t="shared" si="156"/>
        <v>959.00000000000011</v>
      </c>
      <c r="O156" s="294">
        <f t="shared" si="156"/>
        <v>959.00000000000011</v>
      </c>
      <c r="P156" s="294">
        <f t="shared" si="156"/>
        <v>959.00000000000011</v>
      </c>
      <c r="Q156" s="294">
        <f t="shared" si="156"/>
        <v>959.00000000000011</v>
      </c>
      <c r="R156" s="294">
        <f t="shared" si="156"/>
        <v>959.00000000000011</v>
      </c>
      <c r="S156" s="294">
        <f t="shared" si="156"/>
        <v>959.00000000000011</v>
      </c>
      <c r="T156" s="294">
        <f t="shared" si="156"/>
        <v>959.00000000000011</v>
      </c>
      <c r="U156" s="294">
        <f t="shared" si="156"/>
        <v>0</v>
      </c>
      <c r="V156" s="294">
        <f t="shared" si="156"/>
        <v>0</v>
      </c>
      <c r="W156" s="294">
        <f t="shared" si="156"/>
        <v>0</v>
      </c>
      <c r="X156" s="294">
        <f t="shared" si="156"/>
        <v>0</v>
      </c>
      <c r="Y156" s="294">
        <f t="shared" si="156"/>
        <v>0</v>
      </c>
      <c r="Z156" s="294">
        <f t="shared" si="156"/>
        <v>0</v>
      </c>
      <c r="AA156" s="294">
        <f t="shared" si="156"/>
        <v>0</v>
      </c>
      <c r="AB156" s="294">
        <f t="shared" si="156"/>
        <v>0</v>
      </c>
      <c r="AC156" s="294">
        <f t="shared" si="156"/>
        <v>0</v>
      </c>
      <c r="AD156" s="294">
        <f t="shared" si="156"/>
        <v>0</v>
      </c>
      <c r="AE156" s="300">
        <f t="shared" si="156"/>
        <v>0</v>
      </c>
    </row>
    <row r="157" spans="1:31" ht="16" thickBot="1" x14ac:dyDescent="0.25">
      <c r="A157" s="440" t="str">
        <f>Schedule!$F$3</f>
        <v>Accelerated transition</v>
      </c>
      <c r="B157" s="188" t="s">
        <v>221</v>
      </c>
      <c r="C157" s="190"/>
      <c r="D157" s="188"/>
      <c r="E157" s="352">
        <f>SUM(E149:E156)</f>
        <v>6623.5</v>
      </c>
      <c r="F157" s="352">
        <f>SUM(F149:F156)</f>
        <v>6386.9000000000005</v>
      </c>
      <c r="G157" s="352">
        <f t="shared" ref="G157:AE157" si="157">SUM(G149:G156)</f>
        <v>6110.2</v>
      </c>
      <c r="H157" s="352">
        <f t="shared" si="157"/>
        <v>5942.5</v>
      </c>
      <c r="I157" s="352">
        <f t="shared" si="157"/>
        <v>6048.7</v>
      </c>
      <c r="J157" s="352">
        <f t="shared" si="157"/>
        <v>5887.9</v>
      </c>
      <c r="K157" s="353">
        <f>SUM(K149:K156)</f>
        <v>5887.9000000000005</v>
      </c>
      <c r="L157" s="353">
        <f t="shared" si="157"/>
        <v>5887.9000000000005</v>
      </c>
      <c r="M157" s="353">
        <f t="shared" si="157"/>
        <v>5330.9000000000005</v>
      </c>
      <c r="N157" s="353">
        <f t="shared" si="157"/>
        <v>5330.9000000000005</v>
      </c>
      <c r="O157" s="353">
        <f t="shared" si="157"/>
        <v>4742.2000000000007</v>
      </c>
      <c r="P157" s="353">
        <f t="shared" si="157"/>
        <v>4742.2000000000007</v>
      </c>
      <c r="Q157" s="353">
        <f t="shared" si="157"/>
        <v>4742.2000000000007</v>
      </c>
      <c r="R157" s="353">
        <f t="shared" si="157"/>
        <v>4742.2000000000007</v>
      </c>
      <c r="S157" s="353">
        <f t="shared" si="157"/>
        <v>4742.2000000000007</v>
      </c>
      <c r="T157" s="353">
        <f t="shared" si="157"/>
        <v>4742.2000000000007</v>
      </c>
      <c r="U157" s="353">
        <f t="shared" si="157"/>
        <v>0</v>
      </c>
      <c r="V157" s="353">
        <f t="shared" si="157"/>
        <v>0</v>
      </c>
      <c r="W157" s="353">
        <f t="shared" si="157"/>
        <v>0</v>
      </c>
      <c r="X157" s="353">
        <f t="shared" si="157"/>
        <v>0</v>
      </c>
      <c r="Y157" s="353">
        <f t="shared" si="157"/>
        <v>0</v>
      </c>
      <c r="Z157" s="353">
        <f t="shared" si="157"/>
        <v>0</v>
      </c>
      <c r="AA157" s="353">
        <f t="shared" si="157"/>
        <v>0</v>
      </c>
      <c r="AB157" s="353">
        <f t="shared" si="157"/>
        <v>0</v>
      </c>
      <c r="AC157" s="353">
        <f t="shared" si="157"/>
        <v>0</v>
      </c>
      <c r="AD157" s="353">
        <f t="shared" si="157"/>
        <v>0</v>
      </c>
      <c r="AE157" s="354">
        <f t="shared" si="157"/>
        <v>0</v>
      </c>
    </row>
  </sheetData>
  <mergeCells count="10">
    <mergeCell ref="A135:B135"/>
    <mergeCell ref="A58:D58"/>
    <mergeCell ref="A13:P13"/>
    <mergeCell ref="A1:P1"/>
    <mergeCell ref="A23:O23"/>
    <mergeCell ref="A32:O32"/>
    <mergeCell ref="A42:O42"/>
    <mergeCell ref="A72:O72"/>
    <mergeCell ref="A52:O52"/>
    <mergeCell ref="A73:E73"/>
  </mergeCells>
  <pageMargins left="0.7" right="0.7" top="0.75" bottom="0.75" header="0.3" footer="0.3"/>
  <pageSetup orientation="portrait" horizontalDpi="4294967293" verticalDpi="0" r:id="rId1"/>
  <ignoredErrors>
    <ignoredError sqref="U83:AE83"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0155-6C44-48EA-B78E-4578BC2FDADC}">
  <sheetPr>
    <tabColor theme="0" tint="-0.499984740745262"/>
  </sheetPr>
  <dimension ref="A1:AO142"/>
  <sheetViews>
    <sheetView topLeftCell="K124" zoomScale="70" zoomScaleNormal="70" workbookViewId="0">
      <selection activeCell="F72" sqref="F72"/>
    </sheetView>
  </sheetViews>
  <sheetFormatPr baseColWidth="10" defaultColWidth="8.83203125" defaultRowHeight="15" x14ac:dyDescent="0.2"/>
  <cols>
    <col min="1" max="1" width="34.5" style="15" customWidth="1"/>
    <col min="2" max="2" width="17.5" customWidth="1"/>
    <col min="3" max="3" width="14" bestFit="1" customWidth="1"/>
    <col min="4" max="4" width="14.1640625" customWidth="1"/>
    <col min="5" max="5" width="10.1640625" customWidth="1"/>
    <col min="6" max="6" width="10.33203125" customWidth="1"/>
    <col min="7" max="8" width="9.6640625" bestFit="1" customWidth="1"/>
    <col min="9" max="9" width="13.1640625" customWidth="1"/>
    <col min="10" max="10" width="12.83203125" customWidth="1"/>
    <col min="11" max="11" width="14.5" bestFit="1" customWidth="1"/>
    <col min="12" max="15" width="9.6640625" bestFit="1" customWidth="1"/>
    <col min="16" max="16" width="11.83203125" bestFit="1" customWidth="1"/>
    <col min="17" max="17" width="10" customWidth="1"/>
    <col min="18" max="18" width="9.6640625" bestFit="1" customWidth="1"/>
    <col min="19" max="19" width="9.5" bestFit="1" customWidth="1"/>
    <col min="37" max="39" width="14.5" customWidth="1"/>
    <col min="51" max="53" width="30.33203125" bestFit="1" customWidth="1"/>
  </cols>
  <sheetData>
    <row r="1" spans="1:19" ht="25" thickBot="1" x14ac:dyDescent="0.25">
      <c r="A1" s="775" t="s">
        <v>222</v>
      </c>
      <c r="B1" s="776"/>
      <c r="C1" s="776"/>
      <c r="D1" s="776"/>
      <c r="E1" s="776"/>
      <c r="F1" s="776"/>
      <c r="G1" s="776"/>
      <c r="H1" s="776"/>
      <c r="I1" s="776"/>
      <c r="J1" s="776"/>
      <c r="K1" s="776"/>
      <c r="L1" s="776"/>
      <c r="M1" s="776"/>
      <c r="N1" s="776"/>
      <c r="O1" s="776"/>
      <c r="P1" s="776"/>
      <c r="Q1" s="777"/>
    </row>
    <row r="2" spans="1:19" ht="25" thickBot="1" x14ac:dyDescent="0.25">
      <c r="A2" s="801" t="s">
        <v>223</v>
      </c>
      <c r="B2" s="802"/>
      <c r="C2" s="802"/>
      <c r="D2" s="802"/>
      <c r="E2" s="802"/>
      <c r="F2" s="802"/>
      <c r="G2" s="802"/>
      <c r="H2" s="802"/>
      <c r="I2" s="802"/>
      <c r="J2" s="802"/>
      <c r="K2" s="802"/>
      <c r="L2" s="802"/>
      <c r="M2" s="802"/>
      <c r="N2" s="802"/>
      <c r="O2" s="802"/>
      <c r="P2" s="802"/>
      <c r="Q2" s="803"/>
      <c r="R2" t="s">
        <v>192</v>
      </c>
      <c r="S2" t="s">
        <v>224</v>
      </c>
    </row>
    <row r="3" spans="1:19" ht="16" thickBot="1" x14ac:dyDescent="0.25">
      <c r="A3" s="526" t="s">
        <v>91</v>
      </c>
      <c r="B3" s="521">
        <v>2005</v>
      </c>
      <c r="C3" s="521">
        <v>2006</v>
      </c>
      <c r="D3" s="521">
        <v>2007</v>
      </c>
      <c r="E3" s="521">
        <v>2008</v>
      </c>
      <c r="F3" s="521">
        <v>2009</v>
      </c>
      <c r="G3" s="521">
        <v>2010</v>
      </c>
      <c r="H3" s="521">
        <v>2011</v>
      </c>
      <c r="I3" s="521">
        <v>2012</v>
      </c>
      <c r="J3" s="521">
        <v>2013</v>
      </c>
      <c r="K3" s="521">
        <v>2014</v>
      </c>
      <c r="L3" s="521">
        <v>2015</v>
      </c>
      <c r="M3" s="521">
        <v>2016</v>
      </c>
      <c r="N3" s="521">
        <v>2017</v>
      </c>
      <c r="O3" s="521">
        <v>2018</v>
      </c>
      <c r="P3" s="521">
        <v>2019</v>
      </c>
      <c r="Q3" s="522">
        <v>2020</v>
      </c>
    </row>
    <row r="4" spans="1:19" x14ac:dyDescent="0.2">
      <c r="A4" s="524" t="s">
        <v>225</v>
      </c>
      <c r="B4" s="538">
        <v>458</v>
      </c>
      <c r="C4" s="538">
        <v>498.9</v>
      </c>
      <c r="D4" s="538">
        <v>419.8</v>
      </c>
      <c r="E4" s="538">
        <v>476.3</v>
      </c>
      <c r="F4" s="538">
        <v>479.2</v>
      </c>
      <c r="G4" s="538">
        <v>462.9</v>
      </c>
      <c r="H4" s="538">
        <v>390.3</v>
      </c>
      <c r="I4" s="538">
        <v>496.2</v>
      </c>
      <c r="J4" s="538">
        <v>156.80000000000001</v>
      </c>
      <c r="K4" s="539" t="s">
        <v>226</v>
      </c>
      <c r="L4" s="539"/>
      <c r="M4" s="539"/>
      <c r="N4" s="539"/>
      <c r="O4" s="539"/>
      <c r="P4" s="539"/>
      <c r="Q4" s="540"/>
    </row>
    <row r="5" spans="1:19" x14ac:dyDescent="0.2">
      <c r="A5" s="523" t="s">
        <v>227</v>
      </c>
      <c r="B5" s="538">
        <v>458</v>
      </c>
      <c r="C5" s="538">
        <v>468.3</v>
      </c>
      <c r="D5" s="538">
        <v>476.2</v>
      </c>
      <c r="E5" s="538">
        <v>464.5</v>
      </c>
      <c r="F5" s="538">
        <v>445.7</v>
      </c>
      <c r="G5" s="538">
        <v>486.6</v>
      </c>
      <c r="H5" s="538">
        <v>370.7</v>
      </c>
      <c r="I5" s="538">
        <v>473.1</v>
      </c>
      <c r="J5" s="538">
        <v>433.6</v>
      </c>
      <c r="K5" s="538">
        <v>287.8</v>
      </c>
      <c r="L5" s="539" t="s">
        <v>226</v>
      </c>
      <c r="M5" s="539"/>
      <c r="N5" s="539"/>
      <c r="O5" s="539"/>
      <c r="P5" s="539"/>
      <c r="Q5" s="540"/>
    </row>
    <row r="6" spans="1:19" x14ac:dyDescent="0.2">
      <c r="A6" s="523" t="s">
        <v>228</v>
      </c>
      <c r="B6" s="538">
        <v>1050.4000000000001</v>
      </c>
      <c r="C6" s="538">
        <v>1163.0999999999999</v>
      </c>
      <c r="D6" s="538">
        <v>777.1</v>
      </c>
      <c r="E6" s="538">
        <v>1104.2</v>
      </c>
      <c r="F6" s="538">
        <v>1143.9000000000001</v>
      </c>
      <c r="G6" s="538">
        <v>1183.7</v>
      </c>
      <c r="H6" s="538">
        <v>969.7</v>
      </c>
      <c r="I6" s="538">
        <v>1108</v>
      </c>
      <c r="J6" s="538">
        <v>176.4</v>
      </c>
      <c r="K6" s="538">
        <v>452.1</v>
      </c>
      <c r="L6" s="538">
        <v>1126.3</v>
      </c>
      <c r="M6" s="538">
        <v>1221.0999999999999</v>
      </c>
      <c r="N6" s="538">
        <v>1094.4000000000001</v>
      </c>
      <c r="O6" s="538">
        <v>959.7</v>
      </c>
      <c r="P6" s="538">
        <v>1141.3</v>
      </c>
      <c r="Q6" s="541">
        <v>1107.9000000000001</v>
      </c>
    </row>
    <row r="7" spans="1:19" x14ac:dyDescent="0.2">
      <c r="A7" s="523" t="s">
        <v>229</v>
      </c>
      <c r="B7" s="538">
        <v>1050.4000000000001</v>
      </c>
      <c r="C7" s="538">
        <v>916.5</v>
      </c>
      <c r="D7" s="538">
        <v>1167.5</v>
      </c>
      <c r="E7" s="538">
        <v>1054.5999999999999</v>
      </c>
      <c r="F7" s="538">
        <v>1194</v>
      </c>
      <c r="G7" s="538">
        <v>1130.4000000000001</v>
      </c>
      <c r="H7" s="538">
        <v>1038.7</v>
      </c>
      <c r="I7" s="538">
        <v>1034.8</v>
      </c>
      <c r="J7" s="538">
        <v>1018.9</v>
      </c>
      <c r="K7" s="538">
        <v>857.5</v>
      </c>
      <c r="L7" s="538">
        <v>1113.5</v>
      </c>
      <c r="M7" s="538">
        <v>1143.2</v>
      </c>
      <c r="N7" s="538">
        <v>948.1</v>
      </c>
      <c r="O7" s="538">
        <v>1047.3</v>
      </c>
      <c r="P7" s="538">
        <v>1007.5</v>
      </c>
      <c r="Q7" s="541">
        <v>765.2</v>
      </c>
    </row>
    <row r="8" spans="1:19" x14ac:dyDescent="0.2">
      <c r="A8" s="523" t="s">
        <v>230</v>
      </c>
      <c r="B8" s="538">
        <v>1107.9000000000001</v>
      </c>
      <c r="C8" s="538">
        <v>1140.5</v>
      </c>
      <c r="D8" s="538">
        <v>1107.5999999999999</v>
      </c>
      <c r="E8" s="538">
        <v>1180.4000000000001</v>
      </c>
      <c r="F8" s="538">
        <v>1130.5999999999999</v>
      </c>
      <c r="G8" s="538">
        <v>1195.8</v>
      </c>
      <c r="H8" s="538">
        <v>946.5</v>
      </c>
      <c r="I8" s="538">
        <v>1134.2</v>
      </c>
      <c r="J8" s="538">
        <v>1118.8</v>
      </c>
      <c r="K8" s="538">
        <v>1029.7</v>
      </c>
      <c r="L8" s="538">
        <v>1192</v>
      </c>
      <c r="M8" s="538">
        <v>1054.5999999999999</v>
      </c>
      <c r="N8" s="538">
        <v>1058.2</v>
      </c>
      <c r="O8" s="538">
        <v>1180.7</v>
      </c>
      <c r="P8" s="538">
        <v>922.5</v>
      </c>
      <c r="Q8" s="541">
        <v>908</v>
      </c>
    </row>
    <row r="9" spans="1:19" x14ac:dyDescent="0.2">
      <c r="A9" s="523" t="s">
        <v>231</v>
      </c>
      <c r="B9" s="538">
        <v>2215.8000000000002</v>
      </c>
      <c r="C9" s="538">
        <v>2309.6999999999998</v>
      </c>
      <c r="D9" s="538">
        <v>2150.1999999999998</v>
      </c>
      <c r="E9" s="538">
        <v>2200.1999999999998</v>
      </c>
      <c r="F9" s="538">
        <v>2411</v>
      </c>
      <c r="G9" s="538">
        <v>1847</v>
      </c>
      <c r="H9" s="538">
        <v>2136</v>
      </c>
      <c r="I9" s="538">
        <v>1932.2</v>
      </c>
      <c r="J9" s="538">
        <v>2300.6</v>
      </c>
      <c r="K9" s="538">
        <v>1959.4</v>
      </c>
      <c r="L9" s="538">
        <v>2296.6999999999998</v>
      </c>
      <c r="M9" s="538">
        <v>1902</v>
      </c>
      <c r="N9" s="538">
        <v>2333.3000000000002</v>
      </c>
      <c r="O9" s="538">
        <v>2041.8</v>
      </c>
      <c r="P9" s="538">
        <v>2131.8000000000002</v>
      </c>
      <c r="Q9" s="541">
        <v>1391</v>
      </c>
    </row>
    <row r="10" spans="1:19" x14ac:dyDescent="0.2">
      <c r="A10" s="523" t="s">
        <v>232</v>
      </c>
      <c r="B10" s="538">
        <v>2181.5</v>
      </c>
      <c r="C10" s="538">
        <v>2273.8000000000002</v>
      </c>
      <c r="D10" s="538">
        <v>2224.8000000000002</v>
      </c>
      <c r="E10" s="538">
        <v>1512.9</v>
      </c>
      <c r="F10" s="538">
        <v>2200.6</v>
      </c>
      <c r="G10" s="538">
        <v>2279.6999999999998</v>
      </c>
      <c r="H10" s="538">
        <v>2278.8000000000002</v>
      </c>
      <c r="I10" s="538">
        <v>2347.9</v>
      </c>
      <c r="J10" s="538">
        <v>2048</v>
      </c>
      <c r="K10" s="538">
        <v>2146.3000000000002</v>
      </c>
      <c r="L10" s="538">
        <v>2222.1999999999998</v>
      </c>
      <c r="M10" s="538">
        <v>2264.9</v>
      </c>
      <c r="N10" s="538">
        <v>2111.6999999999998</v>
      </c>
      <c r="O10" s="538">
        <v>2012.9</v>
      </c>
      <c r="P10" s="538">
        <v>1482</v>
      </c>
      <c r="Q10" s="541">
        <v>1463.7</v>
      </c>
    </row>
    <row r="11" spans="1:19" x14ac:dyDescent="0.2">
      <c r="A11" s="523" t="s">
        <v>233</v>
      </c>
      <c r="B11" s="538">
        <v>2164.5</v>
      </c>
      <c r="C11" s="538">
        <v>1173.7</v>
      </c>
      <c r="D11" s="538">
        <v>2242.5</v>
      </c>
      <c r="E11" s="538">
        <v>2294.4</v>
      </c>
      <c r="F11" s="538">
        <v>2303</v>
      </c>
      <c r="G11" s="538">
        <v>2281.8000000000002</v>
      </c>
      <c r="H11" s="538">
        <v>2283.1999999999998</v>
      </c>
      <c r="I11" s="538">
        <v>2300</v>
      </c>
      <c r="J11" s="538">
        <v>2262.5</v>
      </c>
      <c r="K11" s="538">
        <v>2385.9</v>
      </c>
      <c r="L11" s="538">
        <v>2083.1</v>
      </c>
      <c r="M11" s="538">
        <v>2488.9</v>
      </c>
      <c r="N11" s="538">
        <v>2072.4</v>
      </c>
      <c r="O11" s="538">
        <v>2086</v>
      </c>
      <c r="P11" s="538">
        <v>2124.6999999999998</v>
      </c>
      <c r="Q11" s="541">
        <v>1546</v>
      </c>
    </row>
    <row r="12" spans="1:19" x14ac:dyDescent="0.2">
      <c r="A12" s="523" t="s">
        <v>234</v>
      </c>
      <c r="B12" s="538">
        <v>1869.9</v>
      </c>
      <c r="C12" s="538">
        <v>2187.5</v>
      </c>
      <c r="D12" s="538">
        <v>2199.6</v>
      </c>
      <c r="E12" s="538">
        <v>2210.8000000000002</v>
      </c>
      <c r="F12" s="538">
        <v>2142.6</v>
      </c>
      <c r="G12" s="538">
        <v>2284.1999999999998</v>
      </c>
      <c r="H12" s="538">
        <v>2278.3000000000002</v>
      </c>
      <c r="I12" s="538">
        <v>1648.1</v>
      </c>
      <c r="J12" s="538">
        <v>2334.4</v>
      </c>
      <c r="K12" s="538">
        <v>2100.3000000000002</v>
      </c>
      <c r="L12" s="538">
        <v>2118.8000000000002</v>
      </c>
      <c r="M12" s="538">
        <v>1965</v>
      </c>
      <c r="N12" s="538">
        <v>2361.3000000000002</v>
      </c>
      <c r="O12" s="538">
        <v>2045.9</v>
      </c>
      <c r="P12" s="538">
        <v>2268.6</v>
      </c>
      <c r="Q12" s="541">
        <v>1606</v>
      </c>
    </row>
    <row r="13" spans="1:19" x14ac:dyDescent="0.2">
      <c r="A13" s="523" t="s">
        <v>96</v>
      </c>
      <c r="B13" s="542">
        <v>12556.4</v>
      </c>
      <c r="C13" s="542">
        <v>12132</v>
      </c>
      <c r="D13" s="542">
        <v>12765.3</v>
      </c>
      <c r="E13" s="542">
        <v>12498.3</v>
      </c>
      <c r="F13" s="542">
        <v>13450.6</v>
      </c>
      <c r="G13" s="542">
        <v>13152.1</v>
      </c>
      <c r="H13" s="542">
        <v>12692.2</v>
      </c>
      <c r="I13" s="542">
        <v>12474.5</v>
      </c>
      <c r="J13" s="542">
        <v>11850</v>
      </c>
      <c r="K13" s="542">
        <v>11219</v>
      </c>
      <c r="L13" s="542">
        <v>12152.6</v>
      </c>
      <c r="M13" s="542">
        <v>12039.7</v>
      </c>
      <c r="N13" s="542">
        <v>11979.4</v>
      </c>
      <c r="O13" s="542">
        <v>11374.3</v>
      </c>
      <c r="P13" s="542">
        <v>11078.4</v>
      </c>
      <c r="Q13" s="543">
        <v>8787.7999999999993</v>
      </c>
    </row>
    <row r="14" spans="1:19" ht="16" thickBot="1" x14ac:dyDescent="0.25">
      <c r="A14" s="525" t="s">
        <v>235</v>
      </c>
      <c r="B14" s="538">
        <v>957.9</v>
      </c>
      <c r="C14" s="538">
        <v>1076.3</v>
      </c>
      <c r="D14" s="538">
        <v>721.8</v>
      </c>
      <c r="E14" s="538">
        <v>1022.3</v>
      </c>
      <c r="F14" s="538">
        <v>1062.0999999999999</v>
      </c>
      <c r="G14" s="538">
        <v>1101.2</v>
      </c>
      <c r="H14" s="538">
        <v>899.7</v>
      </c>
      <c r="I14" s="538">
        <v>1030.5</v>
      </c>
      <c r="J14" s="538">
        <v>164.8</v>
      </c>
      <c r="K14" s="538">
        <v>375</v>
      </c>
      <c r="L14" s="538">
        <v>933.6</v>
      </c>
      <c r="M14" s="538">
        <v>953</v>
      </c>
      <c r="N14" s="538">
        <v>885.7</v>
      </c>
      <c r="O14" s="538">
        <v>751.6</v>
      </c>
      <c r="P14" s="538">
        <v>908.1</v>
      </c>
      <c r="Q14" s="541">
        <v>853.9</v>
      </c>
    </row>
    <row r="15" spans="1:19" ht="25" thickBot="1" x14ac:dyDescent="0.25">
      <c r="A15" s="801" t="s">
        <v>236</v>
      </c>
      <c r="B15" s="802"/>
      <c r="C15" s="802"/>
      <c r="D15" s="802"/>
      <c r="E15" s="802"/>
      <c r="F15" s="802"/>
      <c r="G15" s="802"/>
      <c r="H15" s="802"/>
      <c r="I15" s="802"/>
      <c r="J15" s="802"/>
      <c r="K15" s="802"/>
      <c r="L15" s="802"/>
      <c r="M15" s="802"/>
      <c r="N15" s="802"/>
      <c r="O15" s="802"/>
      <c r="P15" s="802"/>
      <c r="Q15" s="803"/>
      <c r="R15" t="s">
        <v>192</v>
      </c>
      <c r="S15" t="s">
        <v>224</v>
      </c>
    </row>
    <row r="16" spans="1:19" ht="16" thickBot="1" x14ac:dyDescent="0.25">
      <c r="A16" s="526" t="s">
        <v>91</v>
      </c>
      <c r="B16" s="306">
        <v>2005</v>
      </c>
      <c r="C16" s="306">
        <v>2006</v>
      </c>
      <c r="D16" s="306">
        <v>2007</v>
      </c>
      <c r="E16" s="306">
        <v>2008</v>
      </c>
      <c r="F16" s="306">
        <v>2009</v>
      </c>
      <c r="G16" s="306">
        <v>2010</v>
      </c>
      <c r="H16" s="306">
        <v>2011</v>
      </c>
      <c r="I16" s="306">
        <v>2012</v>
      </c>
      <c r="J16" s="306">
        <v>2013</v>
      </c>
      <c r="K16" s="306">
        <v>2014</v>
      </c>
      <c r="L16" s="306">
        <v>2015</v>
      </c>
      <c r="M16" s="306">
        <v>2016</v>
      </c>
      <c r="N16" s="306">
        <v>2017</v>
      </c>
      <c r="O16" s="306">
        <v>2018</v>
      </c>
      <c r="P16" s="306">
        <v>2019</v>
      </c>
      <c r="Q16" s="307">
        <v>2020</v>
      </c>
    </row>
    <row r="17" spans="1:19" x14ac:dyDescent="0.2">
      <c r="A17" s="524" t="s">
        <v>225</v>
      </c>
      <c r="B17" s="538">
        <v>406.2</v>
      </c>
      <c r="C17" s="538">
        <v>456.8</v>
      </c>
      <c r="D17" s="538">
        <v>383.9</v>
      </c>
      <c r="E17" s="538">
        <v>434.4</v>
      </c>
      <c r="F17" s="538">
        <v>437.1</v>
      </c>
      <c r="G17" s="538">
        <v>420.6</v>
      </c>
      <c r="H17" s="538">
        <v>353.3</v>
      </c>
      <c r="I17" s="538">
        <v>452.6</v>
      </c>
      <c r="J17" s="538">
        <v>142.1</v>
      </c>
      <c r="K17" s="539" t="s">
        <v>226</v>
      </c>
      <c r="L17" s="539"/>
      <c r="M17" s="539"/>
      <c r="N17" s="539"/>
      <c r="O17" s="539"/>
      <c r="P17" s="539"/>
      <c r="Q17" s="540"/>
    </row>
    <row r="18" spans="1:19" x14ac:dyDescent="0.2">
      <c r="A18" s="523" t="s">
        <v>227</v>
      </c>
      <c r="B18" s="538">
        <v>431.8</v>
      </c>
      <c r="C18" s="538">
        <v>429</v>
      </c>
      <c r="D18" s="538">
        <v>433.7</v>
      </c>
      <c r="E18" s="538">
        <v>423.4</v>
      </c>
      <c r="F18" s="538">
        <v>407.5</v>
      </c>
      <c r="G18" s="538">
        <v>441.1</v>
      </c>
      <c r="H18" s="538">
        <v>335.2</v>
      </c>
      <c r="I18" s="538">
        <v>432.5</v>
      </c>
      <c r="J18" s="538">
        <v>383.8</v>
      </c>
      <c r="K18" s="538">
        <v>245.5</v>
      </c>
      <c r="L18" s="539">
        <v>-29.1</v>
      </c>
      <c r="M18" s="539">
        <v>-19.399999999999999</v>
      </c>
      <c r="N18" s="539">
        <v>-27.6</v>
      </c>
      <c r="O18" s="539">
        <v>-24.2</v>
      </c>
      <c r="P18" s="539">
        <v>-23.1</v>
      </c>
      <c r="Q18" s="540">
        <v>-8.6999999999999993</v>
      </c>
    </row>
    <row r="19" spans="1:19" x14ac:dyDescent="0.2">
      <c r="A19" s="523" t="s">
        <v>228</v>
      </c>
      <c r="B19" s="538">
        <v>957.9</v>
      </c>
      <c r="C19" s="538">
        <v>1076.3</v>
      </c>
      <c r="D19" s="538">
        <v>721.8</v>
      </c>
      <c r="E19" s="538">
        <v>1022.3</v>
      </c>
      <c r="F19" s="538">
        <v>1062.0999999999999</v>
      </c>
      <c r="G19" s="538">
        <v>1101.2</v>
      </c>
      <c r="H19" s="538">
        <v>899.7</v>
      </c>
      <c r="I19" s="538">
        <v>1030.5</v>
      </c>
      <c r="J19" s="544">
        <f t="shared" ref="J19:Q19" si="0">J14+J18</f>
        <v>548.6</v>
      </c>
      <c r="K19" s="544">
        <f t="shared" si="0"/>
        <v>620.5</v>
      </c>
      <c r="L19" s="544">
        <f t="shared" si="0"/>
        <v>904.5</v>
      </c>
      <c r="M19" s="544">
        <f t="shared" si="0"/>
        <v>933.6</v>
      </c>
      <c r="N19" s="544">
        <f t="shared" si="0"/>
        <v>858.1</v>
      </c>
      <c r="O19" s="544">
        <f t="shared" si="0"/>
        <v>727.4</v>
      </c>
      <c r="P19" s="544">
        <f t="shared" si="0"/>
        <v>885</v>
      </c>
      <c r="Q19" s="545">
        <f t="shared" si="0"/>
        <v>845.19999999999993</v>
      </c>
    </row>
    <row r="20" spans="1:19" x14ac:dyDescent="0.2">
      <c r="A20" s="523" t="s">
        <v>229</v>
      </c>
      <c r="B20" s="538">
        <v>991.9</v>
      </c>
      <c r="C20" s="538">
        <v>849.4</v>
      </c>
      <c r="D20" s="538">
        <v>1082.4000000000001</v>
      </c>
      <c r="E20" s="538">
        <v>976.8</v>
      </c>
      <c r="F20" s="538">
        <v>1109</v>
      </c>
      <c r="G20" s="538">
        <v>1052.5</v>
      </c>
      <c r="H20" s="538">
        <v>964.1</v>
      </c>
      <c r="I20" s="538">
        <v>962.4</v>
      </c>
      <c r="J20" s="538">
        <v>947.5</v>
      </c>
      <c r="K20" s="538">
        <v>794.3</v>
      </c>
      <c r="L20" s="538">
        <v>1032.5999999999999</v>
      </c>
      <c r="M20" s="538">
        <v>1055.5999999999999</v>
      </c>
      <c r="N20" s="538">
        <v>874.5</v>
      </c>
      <c r="O20" s="538">
        <v>965.4</v>
      </c>
      <c r="P20" s="538">
        <v>928.3</v>
      </c>
      <c r="Q20" s="541">
        <v>699</v>
      </c>
    </row>
    <row r="21" spans="1:19" x14ac:dyDescent="0.2">
      <c r="A21" s="523" t="s">
        <v>230</v>
      </c>
      <c r="B21" s="538">
        <v>1106.8</v>
      </c>
      <c r="C21" s="538">
        <v>1071.5</v>
      </c>
      <c r="D21" s="538">
        <v>1035.5999999999999</v>
      </c>
      <c r="E21" s="538">
        <v>1104.2</v>
      </c>
      <c r="F21" s="538">
        <v>1059.2</v>
      </c>
      <c r="G21" s="538">
        <v>1117.3</v>
      </c>
      <c r="H21" s="538">
        <v>881.7</v>
      </c>
      <c r="I21" s="538">
        <v>1056.0999999999999</v>
      </c>
      <c r="J21" s="538">
        <v>1042.3</v>
      </c>
      <c r="K21" s="538">
        <v>958.3</v>
      </c>
      <c r="L21" s="538">
        <v>1114</v>
      </c>
      <c r="M21" s="538">
        <v>982.5</v>
      </c>
      <c r="N21" s="538">
        <v>990.2</v>
      </c>
      <c r="O21" s="538">
        <v>1101.3</v>
      </c>
      <c r="P21" s="538">
        <v>859.8</v>
      </c>
      <c r="Q21" s="541">
        <v>841.2</v>
      </c>
    </row>
    <row r="22" spans="1:19" x14ac:dyDescent="0.2">
      <c r="A22" s="523" t="s">
        <v>231</v>
      </c>
      <c r="B22" s="538">
        <v>1999.7</v>
      </c>
      <c r="C22" s="538">
        <v>2170.1999999999998</v>
      </c>
      <c r="D22" s="538">
        <v>2012.1</v>
      </c>
      <c r="E22" s="538">
        <v>2058.1</v>
      </c>
      <c r="F22" s="538">
        <v>2259</v>
      </c>
      <c r="G22" s="538">
        <v>1728.3</v>
      </c>
      <c r="H22" s="538">
        <v>1996.7</v>
      </c>
      <c r="I22" s="538">
        <v>1805.6</v>
      </c>
      <c r="J22" s="538">
        <v>2144.1999999999998</v>
      </c>
      <c r="K22" s="538">
        <v>1829.3</v>
      </c>
      <c r="L22" s="538">
        <v>2149</v>
      </c>
      <c r="M22" s="538">
        <v>1775.5</v>
      </c>
      <c r="N22" s="538">
        <v>2184.8000000000002</v>
      </c>
      <c r="O22" s="538">
        <v>1910.9</v>
      </c>
      <c r="P22" s="538">
        <v>1991.6</v>
      </c>
      <c r="Q22" s="541">
        <v>1293.2</v>
      </c>
    </row>
    <row r="23" spans="1:19" x14ac:dyDescent="0.2">
      <c r="A23" s="523" t="s">
        <v>232</v>
      </c>
      <c r="B23" s="538">
        <v>2019.7</v>
      </c>
      <c r="C23" s="538">
        <v>2106.5</v>
      </c>
      <c r="D23" s="538">
        <v>2047.1</v>
      </c>
      <c r="E23" s="538">
        <v>1385.2</v>
      </c>
      <c r="F23" s="538">
        <v>2030.9</v>
      </c>
      <c r="G23" s="538">
        <v>2102.6999999999998</v>
      </c>
      <c r="H23" s="538">
        <v>2100.5</v>
      </c>
      <c r="I23" s="538">
        <v>2166.8000000000002</v>
      </c>
      <c r="J23" s="538">
        <v>1880.5</v>
      </c>
      <c r="K23" s="538">
        <v>1973.5</v>
      </c>
      <c r="L23" s="538">
        <v>2049.9</v>
      </c>
      <c r="M23" s="538">
        <v>2086.8000000000002</v>
      </c>
      <c r="N23" s="538">
        <v>1939.8</v>
      </c>
      <c r="O23" s="538">
        <v>1847.4</v>
      </c>
      <c r="P23" s="538">
        <v>1346.3</v>
      </c>
      <c r="Q23" s="541">
        <v>1326</v>
      </c>
    </row>
    <row r="24" spans="1:19" x14ac:dyDescent="0.2">
      <c r="A24" s="523" t="s">
        <v>233</v>
      </c>
      <c r="B24" s="538">
        <v>1972.8</v>
      </c>
      <c r="C24" s="538">
        <v>1073.9000000000001</v>
      </c>
      <c r="D24" s="538">
        <v>2067.6999999999998</v>
      </c>
      <c r="E24" s="538">
        <v>2115.6999999999998</v>
      </c>
      <c r="F24" s="538">
        <v>2128.6</v>
      </c>
      <c r="G24" s="538">
        <v>2107.1999999999998</v>
      </c>
      <c r="H24" s="538">
        <v>2115.4</v>
      </c>
      <c r="I24" s="538">
        <v>2128.9</v>
      </c>
      <c r="J24" s="538">
        <v>2089.3000000000002</v>
      </c>
      <c r="K24" s="538">
        <v>2204.4</v>
      </c>
      <c r="L24" s="538">
        <v>1917.8</v>
      </c>
      <c r="M24" s="538">
        <v>2294.3000000000002</v>
      </c>
      <c r="N24" s="538">
        <v>1908.7</v>
      </c>
      <c r="O24" s="538">
        <v>1917.1</v>
      </c>
      <c r="P24" s="538">
        <v>1953.7</v>
      </c>
      <c r="Q24" s="541">
        <v>1411.5</v>
      </c>
    </row>
    <row r="25" spans="1:19" x14ac:dyDescent="0.2">
      <c r="A25" s="523" t="s">
        <v>234</v>
      </c>
      <c r="B25" s="538">
        <v>1682.6</v>
      </c>
      <c r="C25" s="538">
        <v>1977</v>
      </c>
      <c r="D25" s="538">
        <v>1985.8</v>
      </c>
      <c r="E25" s="538">
        <v>1993.9</v>
      </c>
      <c r="F25" s="538">
        <v>1930.3</v>
      </c>
      <c r="G25" s="538">
        <v>2067.9</v>
      </c>
      <c r="H25" s="538">
        <v>2063.8000000000002</v>
      </c>
      <c r="I25" s="538">
        <v>1495.2</v>
      </c>
      <c r="J25" s="538">
        <v>2128.1999999999998</v>
      </c>
      <c r="K25" s="538">
        <v>1910.7</v>
      </c>
      <c r="L25" s="538">
        <v>1925.6</v>
      </c>
      <c r="M25" s="538">
        <v>1791.3</v>
      </c>
      <c r="N25" s="538">
        <v>2162.6999999999998</v>
      </c>
      <c r="O25" s="538">
        <v>1876.7</v>
      </c>
      <c r="P25" s="538">
        <v>2073.1999999999998</v>
      </c>
      <c r="Q25" s="541">
        <v>1494.2</v>
      </c>
    </row>
    <row r="26" spans="1:19" ht="16" thickBot="1" x14ac:dyDescent="0.25">
      <c r="A26" s="525" t="s">
        <v>96</v>
      </c>
      <c r="B26" s="542">
        <v>11569.4</v>
      </c>
      <c r="C26" s="542">
        <v>11210.6</v>
      </c>
      <c r="D26" s="542">
        <v>11770.1</v>
      </c>
      <c r="E26" s="542">
        <v>11514</v>
      </c>
      <c r="F26" s="542">
        <v>12423.7</v>
      </c>
      <c r="G26" s="542">
        <v>12138.8</v>
      </c>
      <c r="H26" s="542">
        <v>11710.4</v>
      </c>
      <c r="I26" s="542">
        <v>11530.6</v>
      </c>
      <c r="J26" s="542">
        <v>10922.7</v>
      </c>
      <c r="K26" s="542">
        <v>10291</v>
      </c>
      <c r="L26" s="542">
        <v>11093.4</v>
      </c>
      <c r="M26" s="542">
        <v>10919.6</v>
      </c>
      <c r="N26" s="542">
        <v>10918.8</v>
      </c>
      <c r="O26" s="542">
        <v>10346.200000000001</v>
      </c>
      <c r="P26" s="542">
        <v>10037.9</v>
      </c>
      <c r="Q26" s="543">
        <v>7910.3</v>
      </c>
    </row>
    <row r="27" spans="1:19" ht="25" thickBot="1" x14ac:dyDescent="0.25">
      <c r="A27" s="801" t="s">
        <v>237</v>
      </c>
      <c r="B27" s="802"/>
      <c r="C27" s="802"/>
      <c r="D27" s="802"/>
      <c r="E27" s="802"/>
      <c r="F27" s="802"/>
      <c r="G27" s="802"/>
      <c r="H27" s="802"/>
      <c r="I27" s="802"/>
      <c r="J27" s="802"/>
      <c r="K27" s="802"/>
      <c r="L27" s="802"/>
      <c r="M27" s="802"/>
      <c r="N27" s="802"/>
      <c r="O27" s="802"/>
      <c r="P27" s="802"/>
      <c r="Q27" s="803"/>
      <c r="R27" t="s">
        <v>192</v>
      </c>
      <c r="S27" t="s">
        <v>224</v>
      </c>
    </row>
    <row r="28" spans="1:19" ht="16" thickBot="1" x14ac:dyDescent="0.25">
      <c r="A28" s="526" t="s">
        <v>91</v>
      </c>
      <c r="B28" s="306">
        <v>2005</v>
      </c>
      <c r="C28" s="306">
        <v>2006</v>
      </c>
      <c r="D28" s="306">
        <v>2007</v>
      </c>
      <c r="E28" s="306">
        <v>2008</v>
      </c>
      <c r="F28" s="306">
        <v>2009</v>
      </c>
      <c r="G28" s="306">
        <v>2010</v>
      </c>
      <c r="H28" s="306">
        <v>2011</v>
      </c>
      <c r="I28" s="306">
        <v>2012</v>
      </c>
      <c r="J28" s="306">
        <v>2013</v>
      </c>
      <c r="K28" s="306">
        <v>2014</v>
      </c>
      <c r="L28" s="306">
        <v>2015</v>
      </c>
      <c r="M28" s="306">
        <v>2016</v>
      </c>
      <c r="N28" s="306">
        <v>2017</v>
      </c>
      <c r="O28" s="306">
        <v>2018</v>
      </c>
      <c r="P28" s="306">
        <v>2019</v>
      </c>
      <c r="Q28" s="307">
        <v>2020</v>
      </c>
    </row>
    <row r="29" spans="1:19" x14ac:dyDescent="0.2">
      <c r="A29" s="524" t="s">
        <v>225</v>
      </c>
      <c r="B29" s="546">
        <v>0.51</v>
      </c>
      <c r="C29" s="546">
        <v>0.56999999999999995</v>
      </c>
      <c r="D29" s="546">
        <v>0.48</v>
      </c>
      <c r="E29" s="546">
        <v>0.54</v>
      </c>
      <c r="F29" s="546">
        <v>0.54</v>
      </c>
      <c r="G29" s="546">
        <v>0.54</v>
      </c>
      <c r="H29" s="546">
        <v>0.45</v>
      </c>
      <c r="I29" s="546">
        <v>0.6</v>
      </c>
      <c r="J29" s="546">
        <v>0.18</v>
      </c>
      <c r="K29" s="547" t="s">
        <v>226</v>
      </c>
      <c r="L29" s="547"/>
      <c r="M29" s="547"/>
      <c r="N29" s="547"/>
      <c r="O29" s="547"/>
      <c r="P29" s="547"/>
      <c r="Q29" s="548"/>
    </row>
    <row r="30" spans="1:19" x14ac:dyDescent="0.2">
      <c r="A30" s="523" t="s">
        <v>227</v>
      </c>
      <c r="B30" s="546">
        <v>0.54</v>
      </c>
      <c r="C30" s="546">
        <v>0.54</v>
      </c>
      <c r="D30" s="546">
        <v>0.54</v>
      </c>
      <c r="E30" s="546">
        <v>0.53</v>
      </c>
      <c r="F30" s="546">
        <v>0.5</v>
      </c>
      <c r="G30" s="546">
        <v>0.56000000000000005</v>
      </c>
      <c r="H30" s="546">
        <v>0.42</v>
      </c>
      <c r="I30" s="546">
        <v>0.56999999999999995</v>
      </c>
      <c r="J30" s="546">
        <v>0.5</v>
      </c>
      <c r="K30" s="549">
        <v>0.32</v>
      </c>
      <c r="L30" s="547" t="s">
        <v>226</v>
      </c>
      <c r="M30" s="547"/>
      <c r="N30" s="547"/>
      <c r="O30" s="547"/>
      <c r="P30" s="547"/>
      <c r="Q30" s="548"/>
    </row>
    <row r="31" spans="1:19" x14ac:dyDescent="0.2">
      <c r="A31" s="523" t="s">
        <v>228</v>
      </c>
      <c r="B31" s="550">
        <f>B39+B40</f>
        <v>1.1100000000000001</v>
      </c>
      <c r="C31" s="550">
        <f t="shared" ref="C31:P31" si="1">C39+C40</f>
        <v>1.25</v>
      </c>
      <c r="D31" s="550">
        <f t="shared" si="1"/>
        <v>0.83</v>
      </c>
      <c r="E31" s="550">
        <f t="shared" si="1"/>
        <v>1.19</v>
      </c>
      <c r="F31" s="550">
        <f t="shared" si="1"/>
        <v>1.24</v>
      </c>
      <c r="G31" s="550">
        <f t="shared" si="1"/>
        <v>1.28</v>
      </c>
      <c r="H31" s="550">
        <f t="shared" si="1"/>
        <v>1.03</v>
      </c>
      <c r="I31" s="550">
        <f>I39+I40</f>
        <v>1.26</v>
      </c>
      <c r="J31" s="550">
        <f t="shared" si="1"/>
        <v>0.19</v>
      </c>
      <c r="K31" s="550">
        <f>K39+K40</f>
        <v>0.43000000000000005</v>
      </c>
      <c r="L31" s="550">
        <f t="shared" si="1"/>
        <v>0.8</v>
      </c>
      <c r="M31" s="550">
        <f t="shared" si="1"/>
        <v>0.53</v>
      </c>
      <c r="N31" s="550">
        <f t="shared" si="1"/>
        <v>0.73</v>
      </c>
      <c r="O31" s="550">
        <f t="shared" si="1"/>
        <v>0.41000000000000003</v>
      </c>
      <c r="P31" s="550">
        <f t="shared" si="1"/>
        <v>0.69000000000000006</v>
      </c>
      <c r="Q31" s="551">
        <f>Q39+Q40</f>
        <v>0.49</v>
      </c>
    </row>
    <row r="32" spans="1:19" x14ac:dyDescent="0.2">
      <c r="A32" s="523" t="s">
        <v>229</v>
      </c>
      <c r="B32" s="546">
        <v>1.1499999999999999</v>
      </c>
      <c r="C32" s="546">
        <v>0.98</v>
      </c>
      <c r="D32" s="546">
        <v>1.25</v>
      </c>
      <c r="E32" s="546">
        <v>1.1299999999999999</v>
      </c>
      <c r="F32" s="546">
        <v>1.29</v>
      </c>
      <c r="G32" s="546">
        <v>1.22</v>
      </c>
      <c r="H32" s="546">
        <v>1.1000000000000001</v>
      </c>
      <c r="I32" s="546">
        <v>1.17</v>
      </c>
      <c r="J32" s="546">
        <v>1.0900000000000001</v>
      </c>
      <c r="K32" s="546">
        <v>0.97</v>
      </c>
      <c r="L32" s="546">
        <v>1.21</v>
      </c>
      <c r="M32" s="546">
        <v>1.24</v>
      </c>
      <c r="N32" s="546">
        <v>1.07</v>
      </c>
      <c r="O32" s="546">
        <v>1.1399999999999999</v>
      </c>
      <c r="P32" s="546">
        <v>1.1299999999999999</v>
      </c>
      <c r="Q32" s="552">
        <v>0.82</v>
      </c>
    </row>
    <row r="33" spans="1:17" x14ac:dyDescent="0.2">
      <c r="A33" s="523" t="s">
        <v>230</v>
      </c>
      <c r="B33" s="546">
        <v>1.27</v>
      </c>
      <c r="C33" s="546">
        <v>1.22</v>
      </c>
      <c r="D33" s="546">
        <v>1.19</v>
      </c>
      <c r="E33" s="546">
        <v>1.27</v>
      </c>
      <c r="F33" s="546">
        <v>1.23</v>
      </c>
      <c r="G33" s="546">
        <v>1.29</v>
      </c>
      <c r="H33" s="546">
        <v>1</v>
      </c>
      <c r="I33" s="546">
        <v>1.28</v>
      </c>
      <c r="J33" s="546">
        <v>1.27</v>
      </c>
      <c r="K33" s="546">
        <v>1.1299999999999999</v>
      </c>
      <c r="L33" s="546">
        <v>1.3</v>
      </c>
      <c r="M33" s="546">
        <v>1.1399999999999999</v>
      </c>
      <c r="N33" s="546">
        <v>1.2</v>
      </c>
      <c r="O33" s="546">
        <v>1.28</v>
      </c>
      <c r="P33" s="546">
        <v>1.04</v>
      </c>
      <c r="Q33" s="552">
        <v>0.97</v>
      </c>
    </row>
    <row r="34" spans="1:17" x14ac:dyDescent="0.2">
      <c r="A34" s="523" t="s">
        <v>231</v>
      </c>
      <c r="B34" s="546">
        <v>2.16</v>
      </c>
      <c r="C34" s="546">
        <v>2.31</v>
      </c>
      <c r="D34" s="546">
        <v>2.17</v>
      </c>
      <c r="E34" s="546">
        <v>2.2400000000000002</v>
      </c>
      <c r="F34" s="546">
        <v>2.5099999999999998</v>
      </c>
      <c r="G34" s="546">
        <v>1.87</v>
      </c>
      <c r="H34" s="546">
        <v>2.12</v>
      </c>
      <c r="I34" s="546">
        <v>2.0499999999999998</v>
      </c>
      <c r="J34" s="546">
        <v>2.37</v>
      </c>
      <c r="K34" s="546">
        <v>2.0099999999999998</v>
      </c>
      <c r="L34" s="546">
        <v>2.34</v>
      </c>
      <c r="M34" s="546">
        <v>1.93</v>
      </c>
      <c r="N34" s="546">
        <v>2.48</v>
      </c>
      <c r="O34" s="546">
        <v>2.08</v>
      </c>
      <c r="P34" s="546">
        <v>2.19</v>
      </c>
      <c r="Q34" s="552">
        <v>1.39</v>
      </c>
    </row>
    <row r="35" spans="1:17" x14ac:dyDescent="0.2">
      <c r="A35" s="523" t="s">
        <v>232</v>
      </c>
      <c r="B35" s="546">
        <v>2.0499999999999998</v>
      </c>
      <c r="C35" s="693">
        <v>1.625</v>
      </c>
      <c r="D35" s="693">
        <v>2.1550000000000002</v>
      </c>
      <c r="E35" s="693">
        <v>1.92</v>
      </c>
      <c r="F35" s="546">
        <v>2.06</v>
      </c>
      <c r="G35" s="546">
        <v>2.16</v>
      </c>
      <c r="H35" s="546">
        <v>2.1800000000000002</v>
      </c>
      <c r="I35" s="546">
        <v>2.21</v>
      </c>
      <c r="J35" s="546">
        <v>1.88</v>
      </c>
      <c r="K35" s="546">
        <v>1.94</v>
      </c>
      <c r="L35" s="546">
        <v>2.06</v>
      </c>
      <c r="M35" s="546">
        <v>2.11</v>
      </c>
      <c r="N35" s="546">
        <v>1.98</v>
      </c>
      <c r="O35" s="546">
        <v>1.93</v>
      </c>
      <c r="P35" s="546">
        <v>1.47</v>
      </c>
      <c r="Q35" s="552">
        <v>1.39</v>
      </c>
    </row>
    <row r="36" spans="1:17" x14ac:dyDescent="0.2">
      <c r="A36" s="523" t="s">
        <v>233</v>
      </c>
      <c r="B36" s="546">
        <v>2.06</v>
      </c>
      <c r="C36" s="693">
        <v>1.6249999999999991</v>
      </c>
      <c r="D36" s="693">
        <v>2.1550000000000002</v>
      </c>
      <c r="E36" s="693">
        <v>1.92</v>
      </c>
      <c r="F36" s="546">
        <v>2.19</v>
      </c>
      <c r="G36" s="546">
        <v>2.19</v>
      </c>
      <c r="H36" s="546">
        <v>2.2000000000000002</v>
      </c>
      <c r="I36" s="546">
        <v>2.17</v>
      </c>
      <c r="J36" s="546">
        <v>2.08</v>
      </c>
      <c r="K36" s="546">
        <v>2.7</v>
      </c>
      <c r="L36" s="546">
        <v>1.93</v>
      </c>
      <c r="M36" s="546">
        <v>2.31</v>
      </c>
      <c r="N36" s="546">
        <v>1.95</v>
      </c>
      <c r="O36" s="546">
        <v>2.0099999999999998</v>
      </c>
      <c r="P36" s="546">
        <v>2.1</v>
      </c>
      <c r="Q36" s="552">
        <v>1.45</v>
      </c>
    </row>
    <row r="37" spans="1:17" x14ac:dyDescent="0.2">
      <c r="A37" s="523" t="s">
        <v>234</v>
      </c>
      <c r="B37" s="546">
        <v>1.85</v>
      </c>
      <c r="C37" s="546">
        <v>2.23</v>
      </c>
      <c r="D37" s="546">
        <v>2.23</v>
      </c>
      <c r="E37" s="546">
        <v>2.16</v>
      </c>
      <c r="F37" s="546">
        <v>2.15</v>
      </c>
      <c r="G37" s="546">
        <v>2.3199999999999998</v>
      </c>
      <c r="H37" s="546">
        <v>2.31</v>
      </c>
      <c r="I37" s="546">
        <v>1.67</v>
      </c>
      <c r="J37" s="546">
        <v>2.2999999999999998</v>
      </c>
      <c r="K37" s="546">
        <v>2.0299999999999998</v>
      </c>
      <c r="L37" s="546">
        <v>2.12</v>
      </c>
      <c r="M37" s="546">
        <v>1.93</v>
      </c>
      <c r="N37" s="546">
        <v>2.34</v>
      </c>
      <c r="O37" s="546">
        <v>2.12</v>
      </c>
      <c r="P37" s="546">
        <v>2.34</v>
      </c>
      <c r="Q37" s="552">
        <v>1.63</v>
      </c>
    </row>
    <row r="38" spans="1:17" x14ac:dyDescent="0.2">
      <c r="A38" s="523" t="s">
        <v>96</v>
      </c>
      <c r="B38" s="659">
        <v>12.7</v>
      </c>
      <c r="C38" s="659">
        <v>12.35</v>
      </c>
      <c r="D38" s="659">
        <v>13</v>
      </c>
      <c r="E38" s="659">
        <v>12.9</v>
      </c>
      <c r="F38" s="659">
        <v>13.71</v>
      </c>
      <c r="G38" s="659">
        <v>13.43</v>
      </c>
      <c r="H38" s="659">
        <v>12.81</v>
      </c>
      <c r="I38" s="659">
        <v>12.98</v>
      </c>
      <c r="J38" s="659">
        <v>11.86</v>
      </c>
      <c r="K38" s="659">
        <v>11.53</v>
      </c>
      <c r="L38" s="659">
        <v>11.76</v>
      </c>
      <c r="M38" s="659">
        <v>11.19</v>
      </c>
      <c r="N38" s="659">
        <v>11.75</v>
      </c>
      <c r="O38" s="659">
        <v>10.97</v>
      </c>
      <c r="P38" s="659">
        <v>10.96</v>
      </c>
      <c r="Q38" s="660">
        <v>8.14</v>
      </c>
    </row>
    <row r="39" spans="1:17" x14ac:dyDescent="0.2">
      <c r="A39" s="523" t="s">
        <v>238</v>
      </c>
      <c r="B39" s="546">
        <v>1.1100000000000001</v>
      </c>
      <c r="C39" s="546">
        <v>1.25</v>
      </c>
      <c r="D39" s="546">
        <v>0.83</v>
      </c>
      <c r="E39" s="546">
        <v>1.19</v>
      </c>
      <c r="F39" s="546">
        <v>1.24</v>
      </c>
      <c r="G39" s="546">
        <v>1.28</v>
      </c>
      <c r="H39" s="546">
        <v>1.03</v>
      </c>
      <c r="I39" s="546">
        <v>1.26</v>
      </c>
      <c r="J39" s="546">
        <v>0.19</v>
      </c>
      <c r="K39" s="546">
        <v>0.54</v>
      </c>
      <c r="L39" s="546">
        <v>1.23</v>
      </c>
      <c r="M39" s="546">
        <v>1.32</v>
      </c>
      <c r="N39" s="546">
        <v>1.24</v>
      </c>
      <c r="O39" s="546">
        <v>1.04</v>
      </c>
      <c r="P39" s="546">
        <v>1.31</v>
      </c>
      <c r="Q39" s="552">
        <v>1.22</v>
      </c>
    </row>
    <row r="40" spans="1:17" x14ac:dyDescent="0.2">
      <c r="A40" s="523" t="s">
        <v>239</v>
      </c>
      <c r="B40" s="553"/>
      <c r="C40" s="553"/>
      <c r="D40" s="553"/>
      <c r="E40" s="553"/>
      <c r="F40" s="553"/>
      <c r="G40" s="553"/>
      <c r="H40" s="553"/>
      <c r="I40" s="553"/>
      <c r="J40" s="553"/>
      <c r="K40" s="546">
        <v>-0.11</v>
      </c>
      <c r="L40" s="546">
        <v>-0.43</v>
      </c>
      <c r="M40" s="546">
        <v>-0.79</v>
      </c>
      <c r="N40" s="546">
        <v>-0.51</v>
      </c>
      <c r="O40" s="546">
        <v>-0.63</v>
      </c>
      <c r="P40" s="546">
        <v>-0.62</v>
      </c>
      <c r="Q40" s="552">
        <v>-0.73</v>
      </c>
    </row>
    <row r="41" spans="1:17" ht="16" thickBot="1" x14ac:dyDescent="0.25">
      <c r="A41" s="525" t="s">
        <v>240</v>
      </c>
      <c r="B41" s="554">
        <f>SUM(B29:B37)</f>
        <v>12.7</v>
      </c>
      <c r="C41" s="554">
        <f t="shared" ref="C41:O41" si="2">SUM(C29:C37)</f>
        <v>12.349999999999998</v>
      </c>
      <c r="D41" s="554">
        <f t="shared" si="2"/>
        <v>13</v>
      </c>
      <c r="E41" s="554">
        <f t="shared" si="2"/>
        <v>12.9</v>
      </c>
      <c r="F41" s="554">
        <f t="shared" si="2"/>
        <v>13.71</v>
      </c>
      <c r="G41" s="554">
        <f t="shared" si="2"/>
        <v>13.43</v>
      </c>
      <c r="H41" s="554">
        <f t="shared" si="2"/>
        <v>12.81</v>
      </c>
      <c r="I41" s="554">
        <f t="shared" si="2"/>
        <v>12.98</v>
      </c>
      <c r="J41" s="554">
        <f t="shared" si="2"/>
        <v>11.86</v>
      </c>
      <c r="K41" s="554">
        <f t="shared" si="2"/>
        <v>11.53</v>
      </c>
      <c r="L41" s="554">
        <f t="shared" si="2"/>
        <v>11.759999999999998</v>
      </c>
      <c r="M41" s="554">
        <f t="shared" si="2"/>
        <v>11.19</v>
      </c>
      <c r="N41" s="554">
        <f t="shared" si="2"/>
        <v>11.75</v>
      </c>
      <c r="O41" s="554">
        <f t="shared" si="2"/>
        <v>10.969999999999999</v>
      </c>
      <c r="P41" s="554">
        <f>SUM(P29:P37)</f>
        <v>10.959999999999999</v>
      </c>
      <c r="Q41" s="555">
        <f>SUM(Q29:Q37)</f>
        <v>8.14</v>
      </c>
    </row>
    <row r="42" spans="1:17" ht="25" thickBot="1" x14ac:dyDescent="0.25">
      <c r="A42" s="801" t="s">
        <v>241</v>
      </c>
      <c r="B42" s="802"/>
      <c r="C42" s="802"/>
      <c r="D42" s="802"/>
      <c r="E42" s="802"/>
      <c r="F42" s="802"/>
      <c r="G42" s="802"/>
      <c r="H42" s="802"/>
      <c r="I42" s="802"/>
      <c r="J42" s="802"/>
      <c r="K42" s="802"/>
      <c r="L42" s="802"/>
      <c r="M42" s="802"/>
      <c r="N42" s="802"/>
      <c r="O42" s="802"/>
      <c r="P42" s="802"/>
      <c r="Q42" s="803"/>
    </row>
    <row r="43" spans="1:17" ht="16" thickBot="1" x14ac:dyDescent="0.25">
      <c r="A43" s="526" t="s">
        <v>91</v>
      </c>
      <c r="B43" s="306">
        <v>2005</v>
      </c>
      <c r="C43" s="306">
        <v>2006</v>
      </c>
      <c r="D43" s="306">
        <v>2007</v>
      </c>
      <c r="E43" s="306">
        <v>2008</v>
      </c>
      <c r="F43" s="306">
        <v>2009</v>
      </c>
      <c r="G43" s="306">
        <v>2010</v>
      </c>
      <c r="H43" s="306">
        <v>2011</v>
      </c>
      <c r="I43" s="306">
        <v>2012</v>
      </c>
      <c r="J43" s="306">
        <v>2013</v>
      </c>
      <c r="K43" s="306">
        <v>2014</v>
      </c>
      <c r="L43" s="306">
        <v>2015</v>
      </c>
      <c r="M43" s="306">
        <v>2016</v>
      </c>
      <c r="N43" s="306">
        <v>2017</v>
      </c>
      <c r="O43" s="306">
        <v>2018</v>
      </c>
      <c r="P43" s="306">
        <v>2019</v>
      </c>
      <c r="Q43" s="307">
        <v>2020</v>
      </c>
    </row>
    <row r="44" spans="1:17" x14ac:dyDescent="0.2">
      <c r="A44" s="524" t="s">
        <v>228</v>
      </c>
      <c r="B44" s="202">
        <f t="shared" ref="B44:Q44" si="3">B31/B19*10^6</f>
        <v>1158.7848418415285</v>
      </c>
      <c r="C44" s="202">
        <f t="shared" si="3"/>
        <v>1161.38623060485</v>
      </c>
      <c r="D44" s="202">
        <f t="shared" si="3"/>
        <v>1149.9030202272097</v>
      </c>
      <c r="E44" s="202">
        <f t="shared" si="3"/>
        <v>1164.041866379732</v>
      </c>
      <c r="F44" s="202">
        <f t="shared" si="3"/>
        <v>1167.4983523208737</v>
      </c>
      <c r="G44" s="202">
        <f t="shared" si="3"/>
        <v>1162.368325463131</v>
      </c>
      <c r="H44" s="202">
        <f t="shared" si="3"/>
        <v>1144.8260531288206</v>
      </c>
      <c r="I44" s="202">
        <f t="shared" si="3"/>
        <v>1222.7074235807861</v>
      </c>
      <c r="J44" s="202">
        <f t="shared" si="3"/>
        <v>346.33612832664966</v>
      </c>
      <c r="K44" s="202">
        <f t="shared" si="3"/>
        <v>692.98952457695407</v>
      </c>
      <c r="L44" s="202">
        <f t="shared" si="3"/>
        <v>884.46655610834716</v>
      </c>
      <c r="M44" s="202">
        <f t="shared" si="3"/>
        <v>567.69494430162808</v>
      </c>
      <c r="N44" s="202">
        <f t="shared" si="3"/>
        <v>850.71669968535127</v>
      </c>
      <c r="O44" s="202">
        <f t="shared" si="3"/>
        <v>563.65136101182293</v>
      </c>
      <c r="P44" s="202">
        <f t="shared" si="3"/>
        <v>779.66101694915267</v>
      </c>
      <c r="Q44" s="224">
        <f t="shared" si="3"/>
        <v>579.7444391859915</v>
      </c>
    </row>
    <row r="45" spans="1:17" x14ac:dyDescent="0.2">
      <c r="A45" s="523" t="s">
        <v>229</v>
      </c>
      <c r="B45" s="202">
        <f t="shared" ref="B45:Q45" si="4">B32/B20*10^6</f>
        <v>1159.3910676479484</v>
      </c>
      <c r="C45" s="202">
        <f t="shared" si="4"/>
        <v>1153.7555921827172</v>
      </c>
      <c r="D45" s="202">
        <f t="shared" si="4"/>
        <v>1154.841093865484</v>
      </c>
      <c r="E45" s="202">
        <f t="shared" si="4"/>
        <v>1156.8386568386568</v>
      </c>
      <c r="F45" s="202">
        <f t="shared" si="4"/>
        <v>1163.2100991884581</v>
      </c>
      <c r="G45" s="202">
        <f t="shared" si="4"/>
        <v>1159.1448931116388</v>
      </c>
      <c r="H45" s="202">
        <f t="shared" si="4"/>
        <v>1140.9604812778757</v>
      </c>
      <c r="I45" s="202">
        <f t="shared" si="4"/>
        <v>1215.7107231920199</v>
      </c>
      <c r="J45" s="202">
        <f t="shared" si="4"/>
        <v>1150.3957783641163</v>
      </c>
      <c r="K45" s="202">
        <f t="shared" si="4"/>
        <v>1221.2010575349366</v>
      </c>
      <c r="L45" s="202">
        <f t="shared" si="4"/>
        <v>1171.7993414681387</v>
      </c>
      <c r="M45" s="202">
        <f t="shared" si="4"/>
        <v>1174.6873815839335</v>
      </c>
      <c r="N45" s="202">
        <f t="shared" si="4"/>
        <v>1223.5563178959408</v>
      </c>
      <c r="O45" s="202">
        <f t="shared" si="4"/>
        <v>1180.8576755748911</v>
      </c>
      <c r="P45" s="202">
        <f t="shared" si="4"/>
        <v>1217.2788969083269</v>
      </c>
      <c r="Q45" s="224">
        <f t="shared" si="4"/>
        <v>1173.10443490701</v>
      </c>
    </row>
    <row r="46" spans="1:17" x14ac:dyDescent="0.2">
      <c r="A46" s="523" t="s">
        <v>230</v>
      </c>
      <c r="B46" s="202">
        <f t="shared" ref="B46:Q46" si="5">B33/B21*10^6</f>
        <v>1147.4521142031081</v>
      </c>
      <c r="C46" s="202">
        <f t="shared" si="5"/>
        <v>1138.590760615959</v>
      </c>
      <c r="D46" s="202">
        <f t="shared" si="5"/>
        <v>1149.092313634608</v>
      </c>
      <c r="E46" s="202">
        <f t="shared" si="5"/>
        <v>1150.1539576163739</v>
      </c>
      <c r="F46" s="202">
        <f t="shared" si="5"/>
        <v>1161.2537764350452</v>
      </c>
      <c r="G46" s="202">
        <f t="shared" si="5"/>
        <v>1154.5690503893313</v>
      </c>
      <c r="H46" s="202">
        <f t="shared" si="5"/>
        <v>1134.1726210729271</v>
      </c>
      <c r="I46" s="202">
        <f t="shared" si="5"/>
        <v>1212.006438784206</v>
      </c>
      <c r="J46" s="202">
        <f t="shared" si="5"/>
        <v>1218.4591768204932</v>
      </c>
      <c r="K46" s="202">
        <f t="shared" si="5"/>
        <v>1179.1714494417197</v>
      </c>
      <c r="L46" s="202">
        <f t="shared" si="5"/>
        <v>1166.9658886894074</v>
      </c>
      <c r="M46" s="202">
        <f t="shared" si="5"/>
        <v>1160.3053435114502</v>
      </c>
      <c r="N46" s="202">
        <f t="shared" si="5"/>
        <v>1211.8763886083618</v>
      </c>
      <c r="O46" s="202">
        <f t="shared" si="5"/>
        <v>1162.2627803504949</v>
      </c>
      <c r="P46" s="202">
        <f t="shared" si="5"/>
        <v>1209.5836240986278</v>
      </c>
      <c r="Q46" s="224">
        <f t="shared" si="5"/>
        <v>1153.1145981930574</v>
      </c>
    </row>
    <row r="47" spans="1:17" x14ac:dyDescent="0.2">
      <c r="A47" s="523" t="s">
        <v>231</v>
      </c>
      <c r="B47" s="202">
        <f t="shared" ref="B47:Q47" si="6">B34/B22*10^6</f>
        <v>1080.1620243036457</v>
      </c>
      <c r="C47" s="202">
        <f t="shared" si="6"/>
        <v>1064.4180259883883</v>
      </c>
      <c r="D47" s="202">
        <f t="shared" si="6"/>
        <v>1078.4752248894192</v>
      </c>
      <c r="E47" s="202">
        <f t="shared" si="6"/>
        <v>1088.3824887031728</v>
      </c>
      <c r="F47" s="202">
        <f t="shared" si="6"/>
        <v>1111.1111111111111</v>
      </c>
      <c r="G47" s="202">
        <f t="shared" si="6"/>
        <v>1081.988080773014</v>
      </c>
      <c r="H47" s="202">
        <f t="shared" si="6"/>
        <v>1061.7518906195223</v>
      </c>
      <c r="I47" s="202">
        <f t="shared" si="6"/>
        <v>1135.3566681435534</v>
      </c>
      <c r="J47" s="202">
        <f t="shared" si="6"/>
        <v>1105.3073407331408</v>
      </c>
      <c r="K47" s="202">
        <f t="shared" si="6"/>
        <v>1098.7809544634558</v>
      </c>
      <c r="L47" s="202">
        <f t="shared" si="6"/>
        <v>1088.8785481619357</v>
      </c>
      <c r="M47" s="202">
        <f t="shared" si="6"/>
        <v>1087.0177414812729</v>
      </c>
      <c r="N47" s="202">
        <f t="shared" si="6"/>
        <v>1135.1153423654339</v>
      </c>
      <c r="O47" s="202">
        <f t="shared" si="6"/>
        <v>1088.4923334554398</v>
      </c>
      <c r="P47" s="202">
        <f t="shared" si="6"/>
        <v>1099.6183972685278</v>
      </c>
      <c r="Q47" s="224">
        <f t="shared" si="6"/>
        <v>1074.8530776368698</v>
      </c>
    </row>
    <row r="48" spans="1:17" x14ac:dyDescent="0.2">
      <c r="A48" s="523" t="s">
        <v>232</v>
      </c>
      <c r="B48" s="202">
        <f t="shared" ref="B48:Q48" si="7">B35/B23*10^6</f>
        <v>1015.0022280536713</v>
      </c>
      <c r="C48" s="202">
        <f t="shared" si="7"/>
        <v>771.42178969855206</v>
      </c>
      <c r="D48" s="202">
        <f t="shared" si="7"/>
        <v>1052.7087098822726</v>
      </c>
      <c r="E48" s="202">
        <f t="shared" si="7"/>
        <v>1386.0814322841466</v>
      </c>
      <c r="F48" s="202">
        <f t="shared" si="7"/>
        <v>1014.3286227780785</v>
      </c>
      <c r="G48" s="202">
        <f t="shared" si="7"/>
        <v>1027.2506777000999</v>
      </c>
      <c r="H48" s="202">
        <f t="shared" si="7"/>
        <v>1037.8481313972864</v>
      </c>
      <c r="I48" s="202">
        <f t="shared" si="7"/>
        <v>1019.9372346317149</v>
      </c>
      <c r="J48" s="202">
        <f t="shared" si="7"/>
        <v>999.73411326774783</v>
      </c>
      <c r="K48" s="202">
        <f t="shared" si="7"/>
        <v>983.02508234101856</v>
      </c>
      <c r="L48" s="202">
        <f t="shared" si="7"/>
        <v>1004.927069613152</v>
      </c>
      <c r="M48" s="202">
        <f t="shared" si="7"/>
        <v>1011.1175004792025</v>
      </c>
      <c r="N48" s="202">
        <f t="shared" si="7"/>
        <v>1020.7237859573152</v>
      </c>
      <c r="O48" s="202">
        <f t="shared" si="7"/>
        <v>1044.7114864133375</v>
      </c>
      <c r="P48" s="202">
        <f t="shared" si="7"/>
        <v>1091.8814528708313</v>
      </c>
      <c r="Q48" s="224">
        <f t="shared" si="7"/>
        <v>1048.265460030166</v>
      </c>
    </row>
    <row r="49" spans="1:17" x14ac:dyDescent="0.2">
      <c r="A49" s="523" t="s">
        <v>233</v>
      </c>
      <c r="B49" s="202">
        <f t="shared" ref="B49:Q49" si="8">B36/B24*10^6</f>
        <v>1044.2011354420113</v>
      </c>
      <c r="C49" s="202">
        <f t="shared" si="8"/>
        <v>1513.1762733960322</v>
      </c>
      <c r="D49" s="202">
        <f t="shared" si="8"/>
        <v>1042.2208250713354</v>
      </c>
      <c r="E49" s="202">
        <f t="shared" si="8"/>
        <v>907.50106347780888</v>
      </c>
      <c r="F49" s="202">
        <f t="shared" si="8"/>
        <v>1028.8452503993235</v>
      </c>
      <c r="G49" s="202">
        <f t="shared" si="8"/>
        <v>1039.2938496583145</v>
      </c>
      <c r="H49" s="202">
        <f t="shared" si="8"/>
        <v>1039.9924364186443</v>
      </c>
      <c r="I49" s="202">
        <f t="shared" si="8"/>
        <v>1019.3057447508102</v>
      </c>
      <c r="J49" s="202">
        <f t="shared" si="8"/>
        <v>995.54874838462638</v>
      </c>
      <c r="K49" s="202">
        <f t="shared" si="8"/>
        <v>1224.8230811105061</v>
      </c>
      <c r="L49" s="202">
        <f t="shared" si="8"/>
        <v>1006.3614558348107</v>
      </c>
      <c r="M49" s="202">
        <f t="shared" si="8"/>
        <v>1006.8430458091792</v>
      </c>
      <c r="N49" s="202">
        <f t="shared" si="8"/>
        <v>1021.637763923089</v>
      </c>
      <c r="O49" s="202">
        <f t="shared" si="8"/>
        <v>1048.4586093578841</v>
      </c>
      <c r="P49" s="202">
        <f t="shared" si="8"/>
        <v>1074.8835542816196</v>
      </c>
      <c r="Q49" s="224">
        <f t="shared" si="8"/>
        <v>1027.2759475735033</v>
      </c>
    </row>
    <row r="50" spans="1:17" ht="16" thickBot="1" x14ac:dyDescent="0.25">
      <c r="A50" s="525" t="s">
        <v>234</v>
      </c>
      <c r="B50" s="488">
        <f t="shared" ref="B50:Q50" si="9">B37/B25*10^6</f>
        <v>1099.4888862474743</v>
      </c>
      <c r="C50" s="488">
        <f t="shared" si="9"/>
        <v>1127.9716742539201</v>
      </c>
      <c r="D50" s="488">
        <f t="shared" si="9"/>
        <v>1122.9731090744285</v>
      </c>
      <c r="E50" s="488">
        <f t="shared" si="9"/>
        <v>1083.3040774361803</v>
      </c>
      <c r="F50" s="488">
        <f t="shared" si="9"/>
        <v>1113.8165052064444</v>
      </c>
      <c r="G50" s="488">
        <f t="shared" si="9"/>
        <v>1121.911117558876</v>
      </c>
      <c r="H50" s="488">
        <f t="shared" si="9"/>
        <v>1119.2945052815194</v>
      </c>
      <c r="I50" s="488">
        <f t="shared" si="9"/>
        <v>1116.907437132156</v>
      </c>
      <c r="J50" s="488">
        <f t="shared" si="9"/>
        <v>1080.7254957240862</v>
      </c>
      <c r="K50" s="488">
        <f t="shared" si="9"/>
        <v>1062.4378500026166</v>
      </c>
      <c r="L50" s="488">
        <f t="shared" si="9"/>
        <v>1100.9555463232241</v>
      </c>
      <c r="M50" s="488">
        <f t="shared" si="9"/>
        <v>1077.4297995868922</v>
      </c>
      <c r="N50" s="488">
        <f t="shared" si="9"/>
        <v>1081.9808572617562</v>
      </c>
      <c r="O50" s="488">
        <f t="shared" si="9"/>
        <v>1129.6424575051954</v>
      </c>
      <c r="P50" s="488">
        <f t="shared" si="9"/>
        <v>1128.6899479066178</v>
      </c>
      <c r="Q50" s="489">
        <f t="shared" si="9"/>
        <v>1090.8847543836166</v>
      </c>
    </row>
    <row r="51" spans="1:17" ht="25" thickBot="1" x14ac:dyDescent="0.25">
      <c r="A51" s="801" t="s">
        <v>242</v>
      </c>
      <c r="B51" s="802"/>
      <c r="C51" s="802"/>
      <c r="D51" s="802"/>
      <c r="E51" s="802"/>
      <c r="F51" s="802"/>
      <c r="G51" s="802"/>
      <c r="H51" s="802"/>
      <c r="I51" s="802"/>
      <c r="J51" s="802"/>
      <c r="K51" s="802"/>
      <c r="L51" s="802"/>
      <c r="M51" s="802"/>
      <c r="N51" s="802"/>
      <c r="O51" s="803"/>
    </row>
    <row r="52" spans="1:17" ht="16" thickBot="1" x14ac:dyDescent="0.25">
      <c r="A52" s="526" t="s">
        <v>91</v>
      </c>
      <c r="B52" s="306">
        <v>2006</v>
      </c>
      <c r="C52" s="306">
        <v>2007</v>
      </c>
      <c r="D52" s="306">
        <v>2008</v>
      </c>
      <c r="E52" s="306">
        <v>2009</v>
      </c>
      <c r="F52" s="306">
        <v>2010</v>
      </c>
      <c r="G52" s="306">
        <v>2011</v>
      </c>
      <c r="H52" s="306">
        <v>2012</v>
      </c>
      <c r="I52" s="306">
        <v>2013</v>
      </c>
      <c r="J52" s="306">
        <v>2014</v>
      </c>
      <c r="K52" s="306">
        <v>2015</v>
      </c>
      <c r="L52" s="306">
        <v>2016</v>
      </c>
      <c r="M52" s="306">
        <v>2017</v>
      </c>
      <c r="N52" s="306">
        <v>2018</v>
      </c>
      <c r="O52" s="307">
        <v>2019</v>
      </c>
    </row>
    <row r="53" spans="1:17" x14ac:dyDescent="0.2">
      <c r="A53" s="427" t="s">
        <v>243</v>
      </c>
      <c r="B53" s="198">
        <f>'2020-ECCC_Large Facilities'!E18</f>
        <v>6.8708750000750003</v>
      </c>
      <c r="C53" s="198">
        <f>'2020-ECCC_Large Facilities'!F18</f>
        <v>6.4872328017129997</v>
      </c>
      <c r="D53" s="198">
        <f>'2020-ECCC_Large Facilities'!G18</f>
        <v>6.8982225000000001</v>
      </c>
      <c r="E53" s="198">
        <f>'2020-ECCC_Large Facilities'!H18</f>
        <v>7.3199195000500001</v>
      </c>
      <c r="F53" s="198">
        <f>'2020-ECCC_Large Facilities'!I18</f>
        <v>6.7482944010440002</v>
      </c>
      <c r="G53" s="198">
        <f>'2020-ECCC_Large Facilities'!J18</f>
        <v>6.1089169999999999</v>
      </c>
      <c r="H53" s="198">
        <f>'2020-ECCC_Large Facilities'!K18</f>
        <v>6.9343138017880008</v>
      </c>
      <c r="I53" s="198">
        <f>'2020-ECCC_Large Facilities'!L18</f>
        <v>5.6049790000000002</v>
      </c>
      <c r="J53" s="198">
        <f>'2020-ECCC_Large Facilities'!M18</f>
        <v>4.9944302994539997</v>
      </c>
      <c r="K53" s="198">
        <f>'2020-ECCC_Large Facilities'!N18</f>
        <v>5.660859198262</v>
      </c>
      <c r="L53" s="198">
        <f>'2020-ECCC_Large Facilities'!O18</f>
        <v>4.8547874009439997</v>
      </c>
      <c r="M53" s="198">
        <f>'2020-ECCC_Large Facilities'!P18</f>
        <v>5.5013994400000001</v>
      </c>
      <c r="N53" s="198">
        <f>'2020-ECCC_Large Facilities'!Q18</f>
        <v>4.9256175689999999</v>
      </c>
      <c r="O53" s="213">
        <f>'2020-ECCC_Large Facilities'!R18</f>
        <v>5.0715649382550003</v>
      </c>
    </row>
    <row r="54" spans="1:17" x14ac:dyDescent="0.2">
      <c r="A54" s="428" t="s">
        <v>244</v>
      </c>
      <c r="B54" s="198">
        <f>'2020-ECCC_Large Facilities'!E26</f>
        <v>2.2324541003229998</v>
      </c>
      <c r="C54" s="198">
        <f>'2020-ECCC_Large Facilities'!F26</f>
        <v>2.228317799429</v>
      </c>
      <c r="D54" s="198">
        <f>'2020-ECCC_Large Facilities'!G26</f>
        <v>2.1572646002979998</v>
      </c>
      <c r="E54" s="198">
        <f>'2020-ECCC_Large Facilities'!H26</f>
        <v>2.1516031002979998</v>
      </c>
      <c r="F54" s="198">
        <f>'2020-ECCC_Large Facilities'!I26</f>
        <v>2.3171087006460001</v>
      </c>
      <c r="G54" s="198">
        <f>'2020-ECCC_Large Facilities'!J26</f>
        <v>2.3079303002050002</v>
      </c>
      <c r="H54" s="198">
        <f>'2020-ECCC_Large Facilities'!K26</f>
        <v>1.660221899677</v>
      </c>
      <c r="I54" s="198">
        <f>'2020-ECCC_Large Facilities'!L26</f>
        <v>2.333196</v>
      </c>
      <c r="J54" s="198">
        <f>'2020-ECCC_Large Facilities'!M26</f>
        <v>2.080807700646</v>
      </c>
      <c r="K54" s="198">
        <f>'2020-ECCC_Large Facilities'!N26</f>
        <v>2.1475943996520002</v>
      </c>
      <c r="L54" s="198">
        <f>'2020-ECCC_Large Facilities'!O26</f>
        <v>1.96577775</v>
      </c>
      <c r="M54" s="198">
        <f>'2020-ECCC_Large Facilities'!P26</f>
        <v>2.36235332</v>
      </c>
      <c r="N54" s="198">
        <f>'2020-ECCC_Large Facilities'!Q26</f>
        <v>2.1191073490000001</v>
      </c>
      <c r="O54" s="213">
        <f>'2020-ECCC_Large Facilities'!R26</f>
        <v>2.3427762570699997</v>
      </c>
    </row>
    <row r="55" spans="1:17" x14ac:dyDescent="0.2">
      <c r="A55" s="428" t="s">
        <v>245</v>
      </c>
      <c r="B55" s="198">
        <f>'2020-ECCC_Large Facilities'!E25</f>
        <v>3.2474512994289997</v>
      </c>
      <c r="C55" s="198">
        <f>'2020-ECCC_Large Facilities'!F25</f>
        <v>4.3089762994790002</v>
      </c>
      <c r="D55" s="198">
        <f>'2020-ECCC_Large Facilities'!G25</f>
        <v>3.8350285990809998</v>
      </c>
      <c r="E55" s="198">
        <f>'2020-ECCC_Large Facilities'!H25</f>
        <v>4.2470025000499998</v>
      </c>
      <c r="F55" s="198">
        <f>'2020-ECCC_Large Facilities'!I25</f>
        <v>4.33359249995</v>
      </c>
      <c r="G55" s="198">
        <f>'2020-ECCC_Large Facilities'!J25</f>
        <v>4.3759079999999999</v>
      </c>
      <c r="H55" s="198">
        <f>'2020-ECCC_Large Facilities'!K25</f>
        <v>4.3774290000750007</v>
      </c>
      <c r="I55" s="198">
        <f>'2020-ECCC_Large Facilities'!L25</f>
        <v>3.9704630000000001</v>
      </c>
      <c r="J55" s="198">
        <f>'2020-ECCC_Large Facilities'!M25</f>
        <v>4.6416522006459999</v>
      </c>
      <c r="K55" s="198">
        <f>'2020-ECCC_Large Facilities'!N25</f>
        <v>3.996361400894</v>
      </c>
      <c r="L55" s="198">
        <f>'2020-ECCC_Large Facilities'!O25</f>
        <v>4.4297714008440003</v>
      </c>
      <c r="M55" s="198">
        <f>'2020-ECCC_Large Facilities'!P25</f>
        <v>3.9366479399999998</v>
      </c>
      <c r="N55" s="198">
        <f>'2020-ECCC_Large Facilities'!Q25</f>
        <v>3.9499585980000003</v>
      </c>
      <c r="O55" s="213">
        <f>'2020-ECCC_Large Facilities'!R25</f>
        <v>3.5752893897330003</v>
      </c>
    </row>
    <row r="56" spans="1:17" x14ac:dyDescent="0.2">
      <c r="A56" s="428" t="s">
        <v>96</v>
      </c>
      <c r="B56" s="313">
        <f>SUM(B53:B55)</f>
        <v>12.350780399826998</v>
      </c>
      <c r="C56" s="313">
        <f t="shared" ref="C56:O56" si="10">SUM(C53:C55)</f>
        <v>13.024526900620998</v>
      </c>
      <c r="D56" s="313">
        <f t="shared" si="10"/>
        <v>12.890515699379</v>
      </c>
      <c r="E56" s="313">
        <f t="shared" si="10"/>
        <v>13.718525100397999</v>
      </c>
      <c r="F56" s="313">
        <f t="shared" si="10"/>
        <v>13.398995601639999</v>
      </c>
      <c r="G56" s="313">
        <f t="shared" si="10"/>
        <v>12.792755300204998</v>
      </c>
      <c r="H56" s="313">
        <f t="shared" si="10"/>
        <v>12.971964701540001</v>
      </c>
      <c r="I56" s="313">
        <f t="shared" si="10"/>
        <v>11.908638</v>
      </c>
      <c r="J56" s="313">
        <f t="shared" si="10"/>
        <v>11.716890200746001</v>
      </c>
      <c r="K56" s="313">
        <f t="shared" si="10"/>
        <v>11.804814998808</v>
      </c>
      <c r="L56" s="313">
        <f t="shared" si="10"/>
        <v>11.250336551787999</v>
      </c>
      <c r="M56" s="313">
        <f t="shared" si="10"/>
        <v>11.800400700000001</v>
      </c>
      <c r="N56" s="313">
        <f t="shared" si="10"/>
        <v>10.994683516</v>
      </c>
      <c r="O56" s="314">
        <f t="shared" si="10"/>
        <v>10.989630585058</v>
      </c>
    </row>
    <row r="57" spans="1:17" ht="16" x14ac:dyDescent="0.2">
      <c r="A57" s="429" t="s">
        <v>139</v>
      </c>
      <c r="B57" s="182">
        <f>'NIR-2021-Elecricity'!N$293/1000</f>
        <v>14.8</v>
      </c>
      <c r="C57" s="182">
        <f>'NIR-2021-Elecricity'!O$293/1000</f>
        <v>15.3</v>
      </c>
      <c r="D57" s="182">
        <f>'NIR-2021-Elecricity'!P$293/1000</f>
        <v>15.3</v>
      </c>
      <c r="E57" s="182">
        <f>'NIR-2021-Elecricity'!Q$293/1000</f>
        <v>16.399999999999999</v>
      </c>
      <c r="F57" s="182">
        <f>'NIR-2021-Elecricity'!R$293/1000</f>
        <v>16.2</v>
      </c>
      <c r="G57" s="182">
        <f>'NIR-2021-Elecricity'!S$293/1000</f>
        <v>15.6</v>
      </c>
      <c r="H57" s="182">
        <f>'NIR-2021-Elecricity'!T$293/1000</f>
        <v>16.2</v>
      </c>
      <c r="I57" s="182">
        <f>'NIR-2021-Elecricity'!U$293/1000</f>
        <v>15.1</v>
      </c>
      <c r="J57" s="182">
        <f>'NIR-2021-Elecricity'!V$293/1000</f>
        <v>15.2</v>
      </c>
      <c r="K57" s="182">
        <f>'NIR-2021-Elecricity'!W$293/1000</f>
        <v>16.100000000000001</v>
      </c>
      <c r="L57" s="182">
        <f>'NIR-2021-Elecricity'!X$293/1000</f>
        <v>16</v>
      </c>
      <c r="M57" s="182">
        <f>'NIR-2021-Elecricity'!Y$293/1000</f>
        <v>16.600000000000001</v>
      </c>
      <c r="N57" s="182">
        <f>'NIR-2021-Elecricity'!Z$293/1000</f>
        <v>16.100000000000001</v>
      </c>
      <c r="O57" s="556">
        <f>'NIR-2021-Elecricity'!AA$293/1000</f>
        <v>15.8</v>
      </c>
    </row>
    <row r="58" spans="1:17" ht="17" thickBot="1" x14ac:dyDescent="0.25">
      <c r="A58" s="430" t="s">
        <v>140</v>
      </c>
      <c r="B58" s="557">
        <f t="shared" ref="B58:O58" si="11">B56/B57</f>
        <v>0.83451218917749981</v>
      </c>
      <c r="C58" s="557">
        <f t="shared" si="11"/>
        <v>0.85127626801444423</v>
      </c>
      <c r="D58" s="557">
        <f t="shared" si="11"/>
        <v>0.84251736597248361</v>
      </c>
      <c r="E58" s="557">
        <f t="shared" si="11"/>
        <v>0.83649543295109752</v>
      </c>
      <c r="F58" s="557">
        <f t="shared" si="11"/>
        <v>0.82709849392839507</v>
      </c>
      <c r="G58" s="557">
        <f t="shared" si="11"/>
        <v>0.82004841667980766</v>
      </c>
      <c r="H58" s="557">
        <f t="shared" si="11"/>
        <v>0.80073856182345693</v>
      </c>
      <c r="I58" s="557">
        <f t="shared" si="11"/>
        <v>0.78865152317880793</v>
      </c>
      <c r="J58" s="557">
        <f t="shared" si="11"/>
        <v>0.77084803952276326</v>
      </c>
      <c r="K58" s="557">
        <f t="shared" si="11"/>
        <v>0.73321832290732913</v>
      </c>
      <c r="L58" s="557">
        <f t="shared" si="11"/>
        <v>0.70314603448674995</v>
      </c>
      <c r="M58" s="557">
        <f t="shared" si="11"/>
        <v>0.71086751204819276</v>
      </c>
      <c r="N58" s="557">
        <f t="shared" si="11"/>
        <v>0.68289959726708072</v>
      </c>
      <c r="O58" s="558">
        <f t="shared" si="11"/>
        <v>0.69554623956063288</v>
      </c>
    </row>
    <row r="59" spans="1:17" ht="25" thickBot="1" x14ac:dyDescent="0.25">
      <c r="A59" s="801" t="s">
        <v>246</v>
      </c>
      <c r="B59" s="802"/>
      <c r="C59" s="802"/>
      <c r="D59" s="802"/>
      <c r="E59" s="802"/>
      <c r="F59" s="802"/>
      <c r="G59" s="802"/>
      <c r="H59" s="802"/>
      <c r="I59" s="802"/>
      <c r="J59" s="802"/>
      <c r="K59" s="802"/>
      <c r="L59" s="802"/>
      <c r="M59" s="802"/>
      <c r="N59" s="802"/>
      <c r="O59" s="802"/>
      <c r="P59" s="803"/>
    </row>
    <row r="60" spans="1:17" ht="16" thickBot="1" x14ac:dyDescent="0.25">
      <c r="A60" s="526" t="s">
        <v>91</v>
      </c>
      <c r="B60" s="306">
        <v>2006</v>
      </c>
      <c r="C60" s="306">
        <v>2007</v>
      </c>
      <c r="D60" s="306">
        <v>2008</v>
      </c>
      <c r="E60" s="306">
        <v>2009</v>
      </c>
      <c r="F60" s="306">
        <v>2010</v>
      </c>
      <c r="G60" s="306">
        <v>2011</v>
      </c>
      <c r="H60" s="306">
        <v>2012</v>
      </c>
      <c r="I60" s="306">
        <v>2013</v>
      </c>
      <c r="J60" s="306">
        <v>2014</v>
      </c>
      <c r="K60" s="306">
        <v>2015</v>
      </c>
      <c r="L60" s="306">
        <v>2016</v>
      </c>
      <c r="M60" s="306">
        <v>2017</v>
      </c>
      <c r="N60" s="306">
        <v>2018</v>
      </c>
      <c r="O60" s="306">
        <v>2019</v>
      </c>
      <c r="P60" s="522">
        <v>2020</v>
      </c>
    </row>
    <row r="61" spans="1:17" x14ac:dyDescent="0.2">
      <c r="A61" s="427" t="s">
        <v>225</v>
      </c>
      <c r="B61" s="178">
        <f t="shared" ref="B61:I69" si="12">C29</f>
        <v>0.56999999999999995</v>
      </c>
      <c r="C61" s="178">
        <f t="shared" si="12"/>
        <v>0.48</v>
      </c>
      <c r="D61" s="178">
        <f t="shared" si="12"/>
        <v>0.54</v>
      </c>
      <c r="E61" s="178">
        <f t="shared" si="12"/>
        <v>0.54</v>
      </c>
      <c r="F61" s="178">
        <f t="shared" si="12"/>
        <v>0.54</v>
      </c>
      <c r="G61" s="178">
        <f t="shared" si="12"/>
        <v>0.45</v>
      </c>
      <c r="H61" s="178">
        <f t="shared" si="12"/>
        <v>0.6</v>
      </c>
      <c r="I61" s="178">
        <f t="shared" si="12"/>
        <v>0.18</v>
      </c>
      <c r="J61" s="178"/>
      <c r="K61" s="178"/>
      <c r="L61" s="178"/>
      <c r="M61" s="178"/>
      <c r="N61" s="178"/>
      <c r="O61" s="178"/>
      <c r="P61" s="215"/>
    </row>
    <row r="62" spans="1:17" x14ac:dyDescent="0.2">
      <c r="A62" s="428" t="s">
        <v>227</v>
      </c>
      <c r="B62" s="178">
        <f t="shared" si="12"/>
        <v>0.54</v>
      </c>
      <c r="C62" s="178">
        <f t="shared" si="12"/>
        <v>0.54</v>
      </c>
      <c r="D62" s="178">
        <f t="shared" si="12"/>
        <v>0.53</v>
      </c>
      <c r="E62" s="178">
        <f t="shared" si="12"/>
        <v>0.5</v>
      </c>
      <c r="F62" s="178">
        <f t="shared" si="12"/>
        <v>0.56000000000000005</v>
      </c>
      <c r="G62" s="178">
        <f t="shared" si="12"/>
        <v>0.42</v>
      </c>
      <c r="H62" s="178">
        <f t="shared" si="12"/>
        <v>0.56999999999999995</v>
      </c>
      <c r="I62" s="178">
        <f t="shared" si="12"/>
        <v>0.5</v>
      </c>
      <c r="J62" s="178">
        <f t="shared" ref="J62:J69" si="13">K30</f>
        <v>0.32</v>
      </c>
      <c r="K62" s="178"/>
      <c r="L62" s="178"/>
      <c r="M62" s="178"/>
      <c r="N62" s="178"/>
      <c r="O62" s="178"/>
      <c r="P62" s="215"/>
    </row>
    <row r="63" spans="1:17" x14ac:dyDescent="0.2">
      <c r="A63" s="428" t="s">
        <v>228</v>
      </c>
      <c r="B63" s="178">
        <f t="shared" si="12"/>
        <v>1.25</v>
      </c>
      <c r="C63" s="178">
        <f t="shared" si="12"/>
        <v>0.83</v>
      </c>
      <c r="D63" s="178">
        <f t="shared" si="12"/>
        <v>1.19</v>
      </c>
      <c r="E63" s="178">
        <f t="shared" si="12"/>
        <v>1.24</v>
      </c>
      <c r="F63" s="178">
        <f t="shared" si="12"/>
        <v>1.28</v>
      </c>
      <c r="G63" s="178">
        <f t="shared" si="12"/>
        <v>1.03</v>
      </c>
      <c r="H63" s="178">
        <f t="shared" si="12"/>
        <v>1.26</v>
      </c>
      <c r="I63" s="178">
        <f t="shared" si="12"/>
        <v>0.19</v>
      </c>
      <c r="J63" s="178">
        <f t="shared" si="13"/>
        <v>0.43000000000000005</v>
      </c>
      <c r="K63" s="178">
        <f t="shared" ref="K63:P69" si="14">L31</f>
        <v>0.8</v>
      </c>
      <c r="L63" s="178">
        <f t="shared" si="14"/>
        <v>0.53</v>
      </c>
      <c r="M63" s="178">
        <f t="shared" si="14"/>
        <v>0.73</v>
      </c>
      <c r="N63" s="178">
        <f t="shared" si="14"/>
        <v>0.41000000000000003</v>
      </c>
      <c r="O63" s="178">
        <f t="shared" si="14"/>
        <v>0.69000000000000006</v>
      </c>
      <c r="P63" s="215">
        <f t="shared" si="14"/>
        <v>0.49</v>
      </c>
    </row>
    <row r="64" spans="1:17" x14ac:dyDescent="0.2">
      <c r="A64" s="428" t="s">
        <v>229</v>
      </c>
      <c r="B64" s="178">
        <f t="shared" si="12"/>
        <v>0.98</v>
      </c>
      <c r="C64" s="178">
        <f t="shared" si="12"/>
        <v>1.25</v>
      </c>
      <c r="D64" s="178">
        <f t="shared" si="12"/>
        <v>1.1299999999999999</v>
      </c>
      <c r="E64" s="178">
        <f t="shared" si="12"/>
        <v>1.29</v>
      </c>
      <c r="F64" s="178">
        <f t="shared" si="12"/>
        <v>1.22</v>
      </c>
      <c r="G64" s="178">
        <f t="shared" si="12"/>
        <v>1.1000000000000001</v>
      </c>
      <c r="H64" s="178">
        <f t="shared" si="12"/>
        <v>1.17</v>
      </c>
      <c r="I64" s="178">
        <f t="shared" si="12"/>
        <v>1.0900000000000001</v>
      </c>
      <c r="J64" s="178">
        <f t="shared" si="13"/>
        <v>0.97</v>
      </c>
      <c r="K64" s="178">
        <f t="shared" si="14"/>
        <v>1.21</v>
      </c>
      <c r="L64" s="178">
        <f t="shared" si="14"/>
        <v>1.24</v>
      </c>
      <c r="M64" s="178">
        <f t="shared" si="14"/>
        <v>1.07</v>
      </c>
      <c r="N64" s="178">
        <f t="shared" si="14"/>
        <v>1.1399999999999999</v>
      </c>
      <c r="O64" s="178">
        <f t="shared" si="14"/>
        <v>1.1299999999999999</v>
      </c>
      <c r="P64" s="215">
        <f t="shared" si="14"/>
        <v>0.82</v>
      </c>
    </row>
    <row r="65" spans="1:41" x14ac:dyDescent="0.2">
      <c r="A65" s="428" t="s">
        <v>230</v>
      </c>
      <c r="B65" s="178">
        <f t="shared" si="12"/>
        <v>1.22</v>
      </c>
      <c r="C65" s="178">
        <f t="shared" si="12"/>
        <v>1.19</v>
      </c>
      <c r="D65" s="178">
        <f t="shared" si="12"/>
        <v>1.27</v>
      </c>
      <c r="E65" s="178">
        <f t="shared" si="12"/>
        <v>1.23</v>
      </c>
      <c r="F65" s="178">
        <f t="shared" si="12"/>
        <v>1.29</v>
      </c>
      <c r="G65" s="178">
        <f t="shared" si="12"/>
        <v>1</v>
      </c>
      <c r="H65" s="178">
        <f t="shared" si="12"/>
        <v>1.28</v>
      </c>
      <c r="I65" s="178">
        <f t="shared" si="12"/>
        <v>1.27</v>
      </c>
      <c r="J65" s="178">
        <f t="shared" si="13"/>
        <v>1.1299999999999999</v>
      </c>
      <c r="K65" s="178">
        <f t="shared" si="14"/>
        <v>1.3</v>
      </c>
      <c r="L65" s="178">
        <f t="shared" si="14"/>
        <v>1.1399999999999999</v>
      </c>
      <c r="M65" s="178">
        <f t="shared" si="14"/>
        <v>1.2</v>
      </c>
      <c r="N65" s="178">
        <f t="shared" si="14"/>
        <v>1.28</v>
      </c>
      <c r="O65" s="178">
        <f t="shared" si="14"/>
        <v>1.04</v>
      </c>
      <c r="P65" s="215">
        <f t="shared" si="14"/>
        <v>0.97</v>
      </c>
    </row>
    <row r="66" spans="1:41" x14ac:dyDescent="0.2">
      <c r="A66" s="428" t="s">
        <v>231</v>
      </c>
      <c r="B66" s="178">
        <f t="shared" si="12"/>
        <v>2.31</v>
      </c>
      <c r="C66" s="178">
        <f t="shared" si="12"/>
        <v>2.17</v>
      </c>
      <c r="D66" s="178">
        <f t="shared" si="12"/>
        <v>2.2400000000000002</v>
      </c>
      <c r="E66" s="178">
        <f t="shared" si="12"/>
        <v>2.5099999999999998</v>
      </c>
      <c r="F66" s="178">
        <f t="shared" si="12"/>
        <v>1.87</v>
      </c>
      <c r="G66" s="178">
        <f t="shared" si="12"/>
        <v>2.12</v>
      </c>
      <c r="H66" s="178">
        <f t="shared" si="12"/>
        <v>2.0499999999999998</v>
      </c>
      <c r="I66" s="178">
        <f t="shared" si="12"/>
        <v>2.37</v>
      </c>
      <c r="J66" s="178">
        <f t="shared" si="13"/>
        <v>2.0099999999999998</v>
      </c>
      <c r="K66" s="178">
        <f t="shared" si="14"/>
        <v>2.34</v>
      </c>
      <c r="L66" s="178">
        <f t="shared" si="14"/>
        <v>1.93</v>
      </c>
      <c r="M66" s="178">
        <f t="shared" si="14"/>
        <v>2.48</v>
      </c>
      <c r="N66" s="178">
        <f t="shared" si="14"/>
        <v>2.08</v>
      </c>
      <c r="O66" s="178">
        <f t="shared" si="14"/>
        <v>2.19</v>
      </c>
      <c r="P66" s="215">
        <f t="shared" si="14"/>
        <v>1.39</v>
      </c>
    </row>
    <row r="67" spans="1:41" x14ac:dyDescent="0.2">
      <c r="A67" s="428" t="s">
        <v>232</v>
      </c>
      <c r="B67" s="178">
        <f t="shared" si="12"/>
        <v>1.625</v>
      </c>
      <c r="C67" s="178">
        <f t="shared" si="12"/>
        <v>2.1550000000000002</v>
      </c>
      <c r="D67" s="178">
        <f t="shared" si="12"/>
        <v>1.92</v>
      </c>
      <c r="E67" s="178">
        <f t="shared" si="12"/>
        <v>2.06</v>
      </c>
      <c r="F67" s="178">
        <f t="shared" si="12"/>
        <v>2.16</v>
      </c>
      <c r="G67" s="178">
        <f t="shared" si="12"/>
        <v>2.1800000000000002</v>
      </c>
      <c r="H67" s="178">
        <f t="shared" si="12"/>
        <v>2.21</v>
      </c>
      <c r="I67" s="178">
        <f t="shared" si="12"/>
        <v>1.88</v>
      </c>
      <c r="J67" s="178">
        <f t="shared" si="13"/>
        <v>1.94</v>
      </c>
      <c r="K67" s="178">
        <f t="shared" si="14"/>
        <v>2.06</v>
      </c>
      <c r="L67" s="178">
        <f t="shared" si="14"/>
        <v>2.11</v>
      </c>
      <c r="M67" s="178">
        <f t="shared" si="14"/>
        <v>1.98</v>
      </c>
      <c r="N67" s="178">
        <f t="shared" si="14"/>
        <v>1.93</v>
      </c>
      <c r="O67" s="178">
        <f t="shared" si="14"/>
        <v>1.47</v>
      </c>
      <c r="P67" s="215">
        <f t="shared" si="14"/>
        <v>1.39</v>
      </c>
    </row>
    <row r="68" spans="1:41" x14ac:dyDescent="0.2">
      <c r="A68" s="428" t="s">
        <v>233</v>
      </c>
      <c r="B68" s="178">
        <f t="shared" si="12"/>
        <v>1.6249999999999991</v>
      </c>
      <c r="C68" s="178">
        <f t="shared" si="12"/>
        <v>2.1550000000000002</v>
      </c>
      <c r="D68" s="178">
        <f t="shared" si="12"/>
        <v>1.92</v>
      </c>
      <c r="E68" s="178">
        <f t="shared" si="12"/>
        <v>2.19</v>
      </c>
      <c r="F68" s="178">
        <f t="shared" si="12"/>
        <v>2.19</v>
      </c>
      <c r="G68" s="178">
        <f t="shared" si="12"/>
        <v>2.2000000000000002</v>
      </c>
      <c r="H68" s="178">
        <f t="shared" si="12"/>
        <v>2.17</v>
      </c>
      <c r="I68" s="178">
        <f t="shared" si="12"/>
        <v>2.08</v>
      </c>
      <c r="J68" s="178">
        <f t="shared" si="13"/>
        <v>2.7</v>
      </c>
      <c r="K68" s="178">
        <f t="shared" si="14"/>
        <v>1.93</v>
      </c>
      <c r="L68" s="178">
        <f t="shared" si="14"/>
        <v>2.31</v>
      </c>
      <c r="M68" s="178">
        <f t="shared" si="14"/>
        <v>1.95</v>
      </c>
      <c r="N68" s="178">
        <f t="shared" si="14"/>
        <v>2.0099999999999998</v>
      </c>
      <c r="O68" s="178">
        <f t="shared" si="14"/>
        <v>2.1</v>
      </c>
      <c r="P68" s="215">
        <f t="shared" si="14"/>
        <v>1.45</v>
      </c>
    </row>
    <row r="69" spans="1:41" x14ac:dyDescent="0.2">
      <c r="A69" s="428" t="s">
        <v>234</v>
      </c>
      <c r="B69" s="178">
        <f t="shared" si="12"/>
        <v>2.23</v>
      </c>
      <c r="C69" s="178">
        <f t="shared" si="12"/>
        <v>2.23</v>
      </c>
      <c r="D69" s="178">
        <f t="shared" si="12"/>
        <v>2.16</v>
      </c>
      <c r="E69" s="178">
        <f t="shared" si="12"/>
        <v>2.15</v>
      </c>
      <c r="F69" s="178">
        <f t="shared" si="12"/>
        <v>2.3199999999999998</v>
      </c>
      <c r="G69" s="178">
        <f t="shared" si="12"/>
        <v>2.31</v>
      </c>
      <c r="H69" s="178">
        <f t="shared" si="12"/>
        <v>1.67</v>
      </c>
      <c r="I69" s="178">
        <f t="shared" si="12"/>
        <v>2.2999999999999998</v>
      </c>
      <c r="J69" s="178">
        <f t="shared" si="13"/>
        <v>2.0299999999999998</v>
      </c>
      <c r="K69" s="178">
        <f t="shared" si="14"/>
        <v>2.12</v>
      </c>
      <c r="L69" s="178">
        <f t="shared" si="14"/>
        <v>1.93</v>
      </c>
      <c r="M69" s="178">
        <f t="shared" si="14"/>
        <v>2.34</v>
      </c>
      <c r="N69" s="178">
        <f t="shared" si="14"/>
        <v>2.12</v>
      </c>
      <c r="O69" s="178">
        <f t="shared" si="14"/>
        <v>2.34</v>
      </c>
      <c r="P69" s="215">
        <f t="shared" si="14"/>
        <v>1.63</v>
      </c>
    </row>
    <row r="70" spans="1:41" ht="16" thickBot="1" x14ac:dyDescent="0.25">
      <c r="A70" s="425" t="s">
        <v>247</v>
      </c>
      <c r="B70" s="190">
        <f>SUBTOTAL(9,B61:B69)</f>
        <v>12.349999999999998</v>
      </c>
      <c r="C70" s="190">
        <f t="shared" ref="C70:P70" si="15">SUBTOTAL(9,C61:C69)</f>
        <v>13</v>
      </c>
      <c r="D70" s="190">
        <f t="shared" si="15"/>
        <v>12.9</v>
      </c>
      <c r="E70" s="190">
        <f t="shared" si="15"/>
        <v>13.71</v>
      </c>
      <c r="F70" s="190">
        <f t="shared" si="15"/>
        <v>13.43</v>
      </c>
      <c r="G70" s="190">
        <f t="shared" si="15"/>
        <v>12.81</v>
      </c>
      <c r="H70" s="190">
        <f t="shared" si="15"/>
        <v>12.98</v>
      </c>
      <c r="I70" s="190">
        <f t="shared" si="15"/>
        <v>11.86</v>
      </c>
      <c r="J70" s="190">
        <f t="shared" si="15"/>
        <v>11.53</v>
      </c>
      <c r="K70" s="190">
        <f>SUBTOTAL(9,K61:K69)</f>
        <v>11.759999999999998</v>
      </c>
      <c r="L70" s="190">
        <f t="shared" si="15"/>
        <v>11.19</v>
      </c>
      <c r="M70" s="190">
        <f t="shared" si="15"/>
        <v>11.75</v>
      </c>
      <c r="N70" s="190">
        <f t="shared" si="15"/>
        <v>10.969999999999999</v>
      </c>
      <c r="O70" s="190">
        <f t="shared" si="15"/>
        <v>10.959999999999999</v>
      </c>
      <c r="P70" s="350">
        <f t="shared" si="15"/>
        <v>8.14</v>
      </c>
    </row>
    <row r="71" spans="1:41" ht="35" thickBot="1" x14ac:dyDescent="0.45">
      <c r="A71" s="792" t="s">
        <v>248</v>
      </c>
      <c r="B71" s="793"/>
      <c r="C71" s="793"/>
      <c r="D71" s="793"/>
      <c r="E71" s="793"/>
      <c r="F71" s="793"/>
      <c r="G71" s="793"/>
      <c r="H71" s="793"/>
      <c r="I71" s="793"/>
      <c r="J71" s="793"/>
      <c r="K71" s="793"/>
      <c r="L71" s="793"/>
      <c r="M71" s="793"/>
      <c r="N71" s="793"/>
      <c r="O71" s="793"/>
      <c r="P71" s="794"/>
    </row>
    <row r="72" spans="1:41" ht="17" customHeight="1" thickBot="1" x14ac:dyDescent="0.25">
      <c r="A72" s="795" t="s">
        <v>249</v>
      </c>
      <c r="B72" s="796"/>
      <c r="C72" s="796"/>
      <c r="D72" s="796"/>
      <c r="E72" s="797"/>
      <c r="F72" s="512" t="s">
        <v>195</v>
      </c>
      <c r="G72" s="512"/>
      <c r="H72" s="512"/>
      <c r="I72" s="512"/>
      <c r="J72" s="512"/>
      <c r="K72" s="512"/>
      <c r="L72" s="512"/>
      <c r="M72" s="512"/>
      <c r="N72" s="512"/>
      <c r="O72" s="512"/>
      <c r="P72" s="529"/>
    </row>
    <row r="73" spans="1:41" ht="24" customHeight="1" thickBot="1" x14ac:dyDescent="0.25">
      <c r="A73" s="798" t="s">
        <v>250</v>
      </c>
      <c r="B73" s="799"/>
      <c r="C73" s="799"/>
      <c r="D73" s="799"/>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G73" s="799"/>
      <c r="AH73" s="799"/>
      <c r="AI73" s="799"/>
      <c r="AJ73" s="799"/>
      <c r="AK73" s="799"/>
      <c r="AL73" s="799"/>
      <c r="AM73" s="800"/>
    </row>
    <row r="74" spans="1:41" ht="16" thickBot="1" x14ac:dyDescent="0.25">
      <c r="A74" s="530"/>
      <c r="B74" s="531">
        <v>2018</v>
      </c>
      <c r="C74" s="531">
        <v>2019</v>
      </c>
      <c r="D74" s="531">
        <v>2020</v>
      </c>
      <c r="E74" s="531">
        <v>2021</v>
      </c>
      <c r="F74" s="531">
        <v>2022</v>
      </c>
      <c r="G74" s="531">
        <v>2023</v>
      </c>
      <c r="H74" s="531">
        <v>2024</v>
      </c>
      <c r="I74" s="531">
        <v>2025</v>
      </c>
      <c r="J74" s="531">
        <v>2026</v>
      </c>
      <c r="K74" s="531">
        <v>2027</v>
      </c>
      <c r="L74" s="531">
        <v>2028</v>
      </c>
      <c r="M74" s="531">
        <v>2029</v>
      </c>
      <c r="N74" s="531">
        <v>2030</v>
      </c>
      <c r="O74" s="531">
        <v>2031</v>
      </c>
      <c r="P74" s="531">
        <v>2032</v>
      </c>
      <c r="Q74" s="531">
        <v>2033</v>
      </c>
      <c r="R74" s="531">
        <v>2034</v>
      </c>
      <c r="S74" s="531">
        <v>2035</v>
      </c>
      <c r="T74" s="531">
        <v>2036</v>
      </c>
      <c r="U74" s="531">
        <v>2037</v>
      </c>
      <c r="V74" s="531">
        <v>2038</v>
      </c>
      <c r="W74" s="531">
        <v>2039</v>
      </c>
      <c r="X74" s="531">
        <v>2040</v>
      </c>
      <c r="Y74" s="531">
        <v>2041</v>
      </c>
      <c r="Z74" s="531">
        <v>2042</v>
      </c>
      <c r="AA74" s="531">
        <v>2043</v>
      </c>
      <c r="AB74" s="531">
        <v>2044</v>
      </c>
      <c r="AC74" s="531">
        <v>2045</v>
      </c>
      <c r="AD74" s="528" t="s">
        <v>251</v>
      </c>
      <c r="AE74" s="532"/>
      <c r="AF74" s="532"/>
      <c r="AG74" s="532"/>
      <c r="AH74" s="532"/>
      <c r="AI74" s="532"/>
      <c r="AJ74" s="532"/>
      <c r="AK74" s="532"/>
      <c r="AL74" s="532"/>
      <c r="AM74" s="533"/>
    </row>
    <row r="75" spans="1:41" x14ac:dyDescent="0.2">
      <c r="A75" s="427" t="s">
        <v>252</v>
      </c>
      <c r="B75" s="178">
        <v>16.75</v>
      </c>
      <c r="C75" s="178">
        <v>16.75</v>
      </c>
      <c r="D75" s="178">
        <v>15.4</v>
      </c>
      <c r="E75" s="178">
        <v>15.4</v>
      </c>
      <c r="F75" s="178">
        <v>15.4</v>
      </c>
      <c r="G75" s="178">
        <v>15.4</v>
      </c>
      <c r="H75" s="178">
        <v>15.4</v>
      </c>
      <c r="I75" s="178">
        <v>12.9</v>
      </c>
      <c r="J75" s="178">
        <v>12.9</v>
      </c>
      <c r="K75" s="178">
        <v>12.9</v>
      </c>
      <c r="L75" s="178">
        <v>12.9</v>
      </c>
      <c r="M75" s="178">
        <v>12.9</v>
      </c>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215"/>
      <c r="AN75" t="s">
        <v>192</v>
      </c>
      <c r="AO75" t="s">
        <v>253</v>
      </c>
    </row>
    <row r="76" spans="1:41" ht="16" thickBot="1" x14ac:dyDescent="0.25">
      <c r="A76" s="425" t="s">
        <v>254</v>
      </c>
      <c r="B76" s="559">
        <f>B75*$O$58</f>
        <v>11.6503995126406</v>
      </c>
      <c r="C76" s="559">
        <f t="shared" ref="C76:M76" si="16">C75*$O$58</f>
        <v>11.6503995126406</v>
      </c>
      <c r="D76" s="559">
        <f>D75*$O$58</f>
        <v>10.711412089233747</v>
      </c>
      <c r="E76" s="559">
        <f t="shared" si="16"/>
        <v>10.711412089233747</v>
      </c>
      <c r="F76" s="559">
        <f t="shared" si="16"/>
        <v>10.711412089233747</v>
      </c>
      <c r="G76" s="559">
        <f t="shared" si="16"/>
        <v>10.711412089233747</v>
      </c>
      <c r="H76" s="559">
        <f t="shared" si="16"/>
        <v>10.711412089233747</v>
      </c>
      <c r="I76" s="559">
        <f t="shared" si="16"/>
        <v>8.9725464903321637</v>
      </c>
      <c r="J76" s="559">
        <f t="shared" si="16"/>
        <v>8.9725464903321637</v>
      </c>
      <c r="K76" s="559">
        <f t="shared" si="16"/>
        <v>8.9725464903321637</v>
      </c>
      <c r="L76" s="559">
        <f t="shared" si="16"/>
        <v>8.9725464903321637</v>
      </c>
      <c r="M76" s="559">
        <f t="shared" si="16"/>
        <v>8.9725464903321637</v>
      </c>
      <c r="N76" s="560">
        <f>AVERAGE($L$31:$P$31)</f>
        <v>0.63200000000000001</v>
      </c>
      <c r="O76" s="560">
        <f t="shared" ref="O76:AC76" si="17">AVERAGE($L$31:$P$31)</f>
        <v>0.63200000000000001</v>
      </c>
      <c r="P76" s="178">
        <f t="shared" si="17"/>
        <v>0.63200000000000001</v>
      </c>
      <c r="Q76" s="178">
        <f t="shared" si="17"/>
        <v>0.63200000000000001</v>
      </c>
      <c r="R76" s="178">
        <f t="shared" si="17"/>
        <v>0.63200000000000001</v>
      </c>
      <c r="S76" s="178">
        <f t="shared" si="17"/>
        <v>0.63200000000000001</v>
      </c>
      <c r="T76" s="178">
        <f t="shared" si="17"/>
        <v>0.63200000000000001</v>
      </c>
      <c r="U76" s="178">
        <f t="shared" si="17"/>
        <v>0.63200000000000001</v>
      </c>
      <c r="V76" s="178">
        <f t="shared" si="17"/>
        <v>0.63200000000000001</v>
      </c>
      <c r="W76" s="178">
        <f t="shared" si="17"/>
        <v>0.63200000000000001</v>
      </c>
      <c r="X76" s="178">
        <f t="shared" si="17"/>
        <v>0.63200000000000001</v>
      </c>
      <c r="Y76" s="178">
        <f t="shared" si="17"/>
        <v>0.63200000000000001</v>
      </c>
      <c r="Z76" s="178">
        <f t="shared" si="17"/>
        <v>0.63200000000000001</v>
      </c>
      <c r="AA76" s="178">
        <f t="shared" si="17"/>
        <v>0.63200000000000001</v>
      </c>
      <c r="AB76" s="178">
        <f t="shared" si="17"/>
        <v>0.63200000000000001</v>
      </c>
      <c r="AC76" s="178">
        <f t="shared" si="17"/>
        <v>0.63200000000000001</v>
      </c>
      <c r="AD76" s="178"/>
      <c r="AE76" s="178"/>
      <c r="AF76" s="178"/>
      <c r="AG76" s="178"/>
      <c r="AH76" s="178"/>
      <c r="AI76" s="178"/>
      <c r="AJ76" s="178"/>
      <c r="AK76" s="178"/>
      <c r="AL76" s="178"/>
      <c r="AM76" s="215"/>
    </row>
    <row r="77" spans="1:41" ht="33" thickBot="1" x14ac:dyDescent="0.25">
      <c r="A77" s="435" t="s">
        <v>43</v>
      </c>
      <c r="B77" s="377" t="s">
        <v>92</v>
      </c>
      <c r="C77" s="377" t="s">
        <v>143</v>
      </c>
      <c r="D77" s="377" t="s">
        <v>144</v>
      </c>
      <c r="E77" s="378">
        <v>2014</v>
      </c>
      <c r="F77" s="378">
        <v>2015</v>
      </c>
      <c r="G77" s="378">
        <v>2016</v>
      </c>
      <c r="H77" s="378">
        <v>2017</v>
      </c>
      <c r="I77" s="378">
        <v>2018</v>
      </c>
      <c r="J77" s="378">
        <v>2019</v>
      </c>
      <c r="K77" s="378">
        <v>2020</v>
      </c>
      <c r="L77" s="378">
        <v>2021</v>
      </c>
      <c r="M77" s="378">
        <v>2022</v>
      </c>
      <c r="N77" s="378">
        <v>2023</v>
      </c>
      <c r="O77" s="378">
        <v>2024</v>
      </c>
      <c r="P77" s="378">
        <v>2025</v>
      </c>
      <c r="Q77" s="378">
        <v>2026</v>
      </c>
      <c r="R77" s="378">
        <v>2027</v>
      </c>
      <c r="S77" s="378">
        <v>2028</v>
      </c>
      <c r="T77" s="378">
        <v>2029</v>
      </c>
      <c r="U77" s="378">
        <v>2030</v>
      </c>
      <c r="V77" s="378">
        <v>2031</v>
      </c>
      <c r="W77" s="378">
        <v>2032</v>
      </c>
      <c r="X77" s="378">
        <v>2033</v>
      </c>
      <c r="Y77" s="378">
        <v>2034</v>
      </c>
      <c r="Z77" s="378">
        <v>2035</v>
      </c>
      <c r="AA77" s="378">
        <v>2036</v>
      </c>
      <c r="AB77" s="378">
        <v>2037</v>
      </c>
      <c r="AC77" s="378">
        <v>2038</v>
      </c>
      <c r="AD77" s="378">
        <v>2039</v>
      </c>
      <c r="AE77" s="378">
        <v>2040</v>
      </c>
      <c r="AF77" s="378">
        <v>2041</v>
      </c>
      <c r="AG77" s="378">
        <v>2042</v>
      </c>
      <c r="AH77" s="378">
        <v>2043</v>
      </c>
      <c r="AI77" s="378">
        <v>2044</v>
      </c>
      <c r="AJ77" s="378">
        <v>2045</v>
      </c>
      <c r="AK77" s="377" t="s">
        <v>150</v>
      </c>
      <c r="AL77" s="377" t="s">
        <v>255</v>
      </c>
      <c r="AM77" s="379" t="s">
        <v>152</v>
      </c>
    </row>
    <row r="78" spans="1:41" x14ac:dyDescent="0.2">
      <c r="A78" s="679" t="str">
        <f>CONCATENATE(Schedule!$C$3,"*")</f>
        <v>2012 Federal Regulations *</v>
      </c>
      <c r="B78" s="178" t="s">
        <v>228</v>
      </c>
      <c r="C78" s="402">
        <v>2015</v>
      </c>
      <c r="D78" s="402">
        <f>Schedule!C31</f>
        <v>2061</v>
      </c>
      <c r="E78" s="198">
        <f t="shared" ref="E78:E84" si="18">IF(E$77&lt;=$D78, $J63,0)</f>
        <v>0.43000000000000005</v>
      </c>
      <c r="F78" s="198">
        <f>AVERAGE($L$31:$P$31)</f>
        <v>0.63200000000000001</v>
      </c>
      <c r="G78" s="198">
        <f t="shared" ref="G78:AJ78" si="19">AVERAGE($L$31:$P$31)</f>
        <v>0.63200000000000001</v>
      </c>
      <c r="H78" s="198">
        <f t="shared" si="19"/>
        <v>0.63200000000000001</v>
      </c>
      <c r="I78" s="198">
        <f t="shared" si="19"/>
        <v>0.63200000000000001</v>
      </c>
      <c r="J78" s="198">
        <f t="shared" si="19"/>
        <v>0.63200000000000001</v>
      </c>
      <c r="K78" s="198">
        <f t="shared" si="19"/>
        <v>0.63200000000000001</v>
      </c>
      <c r="L78" s="198">
        <f t="shared" si="19"/>
        <v>0.63200000000000001</v>
      </c>
      <c r="M78" s="198">
        <f t="shared" si="19"/>
        <v>0.63200000000000001</v>
      </c>
      <c r="N78" s="198">
        <f t="shared" si="19"/>
        <v>0.63200000000000001</v>
      </c>
      <c r="O78" s="198">
        <f t="shared" si="19"/>
        <v>0.63200000000000001</v>
      </c>
      <c r="P78" s="198">
        <f t="shared" si="19"/>
        <v>0.63200000000000001</v>
      </c>
      <c r="Q78" s="198">
        <f t="shared" si="19"/>
        <v>0.63200000000000001</v>
      </c>
      <c r="R78" s="198">
        <f t="shared" si="19"/>
        <v>0.63200000000000001</v>
      </c>
      <c r="S78" s="198">
        <f t="shared" si="19"/>
        <v>0.63200000000000001</v>
      </c>
      <c r="T78" s="198">
        <f t="shared" si="19"/>
        <v>0.63200000000000001</v>
      </c>
      <c r="U78" s="198">
        <f t="shared" si="19"/>
        <v>0.63200000000000001</v>
      </c>
      <c r="V78" s="198">
        <f t="shared" si="19"/>
        <v>0.63200000000000001</v>
      </c>
      <c r="W78" s="198">
        <f t="shared" si="19"/>
        <v>0.63200000000000001</v>
      </c>
      <c r="X78" s="198">
        <f t="shared" si="19"/>
        <v>0.63200000000000001</v>
      </c>
      <c r="Y78" s="198">
        <f t="shared" si="19"/>
        <v>0.63200000000000001</v>
      </c>
      <c r="Z78" s="198">
        <f t="shared" si="19"/>
        <v>0.63200000000000001</v>
      </c>
      <c r="AA78" s="198">
        <f t="shared" si="19"/>
        <v>0.63200000000000001</v>
      </c>
      <c r="AB78" s="198">
        <f t="shared" si="19"/>
        <v>0.63200000000000001</v>
      </c>
      <c r="AC78" s="198">
        <f t="shared" si="19"/>
        <v>0.63200000000000001</v>
      </c>
      <c r="AD78" s="198">
        <f t="shared" si="19"/>
        <v>0.63200000000000001</v>
      </c>
      <c r="AE78" s="198">
        <f t="shared" si="19"/>
        <v>0.63200000000000001</v>
      </c>
      <c r="AF78" s="198">
        <f t="shared" si="19"/>
        <v>0.63200000000000001</v>
      </c>
      <c r="AG78" s="198">
        <f t="shared" si="19"/>
        <v>0.63200000000000001</v>
      </c>
      <c r="AH78" s="198">
        <f t="shared" si="19"/>
        <v>0.63200000000000001</v>
      </c>
      <c r="AI78" s="198">
        <f t="shared" si="19"/>
        <v>0.63200000000000001</v>
      </c>
      <c r="AJ78" s="198">
        <f t="shared" si="19"/>
        <v>0.63200000000000001</v>
      </c>
      <c r="AK78" s="202">
        <f t="shared" ref="AK78:AK84" si="20">SUM(K78:T78)</f>
        <v>6.3199999999999994</v>
      </c>
      <c r="AL78" s="202">
        <f t="shared" ref="AL78:AL84" si="21">SUM(U78:AJ78)</f>
        <v>10.111999999999998</v>
      </c>
      <c r="AM78" s="224">
        <f>SUM(AK78:AL78)</f>
        <v>16.431999999999999</v>
      </c>
    </row>
    <row r="79" spans="1:41" x14ac:dyDescent="0.2">
      <c r="A79" s="688" t="str">
        <f>CONCATENATE(Schedule!$C$3,"*")</f>
        <v>2012 Federal Regulations *</v>
      </c>
      <c r="B79" s="178" t="s">
        <v>229</v>
      </c>
      <c r="C79" s="262">
        <f>Schedule!$C$6</f>
        <v>2014</v>
      </c>
      <c r="D79" s="262">
        <f>Schedule!C32</f>
        <v>2019</v>
      </c>
      <c r="E79" s="168">
        <f t="shared" si="18"/>
        <v>0.97</v>
      </c>
      <c r="F79" s="198">
        <f t="shared" ref="F79:AJ79" si="22">IF(F$77&lt;=$D79, $J64,0)</f>
        <v>0.97</v>
      </c>
      <c r="G79" s="198">
        <f t="shared" si="22"/>
        <v>0.97</v>
      </c>
      <c r="H79" s="198">
        <f t="shared" si="22"/>
        <v>0.97</v>
      </c>
      <c r="I79" s="198">
        <f t="shared" si="22"/>
        <v>0.97</v>
      </c>
      <c r="J79" s="198">
        <f t="shared" si="22"/>
        <v>0.97</v>
      </c>
      <c r="K79" s="198">
        <f t="shared" si="22"/>
        <v>0</v>
      </c>
      <c r="L79" s="198">
        <f t="shared" si="22"/>
        <v>0</v>
      </c>
      <c r="M79" s="198">
        <f t="shared" si="22"/>
        <v>0</v>
      </c>
      <c r="N79" s="198">
        <f t="shared" si="22"/>
        <v>0</v>
      </c>
      <c r="O79" s="198">
        <f t="shared" si="22"/>
        <v>0</v>
      </c>
      <c r="P79" s="198">
        <f t="shared" si="22"/>
        <v>0</v>
      </c>
      <c r="Q79" s="198">
        <f t="shared" si="22"/>
        <v>0</v>
      </c>
      <c r="R79" s="198">
        <f t="shared" si="22"/>
        <v>0</v>
      </c>
      <c r="S79" s="198">
        <f t="shared" si="22"/>
        <v>0</v>
      </c>
      <c r="T79" s="198">
        <f t="shared" si="22"/>
        <v>0</v>
      </c>
      <c r="U79" s="198">
        <f t="shared" si="22"/>
        <v>0</v>
      </c>
      <c r="V79" s="198">
        <f t="shared" si="22"/>
        <v>0</v>
      </c>
      <c r="W79" s="198">
        <f t="shared" si="22"/>
        <v>0</v>
      </c>
      <c r="X79" s="198">
        <f t="shared" si="22"/>
        <v>0</v>
      </c>
      <c r="Y79" s="198">
        <f t="shared" si="22"/>
        <v>0</v>
      </c>
      <c r="Z79" s="198">
        <f t="shared" si="22"/>
        <v>0</v>
      </c>
      <c r="AA79" s="198">
        <f t="shared" si="22"/>
        <v>0</v>
      </c>
      <c r="AB79" s="198">
        <f t="shared" si="22"/>
        <v>0</v>
      </c>
      <c r="AC79" s="198">
        <f t="shared" si="22"/>
        <v>0</v>
      </c>
      <c r="AD79" s="198">
        <f t="shared" si="22"/>
        <v>0</v>
      </c>
      <c r="AE79" s="198">
        <f t="shared" si="22"/>
        <v>0</v>
      </c>
      <c r="AF79" s="198">
        <f t="shared" si="22"/>
        <v>0</v>
      </c>
      <c r="AG79" s="198">
        <f t="shared" si="22"/>
        <v>0</v>
      </c>
      <c r="AH79" s="198">
        <f t="shared" si="22"/>
        <v>0</v>
      </c>
      <c r="AI79" s="198">
        <f t="shared" si="22"/>
        <v>0</v>
      </c>
      <c r="AJ79" s="198">
        <f t="shared" si="22"/>
        <v>0</v>
      </c>
      <c r="AK79" s="202">
        <f t="shared" si="20"/>
        <v>0</v>
      </c>
      <c r="AL79" s="202">
        <f t="shared" si="21"/>
        <v>0</v>
      </c>
      <c r="AM79" s="224">
        <f t="shared" ref="AM79:AM84" si="23">SUM(AK79:AL79)</f>
        <v>0</v>
      </c>
    </row>
    <row r="80" spans="1:41" x14ac:dyDescent="0.2">
      <c r="A80" s="688" t="str">
        <f>CONCATENATE(Schedule!$C$3,"*")</f>
        <v>2012 Federal Regulations *</v>
      </c>
      <c r="B80" s="178" t="s">
        <v>230</v>
      </c>
      <c r="C80" s="262">
        <f>Schedule!$C$6</f>
        <v>2014</v>
      </c>
      <c r="D80" s="262">
        <f>Schedule!C33</f>
        <v>2019</v>
      </c>
      <c r="E80" s="168">
        <f t="shared" si="18"/>
        <v>1.1299999999999999</v>
      </c>
      <c r="F80" s="198">
        <f t="shared" ref="F80:AJ80" si="24">IF(F$77&lt;=$D80, $J65,0)</f>
        <v>1.1299999999999999</v>
      </c>
      <c r="G80" s="198">
        <f t="shared" si="24"/>
        <v>1.1299999999999999</v>
      </c>
      <c r="H80" s="198">
        <f t="shared" si="24"/>
        <v>1.1299999999999999</v>
      </c>
      <c r="I80" s="198">
        <f t="shared" si="24"/>
        <v>1.1299999999999999</v>
      </c>
      <c r="J80" s="198">
        <f t="shared" si="24"/>
        <v>1.1299999999999999</v>
      </c>
      <c r="K80" s="198">
        <f t="shared" si="24"/>
        <v>0</v>
      </c>
      <c r="L80" s="198">
        <f t="shared" si="24"/>
        <v>0</v>
      </c>
      <c r="M80" s="198">
        <f t="shared" si="24"/>
        <v>0</v>
      </c>
      <c r="N80" s="198">
        <f t="shared" si="24"/>
        <v>0</v>
      </c>
      <c r="O80" s="198">
        <f t="shared" si="24"/>
        <v>0</v>
      </c>
      <c r="P80" s="198">
        <f t="shared" si="24"/>
        <v>0</v>
      </c>
      <c r="Q80" s="198">
        <f t="shared" si="24"/>
        <v>0</v>
      </c>
      <c r="R80" s="198">
        <f t="shared" si="24"/>
        <v>0</v>
      </c>
      <c r="S80" s="198">
        <f t="shared" si="24"/>
        <v>0</v>
      </c>
      <c r="T80" s="198">
        <f t="shared" si="24"/>
        <v>0</v>
      </c>
      <c r="U80" s="198">
        <f t="shared" si="24"/>
        <v>0</v>
      </c>
      <c r="V80" s="198">
        <f t="shared" si="24"/>
        <v>0</v>
      </c>
      <c r="W80" s="198">
        <f t="shared" si="24"/>
        <v>0</v>
      </c>
      <c r="X80" s="198">
        <f t="shared" si="24"/>
        <v>0</v>
      </c>
      <c r="Y80" s="198">
        <f t="shared" si="24"/>
        <v>0</v>
      </c>
      <c r="Z80" s="198">
        <f t="shared" si="24"/>
        <v>0</v>
      </c>
      <c r="AA80" s="198">
        <f t="shared" si="24"/>
        <v>0</v>
      </c>
      <c r="AB80" s="198">
        <f t="shared" si="24"/>
        <v>0</v>
      </c>
      <c r="AC80" s="198">
        <f t="shared" si="24"/>
        <v>0</v>
      </c>
      <c r="AD80" s="198">
        <f t="shared" si="24"/>
        <v>0</v>
      </c>
      <c r="AE80" s="198">
        <f t="shared" si="24"/>
        <v>0</v>
      </c>
      <c r="AF80" s="198">
        <f t="shared" si="24"/>
        <v>0</v>
      </c>
      <c r="AG80" s="198">
        <f t="shared" si="24"/>
        <v>0</v>
      </c>
      <c r="AH80" s="198">
        <f t="shared" si="24"/>
        <v>0</v>
      </c>
      <c r="AI80" s="198">
        <f t="shared" si="24"/>
        <v>0</v>
      </c>
      <c r="AJ80" s="198">
        <f t="shared" si="24"/>
        <v>0</v>
      </c>
      <c r="AK80" s="202">
        <f t="shared" si="20"/>
        <v>0</v>
      </c>
      <c r="AL80" s="202">
        <f t="shared" si="21"/>
        <v>0</v>
      </c>
      <c r="AM80" s="224">
        <f t="shared" si="23"/>
        <v>0</v>
      </c>
    </row>
    <row r="81" spans="1:39" x14ac:dyDescent="0.2">
      <c r="A81" s="688" t="str">
        <f>CONCATENATE(Schedule!$C$3,"*")</f>
        <v>2012 Federal Regulations *</v>
      </c>
      <c r="B81" s="178" t="s">
        <v>231</v>
      </c>
      <c r="C81" s="262">
        <f>Schedule!$C$6</f>
        <v>2014</v>
      </c>
      <c r="D81" s="262">
        <f>Schedule!C34</f>
        <v>2028</v>
      </c>
      <c r="E81" s="168">
        <f t="shared" si="18"/>
        <v>2.0099999999999998</v>
      </c>
      <c r="F81" s="198">
        <f t="shared" ref="F81:AJ81" si="25">IF(F$77&lt;=$D81, $J66,0)</f>
        <v>2.0099999999999998</v>
      </c>
      <c r="G81" s="198">
        <f t="shared" si="25"/>
        <v>2.0099999999999998</v>
      </c>
      <c r="H81" s="198">
        <f t="shared" si="25"/>
        <v>2.0099999999999998</v>
      </c>
      <c r="I81" s="198">
        <f t="shared" si="25"/>
        <v>2.0099999999999998</v>
      </c>
      <c r="J81" s="198">
        <f t="shared" si="25"/>
        <v>2.0099999999999998</v>
      </c>
      <c r="K81" s="198">
        <f t="shared" si="25"/>
        <v>2.0099999999999998</v>
      </c>
      <c r="L81" s="198">
        <f t="shared" si="25"/>
        <v>2.0099999999999998</v>
      </c>
      <c r="M81" s="198">
        <f t="shared" si="25"/>
        <v>2.0099999999999998</v>
      </c>
      <c r="N81" s="198">
        <f t="shared" si="25"/>
        <v>2.0099999999999998</v>
      </c>
      <c r="O81" s="198">
        <f t="shared" si="25"/>
        <v>2.0099999999999998</v>
      </c>
      <c r="P81" s="198">
        <f t="shared" si="25"/>
        <v>2.0099999999999998</v>
      </c>
      <c r="Q81" s="198">
        <f t="shared" si="25"/>
        <v>2.0099999999999998</v>
      </c>
      <c r="R81" s="198">
        <f t="shared" si="25"/>
        <v>2.0099999999999998</v>
      </c>
      <c r="S81" s="198">
        <f t="shared" si="25"/>
        <v>2.0099999999999998</v>
      </c>
      <c r="T81" s="198">
        <f t="shared" si="25"/>
        <v>0</v>
      </c>
      <c r="U81" s="198">
        <f t="shared" si="25"/>
        <v>0</v>
      </c>
      <c r="V81" s="198">
        <f t="shared" si="25"/>
        <v>0</v>
      </c>
      <c r="W81" s="198">
        <f t="shared" si="25"/>
        <v>0</v>
      </c>
      <c r="X81" s="198">
        <f t="shared" si="25"/>
        <v>0</v>
      </c>
      <c r="Y81" s="198">
        <f t="shared" si="25"/>
        <v>0</v>
      </c>
      <c r="Z81" s="198">
        <f t="shared" si="25"/>
        <v>0</v>
      </c>
      <c r="AA81" s="198">
        <f t="shared" si="25"/>
        <v>0</v>
      </c>
      <c r="AB81" s="198">
        <f t="shared" si="25"/>
        <v>0</v>
      </c>
      <c r="AC81" s="198">
        <f t="shared" si="25"/>
        <v>0</v>
      </c>
      <c r="AD81" s="198">
        <f t="shared" si="25"/>
        <v>0</v>
      </c>
      <c r="AE81" s="198">
        <f t="shared" si="25"/>
        <v>0</v>
      </c>
      <c r="AF81" s="198">
        <f t="shared" si="25"/>
        <v>0</v>
      </c>
      <c r="AG81" s="198">
        <f t="shared" si="25"/>
        <v>0</v>
      </c>
      <c r="AH81" s="198">
        <f t="shared" si="25"/>
        <v>0</v>
      </c>
      <c r="AI81" s="198">
        <f t="shared" si="25"/>
        <v>0</v>
      </c>
      <c r="AJ81" s="198">
        <f t="shared" si="25"/>
        <v>0</v>
      </c>
      <c r="AK81" s="202">
        <f t="shared" si="20"/>
        <v>18.089999999999996</v>
      </c>
      <c r="AL81" s="202">
        <f t="shared" si="21"/>
        <v>0</v>
      </c>
      <c r="AM81" s="224">
        <f t="shared" si="23"/>
        <v>18.089999999999996</v>
      </c>
    </row>
    <row r="82" spans="1:39" x14ac:dyDescent="0.2">
      <c r="A82" s="688" t="str">
        <f>CONCATENATE(Schedule!$C$3,"*")</f>
        <v>2012 Federal Regulations *</v>
      </c>
      <c r="B82" s="178" t="s">
        <v>232</v>
      </c>
      <c r="C82" s="262">
        <f>Schedule!$C$6</f>
        <v>2014</v>
      </c>
      <c r="D82" s="262">
        <f>Schedule!C35</f>
        <v>2029</v>
      </c>
      <c r="E82" s="168">
        <f t="shared" si="18"/>
        <v>1.94</v>
      </c>
      <c r="F82" s="198">
        <f t="shared" ref="F82:AJ82" si="26">IF(F$77&lt;=$D82, $J67,0)</f>
        <v>1.94</v>
      </c>
      <c r="G82" s="198">
        <f t="shared" si="26"/>
        <v>1.94</v>
      </c>
      <c r="H82" s="198">
        <f t="shared" si="26"/>
        <v>1.94</v>
      </c>
      <c r="I82" s="198">
        <f t="shared" si="26"/>
        <v>1.94</v>
      </c>
      <c r="J82" s="198">
        <f t="shared" si="26"/>
        <v>1.94</v>
      </c>
      <c r="K82" s="198">
        <f t="shared" si="26"/>
        <v>1.94</v>
      </c>
      <c r="L82" s="198">
        <f t="shared" si="26"/>
        <v>1.94</v>
      </c>
      <c r="M82" s="198">
        <f t="shared" si="26"/>
        <v>1.94</v>
      </c>
      <c r="N82" s="198">
        <f t="shared" si="26"/>
        <v>1.94</v>
      </c>
      <c r="O82" s="198">
        <f t="shared" si="26"/>
        <v>1.94</v>
      </c>
      <c r="P82" s="198">
        <f t="shared" si="26"/>
        <v>1.94</v>
      </c>
      <c r="Q82" s="198">
        <f t="shared" si="26"/>
        <v>1.94</v>
      </c>
      <c r="R82" s="198">
        <f t="shared" si="26"/>
        <v>1.94</v>
      </c>
      <c r="S82" s="198">
        <f t="shared" si="26"/>
        <v>1.94</v>
      </c>
      <c r="T82" s="198">
        <f t="shared" si="26"/>
        <v>1.94</v>
      </c>
      <c r="U82" s="198">
        <f t="shared" si="26"/>
        <v>0</v>
      </c>
      <c r="V82" s="198">
        <f t="shared" si="26"/>
        <v>0</v>
      </c>
      <c r="W82" s="198">
        <f t="shared" si="26"/>
        <v>0</v>
      </c>
      <c r="X82" s="198">
        <f t="shared" si="26"/>
        <v>0</v>
      </c>
      <c r="Y82" s="198">
        <f t="shared" si="26"/>
        <v>0</v>
      </c>
      <c r="Z82" s="198">
        <f t="shared" si="26"/>
        <v>0</v>
      </c>
      <c r="AA82" s="198">
        <f t="shared" si="26"/>
        <v>0</v>
      </c>
      <c r="AB82" s="198">
        <f t="shared" si="26"/>
        <v>0</v>
      </c>
      <c r="AC82" s="198">
        <f t="shared" si="26"/>
        <v>0</v>
      </c>
      <c r="AD82" s="198">
        <f t="shared" si="26"/>
        <v>0</v>
      </c>
      <c r="AE82" s="198">
        <f t="shared" si="26"/>
        <v>0</v>
      </c>
      <c r="AF82" s="198">
        <f t="shared" si="26"/>
        <v>0</v>
      </c>
      <c r="AG82" s="198">
        <f t="shared" si="26"/>
        <v>0</v>
      </c>
      <c r="AH82" s="198">
        <f t="shared" si="26"/>
        <v>0</v>
      </c>
      <c r="AI82" s="198">
        <f t="shared" si="26"/>
        <v>0</v>
      </c>
      <c r="AJ82" s="198">
        <f t="shared" si="26"/>
        <v>0</v>
      </c>
      <c r="AK82" s="202">
        <f t="shared" si="20"/>
        <v>19.399999999999999</v>
      </c>
      <c r="AL82" s="202">
        <f t="shared" si="21"/>
        <v>0</v>
      </c>
      <c r="AM82" s="224">
        <f t="shared" si="23"/>
        <v>19.399999999999999</v>
      </c>
    </row>
    <row r="83" spans="1:39" x14ac:dyDescent="0.2">
      <c r="A83" s="688" t="str">
        <f>CONCATENATE(Schedule!$C$3,"*")</f>
        <v>2012 Federal Regulations *</v>
      </c>
      <c r="B83" s="178" t="s">
        <v>233</v>
      </c>
      <c r="C83" s="262">
        <f>Schedule!$C$6</f>
        <v>2014</v>
      </c>
      <c r="D83" s="262">
        <f>Schedule!C36</f>
        <v>2029</v>
      </c>
      <c r="E83" s="168">
        <f t="shared" si="18"/>
        <v>2.7</v>
      </c>
      <c r="F83" s="198">
        <f t="shared" ref="F83:AJ83" si="27">IF(F$77&lt;=$D83, $J68,0)</f>
        <v>2.7</v>
      </c>
      <c r="G83" s="198">
        <f t="shared" si="27"/>
        <v>2.7</v>
      </c>
      <c r="H83" s="198">
        <f t="shared" si="27"/>
        <v>2.7</v>
      </c>
      <c r="I83" s="198">
        <f t="shared" si="27"/>
        <v>2.7</v>
      </c>
      <c r="J83" s="198">
        <f t="shared" si="27"/>
        <v>2.7</v>
      </c>
      <c r="K83" s="198">
        <f t="shared" si="27"/>
        <v>2.7</v>
      </c>
      <c r="L83" s="198">
        <f t="shared" si="27"/>
        <v>2.7</v>
      </c>
      <c r="M83" s="198">
        <f t="shared" si="27"/>
        <v>2.7</v>
      </c>
      <c r="N83" s="198">
        <f t="shared" si="27"/>
        <v>2.7</v>
      </c>
      <c r="O83" s="198">
        <f t="shared" si="27"/>
        <v>2.7</v>
      </c>
      <c r="P83" s="198">
        <f t="shared" si="27"/>
        <v>2.7</v>
      </c>
      <c r="Q83" s="198">
        <f t="shared" si="27"/>
        <v>2.7</v>
      </c>
      <c r="R83" s="198">
        <f t="shared" si="27"/>
        <v>2.7</v>
      </c>
      <c r="S83" s="198">
        <f t="shared" si="27"/>
        <v>2.7</v>
      </c>
      <c r="T83" s="198">
        <f t="shared" si="27"/>
        <v>2.7</v>
      </c>
      <c r="U83" s="198">
        <f t="shared" si="27"/>
        <v>0</v>
      </c>
      <c r="V83" s="198">
        <f t="shared" si="27"/>
        <v>0</v>
      </c>
      <c r="W83" s="198">
        <f t="shared" si="27"/>
        <v>0</v>
      </c>
      <c r="X83" s="198">
        <f t="shared" si="27"/>
        <v>0</v>
      </c>
      <c r="Y83" s="198">
        <f t="shared" si="27"/>
        <v>0</v>
      </c>
      <c r="Z83" s="198">
        <f t="shared" si="27"/>
        <v>0</v>
      </c>
      <c r="AA83" s="198">
        <f t="shared" si="27"/>
        <v>0</v>
      </c>
      <c r="AB83" s="198">
        <f t="shared" si="27"/>
        <v>0</v>
      </c>
      <c r="AC83" s="198">
        <f t="shared" si="27"/>
        <v>0</v>
      </c>
      <c r="AD83" s="198">
        <f t="shared" si="27"/>
        <v>0</v>
      </c>
      <c r="AE83" s="198">
        <f t="shared" si="27"/>
        <v>0</v>
      </c>
      <c r="AF83" s="198">
        <f t="shared" si="27"/>
        <v>0</v>
      </c>
      <c r="AG83" s="198">
        <f t="shared" si="27"/>
        <v>0</v>
      </c>
      <c r="AH83" s="198">
        <f t="shared" si="27"/>
        <v>0</v>
      </c>
      <c r="AI83" s="198">
        <f t="shared" si="27"/>
        <v>0</v>
      </c>
      <c r="AJ83" s="198">
        <f t="shared" si="27"/>
        <v>0</v>
      </c>
      <c r="AK83" s="202">
        <f t="shared" si="20"/>
        <v>26.999999999999996</v>
      </c>
      <c r="AL83" s="202">
        <f t="shared" si="21"/>
        <v>0</v>
      </c>
      <c r="AM83" s="224">
        <f t="shared" si="23"/>
        <v>26.999999999999996</v>
      </c>
    </row>
    <row r="84" spans="1:39" x14ac:dyDescent="0.2">
      <c r="A84" s="688" t="str">
        <f>CONCATENATE(Schedule!$C$3,"*")</f>
        <v>2012 Federal Regulations *</v>
      </c>
      <c r="B84" s="178" t="s">
        <v>234</v>
      </c>
      <c r="C84" s="262">
        <f>Schedule!$C$6</f>
        <v>2014</v>
      </c>
      <c r="D84" s="262">
        <f>Schedule!C37</f>
        <v>2042</v>
      </c>
      <c r="E84" s="168">
        <f t="shared" si="18"/>
        <v>2.0299999999999998</v>
      </c>
      <c r="F84" s="198">
        <f t="shared" ref="F84:AJ84" si="28">IF(F$77&lt;=$D84, $J69,0)</f>
        <v>2.0299999999999998</v>
      </c>
      <c r="G84" s="198">
        <f t="shared" si="28"/>
        <v>2.0299999999999998</v>
      </c>
      <c r="H84" s="198">
        <f t="shared" si="28"/>
        <v>2.0299999999999998</v>
      </c>
      <c r="I84" s="198">
        <f t="shared" si="28"/>
        <v>2.0299999999999998</v>
      </c>
      <c r="J84" s="198">
        <f t="shared" si="28"/>
        <v>2.0299999999999998</v>
      </c>
      <c r="K84" s="198">
        <f t="shared" si="28"/>
        <v>2.0299999999999998</v>
      </c>
      <c r="L84" s="198">
        <f t="shared" si="28"/>
        <v>2.0299999999999998</v>
      </c>
      <c r="M84" s="198">
        <f t="shared" si="28"/>
        <v>2.0299999999999998</v>
      </c>
      <c r="N84" s="198">
        <f t="shared" si="28"/>
        <v>2.0299999999999998</v>
      </c>
      <c r="O84" s="198">
        <f t="shared" si="28"/>
        <v>2.0299999999999998</v>
      </c>
      <c r="P84" s="198">
        <f t="shared" si="28"/>
        <v>2.0299999999999998</v>
      </c>
      <c r="Q84" s="198">
        <f t="shared" si="28"/>
        <v>2.0299999999999998</v>
      </c>
      <c r="R84" s="198">
        <f t="shared" si="28"/>
        <v>2.0299999999999998</v>
      </c>
      <c r="S84" s="198">
        <f t="shared" si="28"/>
        <v>2.0299999999999998</v>
      </c>
      <c r="T84" s="198">
        <f t="shared" si="28"/>
        <v>2.0299999999999998</v>
      </c>
      <c r="U84" s="198">
        <f t="shared" si="28"/>
        <v>2.0299999999999998</v>
      </c>
      <c r="V84" s="198">
        <f t="shared" si="28"/>
        <v>2.0299999999999998</v>
      </c>
      <c r="W84" s="198">
        <f t="shared" si="28"/>
        <v>2.0299999999999998</v>
      </c>
      <c r="X84" s="198">
        <f t="shared" si="28"/>
        <v>2.0299999999999998</v>
      </c>
      <c r="Y84" s="198">
        <f t="shared" si="28"/>
        <v>2.0299999999999998</v>
      </c>
      <c r="Z84" s="198">
        <f t="shared" si="28"/>
        <v>2.0299999999999998</v>
      </c>
      <c r="AA84" s="198">
        <f t="shared" si="28"/>
        <v>2.0299999999999998</v>
      </c>
      <c r="AB84" s="198">
        <f t="shared" si="28"/>
        <v>2.0299999999999998</v>
      </c>
      <c r="AC84" s="198">
        <f t="shared" si="28"/>
        <v>2.0299999999999998</v>
      </c>
      <c r="AD84" s="198">
        <f t="shared" si="28"/>
        <v>2.0299999999999998</v>
      </c>
      <c r="AE84" s="198">
        <f t="shared" si="28"/>
        <v>2.0299999999999998</v>
      </c>
      <c r="AF84" s="198">
        <f t="shared" si="28"/>
        <v>2.0299999999999998</v>
      </c>
      <c r="AG84" s="198">
        <f t="shared" si="28"/>
        <v>2.0299999999999998</v>
      </c>
      <c r="AH84" s="198">
        <f t="shared" si="28"/>
        <v>0</v>
      </c>
      <c r="AI84" s="198">
        <f t="shared" si="28"/>
        <v>0</v>
      </c>
      <c r="AJ84" s="198">
        <f t="shared" si="28"/>
        <v>0</v>
      </c>
      <c r="AK84" s="202">
        <f t="shared" si="20"/>
        <v>20.3</v>
      </c>
      <c r="AL84" s="202">
        <f t="shared" si="21"/>
        <v>26.390000000000004</v>
      </c>
      <c r="AM84" s="224">
        <f t="shared" si="23"/>
        <v>46.690000000000005</v>
      </c>
    </row>
    <row r="85" spans="1:39" x14ac:dyDescent="0.2">
      <c r="A85" s="428" t="str">
        <f>CONCATENATE(Schedule!$C$3,"*")</f>
        <v>2012 Federal Regulations *</v>
      </c>
      <c r="B85" s="182" t="s">
        <v>247</v>
      </c>
      <c r="C85" s="183"/>
      <c r="D85" s="183"/>
      <c r="E85" s="655">
        <f>SUM(E78:E84)</f>
        <v>11.209999999999999</v>
      </c>
      <c r="F85" s="290">
        <f>SUM(F78:F84)</f>
        <v>11.411999999999997</v>
      </c>
      <c r="G85" s="290">
        <f t="shared" ref="G85:AD85" si="29">SUM(G78:G84)</f>
        <v>11.411999999999997</v>
      </c>
      <c r="H85" s="290">
        <f t="shared" si="29"/>
        <v>11.411999999999997</v>
      </c>
      <c r="I85" s="290">
        <f t="shared" si="29"/>
        <v>11.411999999999997</v>
      </c>
      <c r="J85" s="290">
        <f t="shared" si="29"/>
        <v>11.411999999999997</v>
      </c>
      <c r="K85" s="290">
        <f t="shared" si="29"/>
        <v>9.3119999999999994</v>
      </c>
      <c r="L85" s="290">
        <f t="shared" si="29"/>
        <v>9.3119999999999994</v>
      </c>
      <c r="M85" s="290">
        <f t="shared" si="29"/>
        <v>9.3119999999999994</v>
      </c>
      <c r="N85" s="290">
        <f t="shared" si="29"/>
        <v>9.3119999999999994</v>
      </c>
      <c r="O85" s="290">
        <f t="shared" si="29"/>
        <v>9.3119999999999994</v>
      </c>
      <c r="P85" s="290">
        <f t="shared" si="29"/>
        <v>9.3119999999999994</v>
      </c>
      <c r="Q85" s="290">
        <f t="shared" si="29"/>
        <v>9.3119999999999994</v>
      </c>
      <c r="R85" s="290">
        <f t="shared" si="29"/>
        <v>9.3119999999999994</v>
      </c>
      <c r="S85" s="290">
        <f t="shared" si="29"/>
        <v>9.3119999999999994</v>
      </c>
      <c r="T85" s="290">
        <f t="shared" si="29"/>
        <v>7.3019999999999996</v>
      </c>
      <c r="U85" s="290">
        <f t="shared" si="29"/>
        <v>2.6619999999999999</v>
      </c>
      <c r="V85" s="290">
        <f t="shared" si="29"/>
        <v>2.6619999999999999</v>
      </c>
      <c r="W85" s="290">
        <f t="shared" si="29"/>
        <v>2.6619999999999999</v>
      </c>
      <c r="X85" s="290">
        <f t="shared" si="29"/>
        <v>2.6619999999999999</v>
      </c>
      <c r="Y85" s="290">
        <f t="shared" si="29"/>
        <v>2.6619999999999999</v>
      </c>
      <c r="Z85" s="290">
        <f t="shared" si="29"/>
        <v>2.6619999999999999</v>
      </c>
      <c r="AA85" s="290">
        <f t="shared" si="29"/>
        <v>2.6619999999999999</v>
      </c>
      <c r="AB85" s="290">
        <f t="shared" si="29"/>
        <v>2.6619999999999999</v>
      </c>
      <c r="AC85" s="290">
        <f t="shared" si="29"/>
        <v>2.6619999999999999</v>
      </c>
      <c r="AD85" s="290">
        <f t="shared" si="29"/>
        <v>2.6619999999999999</v>
      </c>
      <c r="AE85" s="290">
        <f t="shared" ref="AE85:AJ85" si="30">SUM(AE78:AE84)</f>
        <v>2.6619999999999999</v>
      </c>
      <c r="AF85" s="290">
        <f t="shared" si="30"/>
        <v>2.6619999999999999</v>
      </c>
      <c r="AG85" s="290">
        <f t="shared" si="30"/>
        <v>2.6619999999999999</v>
      </c>
      <c r="AH85" s="290">
        <f t="shared" si="30"/>
        <v>0.63200000000000001</v>
      </c>
      <c r="AI85" s="290">
        <f t="shared" si="30"/>
        <v>0.63200000000000001</v>
      </c>
      <c r="AJ85" s="290">
        <f t="shared" si="30"/>
        <v>0.63200000000000001</v>
      </c>
      <c r="AK85" s="563">
        <f>SUM(AK78:AK84)</f>
        <v>91.109999999999985</v>
      </c>
      <c r="AL85" s="563">
        <f>SUM(AL78:AL84)</f>
        <v>36.502000000000002</v>
      </c>
      <c r="AM85" s="564">
        <f>SUM(AK85:AL85)</f>
        <v>127.61199999999999</v>
      </c>
    </row>
    <row r="86" spans="1:39" ht="16" x14ac:dyDescent="0.2">
      <c r="A86" s="536" t="s">
        <v>256</v>
      </c>
      <c r="B86" s="182"/>
      <c r="C86" s="183"/>
      <c r="D86" s="183"/>
      <c r="E86" s="198"/>
      <c r="F86" s="198">
        <f>F85-K57</f>
        <v>-4.6880000000000042</v>
      </c>
      <c r="G86" s="198">
        <f>G85-L57</f>
        <v>-4.5880000000000027</v>
      </c>
      <c r="H86" s="198">
        <f>H85-M57</f>
        <v>-5.1880000000000042</v>
      </c>
      <c r="I86" s="198">
        <f>I85-N57</f>
        <v>-4.6880000000000042</v>
      </c>
      <c r="J86" s="198">
        <f>J85-O57</f>
        <v>-4.3880000000000035</v>
      </c>
      <c r="K86" s="198" t="s">
        <v>154</v>
      </c>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213"/>
    </row>
    <row r="87" spans="1:39" ht="31" customHeight="1" thickBot="1" x14ac:dyDescent="0.25">
      <c r="A87" s="537" t="s">
        <v>257</v>
      </c>
      <c r="B87" s="182"/>
      <c r="C87" s="188"/>
      <c r="D87" s="188"/>
      <c r="E87" s="198"/>
      <c r="F87" s="694">
        <f>F85/K56-1</f>
        <v>-3.3275828452006051E-2</v>
      </c>
      <c r="G87" s="694">
        <f>G85/L56-1</f>
        <v>1.4369654407032417E-2</v>
      </c>
      <c r="H87" s="694">
        <f>H85/M56-1</f>
        <v>-3.2914195871332041E-2</v>
      </c>
      <c r="I87" s="694">
        <f>I85/N56-1</f>
        <v>3.7956207051589752E-2</v>
      </c>
      <c r="J87" s="694">
        <f>J85/O56-1</f>
        <v>3.8433449757289351E-2</v>
      </c>
      <c r="K87" s="694" t="s">
        <v>154</v>
      </c>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213"/>
    </row>
    <row r="88" spans="1:39" ht="33" thickBot="1" x14ac:dyDescent="0.25">
      <c r="A88" s="435" t="s">
        <v>43</v>
      </c>
      <c r="B88" s="377" t="s">
        <v>92</v>
      </c>
      <c r="C88" s="377" t="s">
        <v>143</v>
      </c>
      <c r="D88" s="377" t="s">
        <v>144</v>
      </c>
      <c r="E88" s="378">
        <v>2014</v>
      </c>
      <c r="F88" s="378">
        <v>2015</v>
      </c>
      <c r="G88" s="378">
        <v>2016</v>
      </c>
      <c r="H88" s="378">
        <v>2017</v>
      </c>
      <c r="I88" s="378">
        <v>2018</v>
      </c>
      <c r="J88" s="378">
        <v>2019</v>
      </c>
      <c r="K88" s="378">
        <v>2020</v>
      </c>
      <c r="L88" s="378">
        <v>2021</v>
      </c>
      <c r="M88" s="378">
        <v>2022</v>
      </c>
      <c r="N88" s="378">
        <v>2023</v>
      </c>
      <c r="O88" s="378">
        <v>2024</v>
      </c>
      <c r="P88" s="378">
        <v>2025</v>
      </c>
      <c r="Q88" s="378">
        <v>2026</v>
      </c>
      <c r="R88" s="378">
        <v>2027</v>
      </c>
      <c r="S88" s="378">
        <v>2028</v>
      </c>
      <c r="T88" s="378">
        <v>2029</v>
      </c>
      <c r="U88" s="378">
        <v>2030</v>
      </c>
      <c r="V88" s="378">
        <v>2031</v>
      </c>
      <c r="W88" s="378">
        <v>2032</v>
      </c>
      <c r="X88" s="378">
        <v>2033</v>
      </c>
      <c r="Y88" s="378">
        <v>2034</v>
      </c>
      <c r="Z88" s="378">
        <v>2035</v>
      </c>
      <c r="AA88" s="378">
        <v>2036</v>
      </c>
      <c r="AB88" s="378">
        <v>2037</v>
      </c>
      <c r="AC88" s="378">
        <v>2038</v>
      </c>
      <c r="AD88" s="378">
        <v>2039</v>
      </c>
      <c r="AE88" s="378">
        <v>2040</v>
      </c>
      <c r="AF88" s="378">
        <v>2041</v>
      </c>
      <c r="AG88" s="378">
        <v>2042</v>
      </c>
      <c r="AH88" s="378">
        <v>2043</v>
      </c>
      <c r="AI88" s="378">
        <v>2044</v>
      </c>
      <c r="AJ88" s="378">
        <v>2045</v>
      </c>
      <c r="AK88" s="377" t="s">
        <v>150</v>
      </c>
      <c r="AL88" s="377" t="s">
        <v>255</v>
      </c>
      <c r="AM88" s="379" t="s">
        <v>152</v>
      </c>
    </row>
    <row r="89" spans="1:39" x14ac:dyDescent="0.2">
      <c r="A89" s="675" t="str">
        <f>Schedule!$D$3</f>
        <v>ECCC 2030 phaseout</v>
      </c>
      <c r="B89" s="402" t="s">
        <v>228</v>
      </c>
      <c r="C89" s="689">
        <v>2015</v>
      </c>
      <c r="D89" s="402">
        <f>Schedule!D31</f>
        <v>2061</v>
      </c>
      <c r="E89" s="198">
        <f t="shared" ref="E89:E95" si="31">J63</f>
        <v>0.43000000000000005</v>
      </c>
      <c r="F89" s="198">
        <f>AVERAGE($L$31:$P$31)</f>
        <v>0.63200000000000001</v>
      </c>
      <c r="G89" s="198">
        <f t="shared" ref="G89:AJ89" si="32">AVERAGE($L$31:$P$31)</f>
        <v>0.63200000000000001</v>
      </c>
      <c r="H89" s="198">
        <f t="shared" si="32"/>
        <v>0.63200000000000001</v>
      </c>
      <c r="I89" s="198">
        <f t="shared" si="32"/>
        <v>0.63200000000000001</v>
      </c>
      <c r="J89" s="198">
        <f t="shared" si="32"/>
        <v>0.63200000000000001</v>
      </c>
      <c r="K89" s="198">
        <f t="shared" si="32"/>
        <v>0.63200000000000001</v>
      </c>
      <c r="L89" s="198">
        <f t="shared" si="32"/>
        <v>0.63200000000000001</v>
      </c>
      <c r="M89" s="198">
        <f t="shared" si="32"/>
        <v>0.63200000000000001</v>
      </c>
      <c r="N89" s="198">
        <f t="shared" si="32"/>
        <v>0.63200000000000001</v>
      </c>
      <c r="O89" s="198">
        <f t="shared" si="32"/>
        <v>0.63200000000000001</v>
      </c>
      <c r="P89" s="198">
        <f t="shared" si="32"/>
        <v>0.63200000000000001</v>
      </c>
      <c r="Q89" s="198">
        <f t="shared" si="32"/>
        <v>0.63200000000000001</v>
      </c>
      <c r="R89" s="198">
        <f t="shared" si="32"/>
        <v>0.63200000000000001</v>
      </c>
      <c r="S89" s="198">
        <f t="shared" si="32"/>
        <v>0.63200000000000001</v>
      </c>
      <c r="T89" s="198">
        <f t="shared" si="32"/>
        <v>0.63200000000000001</v>
      </c>
      <c r="U89" s="198">
        <f t="shared" si="32"/>
        <v>0.63200000000000001</v>
      </c>
      <c r="V89" s="198">
        <f t="shared" si="32"/>
        <v>0.63200000000000001</v>
      </c>
      <c r="W89" s="198">
        <f t="shared" si="32"/>
        <v>0.63200000000000001</v>
      </c>
      <c r="X89" s="198">
        <f t="shared" si="32"/>
        <v>0.63200000000000001</v>
      </c>
      <c r="Y89" s="198">
        <f t="shared" si="32"/>
        <v>0.63200000000000001</v>
      </c>
      <c r="Z89" s="198">
        <f t="shared" si="32"/>
        <v>0.63200000000000001</v>
      </c>
      <c r="AA89" s="198">
        <f t="shared" si="32"/>
        <v>0.63200000000000001</v>
      </c>
      <c r="AB89" s="198">
        <f t="shared" si="32"/>
        <v>0.63200000000000001</v>
      </c>
      <c r="AC89" s="198">
        <f t="shared" si="32"/>
        <v>0.63200000000000001</v>
      </c>
      <c r="AD89" s="198">
        <f t="shared" si="32"/>
        <v>0.63200000000000001</v>
      </c>
      <c r="AE89" s="198">
        <f t="shared" si="32"/>
        <v>0.63200000000000001</v>
      </c>
      <c r="AF89" s="198">
        <f t="shared" si="32"/>
        <v>0.63200000000000001</v>
      </c>
      <c r="AG89" s="198">
        <f t="shared" si="32"/>
        <v>0.63200000000000001</v>
      </c>
      <c r="AH89" s="198">
        <f t="shared" si="32"/>
        <v>0.63200000000000001</v>
      </c>
      <c r="AI89" s="198">
        <f t="shared" si="32"/>
        <v>0.63200000000000001</v>
      </c>
      <c r="AJ89" s="198">
        <f t="shared" si="32"/>
        <v>0.63200000000000001</v>
      </c>
      <c r="AK89" s="202">
        <f t="shared" ref="AK89:AK97" si="33">SUM(K89:T89)</f>
        <v>6.3199999999999994</v>
      </c>
      <c r="AL89" s="202">
        <f t="shared" ref="AL89:AL97" si="34">SUM(U89:AJ89)</f>
        <v>10.111999999999998</v>
      </c>
      <c r="AM89" s="224">
        <f>SUM(AK89:AL89)</f>
        <v>16.431999999999999</v>
      </c>
    </row>
    <row r="90" spans="1:39" x14ac:dyDescent="0.2">
      <c r="A90" s="675" t="str">
        <f>Schedule!$D$3</f>
        <v>ECCC 2030 phaseout</v>
      </c>
      <c r="B90" s="262" t="s">
        <v>229</v>
      </c>
      <c r="C90" s="689">
        <f>Schedule!$D$6</f>
        <v>2014</v>
      </c>
      <c r="D90" s="262">
        <f>Schedule!D32</f>
        <v>2021</v>
      </c>
      <c r="E90" s="168">
        <f t="shared" si="31"/>
        <v>0.97</v>
      </c>
      <c r="F90" s="168">
        <f t="shared" ref="F90:H95" si="35">K64</f>
        <v>1.21</v>
      </c>
      <c r="G90" s="168">
        <f t="shared" si="35"/>
        <v>1.24</v>
      </c>
      <c r="H90" s="168">
        <f t="shared" si="35"/>
        <v>1.07</v>
      </c>
      <c r="I90" s="198">
        <f t="shared" ref="I90:AJ90" si="36">$J64</f>
        <v>0.97</v>
      </c>
      <c r="J90" s="198">
        <f t="shared" si="36"/>
        <v>0.97</v>
      </c>
      <c r="K90" s="198">
        <f t="shared" si="36"/>
        <v>0.97</v>
      </c>
      <c r="L90" s="198">
        <f t="shared" si="36"/>
        <v>0.97</v>
      </c>
      <c r="M90" s="198">
        <f t="shared" si="36"/>
        <v>0.97</v>
      </c>
      <c r="N90" s="198">
        <f t="shared" si="36"/>
        <v>0.97</v>
      </c>
      <c r="O90" s="198">
        <f t="shared" si="36"/>
        <v>0.97</v>
      </c>
      <c r="P90" s="198">
        <f t="shared" si="36"/>
        <v>0.97</v>
      </c>
      <c r="Q90" s="198">
        <f t="shared" si="36"/>
        <v>0.97</v>
      </c>
      <c r="R90" s="198">
        <f t="shared" si="36"/>
        <v>0.97</v>
      </c>
      <c r="S90" s="198">
        <f t="shared" si="36"/>
        <v>0.97</v>
      </c>
      <c r="T90" s="198">
        <f t="shared" si="36"/>
        <v>0.97</v>
      </c>
      <c r="U90" s="198">
        <f t="shared" si="36"/>
        <v>0.97</v>
      </c>
      <c r="V90" s="198">
        <f t="shared" si="36"/>
        <v>0.97</v>
      </c>
      <c r="W90" s="198">
        <f t="shared" si="36"/>
        <v>0.97</v>
      </c>
      <c r="X90" s="198">
        <f t="shared" si="36"/>
        <v>0.97</v>
      </c>
      <c r="Y90" s="198">
        <f t="shared" si="36"/>
        <v>0.97</v>
      </c>
      <c r="Z90" s="198">
        <f t="shared" si="36"/>
        <v>0.97</v>
      </c>
      <c r="AA90" s="198">
        <f t="shared" si="36"/>
        <v>0.97</v>
      </c>
      <c r="AB90" s="198">
        <f t="shared" si="36"/>
        <v>0.97</v>
      </c>
      <c r="AC90" s="198">
        <f t="shared" si="36"/>
        <v>0.97</v>
      </c>
      <c r="AD90" s="198">
        <f t="shared" si="36"/>
        <v>0.97</v>
      </c>
      <c r="AE90" s="198">
        <f t="shared" si="36"/>
        <v>0.97</v>
      </c>
      <c r="AF90" s="198">
        <f t="shared" si="36"/>
        <v>0.97</v>
      </c>
      <c r="AG90" s="198">
        <f t="shared" si="36"/>
        <v>0.97</v>
      </c>
      <c r="AH90" s="198">
        <f t="shared" si="36"/>
        <v>0.97</v>
      </c>
      <c r="AI90" s="198">
        <f t="shared" si="36"/>
        <v>0.97</v>
      </c>
      <c r="AJ90" s="198">
        <f t="shared" si="36"/>
        <v>0.97</v>
      </c>
      <c r="AK90" s="202">
        <f t="shared" si="33"/>
        <v>9.6999999999999993</v>
      </c>
      <c r="AL90" s="202">
        <f t="shared" si="34"/>
        <v>15.520000000000003</v>
      </c>
      <c r="AM90" s="224">
        <f t="shared" ref="AM90:AM95" si="37">SUM(AK90:AL90)</f>
        <v>25.220000000000002</v>
      </c>
    </row>
    <row r="91" spans="1:39" x14ac:dyDescent="0.2">
      <c r="A91" s="675" t="str">
        <f>Schedule!$D$3</f>
        <v>ECCC 2030 phaseout</v>
      </c>
      <c r="B91" s="262" t="s">
        <v>230</v>
      </c>
      <c r="C91" s="689">
        <f>Schedule!$D$6</f>
        <v>2014</v>
      </c>
      <c r="D91" s="262">
        <f>Schedule!D33</f>
        <v>2024</v>
      </c>
      <c r="E91" s="168">
        <f t="shared" si="31"/>
        <v>1.1299999999999999</v>
      </c>
      <c r="F91" s="168">
        <f t="shared" si="35"/>
        <v>1.3</v>
      </c>
      <c r="G91" s="168">
        <f t="shared" si="35"/>
        <v>1.1399999999999999</v>
      </c>
      <c r="H91" s="168">
        <f t="shared" si="35"/>
        <v>1.2</v>
      </c>
      <c r="I91" s="198">
        <f t="shared" ref="I91:AJ91" si="38">$J65</f>
        <v>1.1299999999999999</v>
      </c>
      <c r="J91" s="198">
        <f t="shared" si="38"/>
        <v>1.1299999999999999</v>
      </c>
      <c r="K91" s="198">
        <f t="shared" si="38"/>
        <v>1.1299999999999999</v>
      </c>
      <c r="L91" s="198">
        <f t="shared" si="38"/>
        <v>1.1299999999999999</v>
      </c>
      <c r="M91" s="198">
        <f t="shared" si="38"/>
        <v>1.1299999999999999</v>
      </c>
      <c r="N91" s="198">
        <f t="shared" si="38"/>
        <v>1.1299999999999999</v>
      </c>
      <c r="O91" s="198">
        <f t="shared" si="38"/>
        <v>1.1299999999999999</v>
      </c>
      <c r="P91" s="198">
        <f t="shared" si="38"/>
        <v>1.1299999999999999</v>
      </c>
      <c r="Q91" s="198">
        <f t="shared" si="38"/>
        <v>1.1299999999999999</v>
      </c>
      <c r="R91" s="198">
        <f t="shared" si="38"/>
        <v>1.1299999999999999</v>
      </c>
      <c r="S91" s="198">
        <f t="shared" si="38"/>
        <v>1.1299999999999999</v>
      </c>
      <c r="T91" s="198">
        <f t="shared" si="38"/>
        <v>1.1299999999999999</v>
      </c>
      <c r="U91" s="198">
        <f t="shared" si="38"/>
        <v>1.1299999999999999</v>
      </c>
      <c r="V91" s="198">
        <f t="shared" si="38"/>
        <v>1.1299999999999999</v>
      </c>
      <c r="W91" s="198">
        <f t="shared" si="38"/>
        <v>1.1299999999999999</v>
      </c>
      <c r="X91" s="198">
        <f t="shared" si="38"/>
        <v>1.1299999999999999</v>
      </c>
      <c r="Y91" s="198">
        <f t="shared" si="38"/>
        <v>1.1299999999999999</v>
      </c>
      <c r="Z91" s="198">
        <f t="shared" si="38"/>
        <v>1.1299999999999999</v>
      </c>
      <c r="AA91" s="198">
        <f t="shared" si="38"/>
        <v>1.1299999999999999</v>
      </c>
      <c r="AB91" s="198">
        <f t="shared" si="38"/>
        <v>1.1299999999999999</v>
      </c>
      <c r="AC91" s="198">
        <f t="shared" si="38"/>
        <v>1.1299999999999999</v>
      </c>
      <c r="AD91" s="198">
        <f t="shared" si="38"/>
        <v>1.1299999999999999</v>
      </c>
      <c r="AE91" s="198">
        <f t="shared" si="38"/>
        <v>1.1299999999999999</v>
      </c>
      <c r="AF91" s="198">
        <f t="shared" si="38"/>
        <v>1.1299999999999999</v>
      </c>
      <c r="AG91" s="198">
        <f t="shared" si="38"/>
        <v>1.1299999999999999</v>
      </c>
      <c r="AH91" s="198">
        <f t="shared" si="38"/>
        <v>1.1299999999999999</v>
      </c>
      <c r="AI91" s="198">
        <f t="shared" si="38"/>
        <v>1.1299999999999999</v>
      </c>
      <c r="AJ91" s="198">
        <f t="shared" si="38"/>
        <v>1.1299999999999999</v>
      </c>
      <c r="AK91" s="202">
        <f t="shared" si="33"/>
        <v>11.299999999999997</v>
      </c>
      <c r="AL91" s="202">
        <f t="shared" si="34"/>
        <v>18.079999999999991</v>
      </c>
      <c r="AM91" s="224">
        <f t="shared" si="37"/>
        <v>29.379999999999988</v>
      </c>
    </row>
    <row r="92" spans="1:39" x14ac:dyDescent="0.2">
      <c r="A92" s="675" t="str">
        <f>Schedule!$D$3</f>
        <v>ECCC 2030 phaseout</v>
      </c>
      <c r="B92" s="262" t="s">
        <v>231</v>
      </c>
      <c r="C92" s="689">
        <f>Schedule!$D$6</f>
        <v>2014</v>
      </c>
      <c r="D92" s="262">
        <f>Schedule!D34</f>
        <v>2028</v>
      </c>
      <c r="E92" s="168">
        <f t="shared" si="31"/>
        <v>2.0099999999999998</v>
      </c>
      <c r="F92" s="168">
        <f t="shared" si="35"/>
        <v>2.34</v>
      </c>
      <c r="G92" s="168">
        <f t="shared" si="35"/>
        <v>1.93</v>
      </c>
      <c r="H92" s="168">
        <f t="shared" si="35"/>
        <v>2.48</v>
      </c>
      <c r="I92" s="198">
        <f t="shared" ref="I92:AJ92" si="39">$J66</f>
        <v>2.0099999999999998</v>
      </c>
      <c r="J92" s="198">
        <f t="shared" si="39"/>
        <v>2.0099999999999998</v>
      </c>
      <c r="K92" s="198">
        <f t="shared" si="39"/>
        <v>2.0099999999999998</v>
      </c>
      <c r="L92" s="198">
        <f t="shared" si="39"/>
        <v>2.0099999999999998</v>
      </c>
      <c r="M92" s="198">
        <f t="shared" si="39"/>
        <v>2.0099999999999998</v>
      </c>
      <c r="N92" s="198">
        <f t="shared" si="39"/>
        <v>2.0099999999999998</v>
      </c>
      <c r="O92" s="198">
        <f t="shared" si="39"/>
        <v>2.0099999999999998</v>
      </c>
      <c r="P92" s="198">
        <f t="shared" si="39"/>
        <v>2.0099999999999998</v>
      </c>
      <c r="Q92" s="198">
        <f t="shared" si="39"/>
        <v>2.0099999999999998</v>
      </c>
      <c r="R92" s="198">
        <f t="shared" si="39"/>
        <v>2.0099999999999998</v>
      </c>
      <c r="S92" s="198">
        <f t="shared" si="39"/>
        <v>2.0099999999999998</v>
      </c>
      <c r="T92" s="198">
        <f t="shared" si="39"/>
        <v>2.0099999999999998</v>
      </c>
      <c r="U92" s="198">
        <f t="shared" si="39"/>
        <v>2.0099999999999998</v>
      </c>
      <c r="V92" s="198">
        <f t="shared" si="39"/>
        <v>2.0099999999999998</v>
      </c>
      <c r="W92" s="198">
        <f t="shared" si="39"/>
        <v>2.0099999999999998</v>
      </c>
      <c r="X92" s="198">
        <f t="shared" si="39"/>
        <v>2.0099999999999998</v>
      </c>
      <c r="Y92" s="198">
        <f t="shared" si="39"/>
        <v>2.0099999999999998</v>
      </c>
      <c r="Z92" s="198">
        <f t="shared" si="39"/>
        <v>2.0099999999999998</v>
      </c>
      <c r="AA92" s="198">
        <f t="shared" si="39"/>
        <v>2.0099999999999998</v>
      </c>
      <c r="AB92" s="198">
        <f t="shared" si="39"/>
        <v>2.0099999999999998</v>
      </c>
      <c r="AC92" s="198">
        <f t="shared" si="39"/>
        <v>2.0099999999999998</v>
      </c>
      <c r="AD92" s="198">
        <f t="shared" si="39"/>
        <v>2.0099999999999998</v>
      </c>
      <c r="AE92" s="198">
        <f t="shared" si="39"/>
        <v>2.0099999999999998</v>
      </c>
      <c r="AF92" s="198">
        <f t="shared" si="39"/>
        <v>2.0099999999999998</v>
      </c>
      <c r="AG92" s="198">
        <f t="shared" si="39"/>
        <v>2.0099999999999998</v>
      </c>
      <c r="AH92" s="198">
        <f t="shared" si="39"/>
        <v>2.0099999999999998</v>
      </c>
      <c r="AI92" s="198">
        <f t="shared" si="39"/>
        <v>2.0099999999999998</v>
      </c>
      <c r="AJ92" s="198">
        <f t="shared" si="39"/>
        <v>2.0099999999999998</v>
      </c>
      <c r="AK92" s="202">
        <f t="shared" si="33"/>
        <v>20.099999999999994</v>
      </c>
      <c r="AL92" s="202">
        <f t="shared" si="34"/>
        <v>32.159999999999982</v>
      </c>
      <c r="AM92" s="224">
        <f t="shared" si="37"/>
        <v>52.259999999999977</v>
      </c>
    </row>
    <row r="93" spans="1:39" x14ac:dyDescent="0.2">
      <c r="A93" s="675" t="str">
        <f>Schedule!$D$3</f>
        <v>ECCC 2030 phaseout</v>
      </c>
      <c r="B93" s="262" t="s">
        <v>232</v>
      </c>
      <c r="C93" s="689">
        <f>Schedule!$D$6</f>
        <v>2014</v>
      </c>
      <c r="D93" s="262">
        <f>Schedule!D35</f>
        <v>2029</v>
      </c>
      <c r="E93" s="168">
        <f t="shared" si="31"/>
        <v>1.94</v>
      </c>
      <c r="F93" s="168">
        <f t="shared" si="35"/>
        <v>2.06</v>
      </c>
      <c r="G93" s="168">
        <f t="shared" si="35"/>
        <v>2.11</v>
      </c>
      <c r="H93" s="168">
        <f t="shared" si="35"/>
        <v>1.98</v>
      </c>
      <c r="I93" s="198">
        <f t="shared" ref="I93:AJ93" si="40">$J67</f>
        <v>1.94</v>
      </c>
      <c r="J93" s="198">
        <f t="shared" si="40"/>
        <v>1.94</v>
      </c>
      <c r="K93" s="198">
        <f t="shared" si="40"/>
        <v>1.94</v>
      </c>
      <c r="L93" s="198">
        <f t="shared" si="40"/>
        <v>1.94</v>
      </c>
      <c r="M93" s="198">
        <f t="shared" si="40"/>
        <v>1.94</v>
      </c>
      <c r="N93" s="198">
        <f t="shared" si="40"/>
        <v>1.94</v>
      </c>
      <c r="O93" s="198">
        <f t="shared" si="40"/>
        <v>1.94</v>
      </c>
      <c r="P93" s="198">
        <f t="shared" si="40"/>
        <v>1.94</v>
      </c>
      <c r="Q93" s="198">
        <f t="shared" si="40"/>
        <v>1.94</v>
      </c>
      <c r="R93" s="198">
        <f t="shared" si="40"/>
        <v>1.94</v>
      </c>
      <c r="S93" s="198">
        <f t="shared" si="40"/>
        <v>1.94</v>
      </c>
      <c r="T93" s="198">
        <f t="shared" si="40"/>
        <v>1.94</v>
      </c>
      <c r="U93" s="198">
        <f t="shared" si="40"/>
        <v>1.94</v>
      </c>
      <c r="V93" s="198">
        <f t="shared" si="40"/>
        <v>1.94</v>
      </c>
      <c r="W93" s="198">
        <f t="shared" si="40"/>
        <v>1.94</v>
      </c>
      <c r="X93" s="198">
        <f t="shared" si="40"/>
        <v>1.94</v>
      </c>
      <c r="Y93" s="198">
        <f t="shared" si="40"/>
        <v>1.94</v>
      </c>
      <c r="Z93" s="198">
        <f t="shared" si="40"/>
        <v>1.94</v>
      </c>
      <c r="AA93" s="198">
        <f t="shared" si="40"/>
        <v>1.94</v>
      </c>
      <c r="AB93" s="198">
        <f t="shared" si="40"/>
        <v>1.94</v>
      </c>
      <c r="AC93" s="198">
        <f t="shared" si="40"/>
        <v>1.94</v>
      </c>
      <c r="AD93" s="198">
        <f t="shared" si="40"/>
        <v>1.94</v>
      </c>
      <c r="AE93" s="198">
        <f t="shared" si="40"/>
        <v>1.94</v>
      </c>
      <c r="AF93" s="198">
        <f t="shared" si="40"/>
        <v>1.94</v>
      </c>
      <c r="AG93" s="198">
        <f t="shared" si="40"/>
        <v>1.94</v>
      </c>
      <c r="AH93" s="198">
        <f t="shared" si="40"/>
        <v>1.94</v>
      </c>
      <c r="AI93" s="198">
        <f t="shared" si="40"/>
        <v>1.94</v>
      </c>
      <c r="AJ93" s="198">
        <f t="shared" si="40"/>
        <v>1.94</v>
      </c>
      <c r="AK93" s="202">
        <f t="shared" si="33"/>
        <v>19.399999999999999</v>
      </c>
      <c r="AL93" s="202">
        <f t="shared" si="34"/>
        <v>31.040000000000006</v>
      </c>
      <c r="AM93" s="224">
        <f t="shared" si="37"/>
        <v>50.440000000000005</v>
      </c>
    </row>
    <row r="94" spans="1:39" x14ac:dyDescent="0.2">
      <c r="A94" s="675" t="str">
        <f>Schedule!$D$3</f>
        <v>ECCC 2030 phaseout</v>
      </c>
      <c r="B94" s="262" t="s">
        <v>233</v>
      </c>
      <c r="C94" s="689">
        <f>Schedule!$D$6</f>
        <v>2014</v>
      </c>
      <c r="D94" s="262">
        <f>Schedule!D36</f>
        <v>2029</v>
      </c>
      <c r="E94" s="168">
        <f t="shared" si="31"/>
        <v>2.7</v>
      </c>
      <c r="F94" s="168">
        <f t="shared" si="35"/>
        <v>1.93</v>
      </c>
      <c r="G94" s="168">
        <f t="shared" si="35"/>
        <v>2.31</v>
      </c>
      <c r="H94" s="168">
        <f t="shared" si="35"/>
        <v>1.95</v>
      </c>
      <c r="I94" s="198">
        <f t="shared" ref="I94:AJ94" si="41">$J68</f>
        <v>2.7</v>
      </c>
      <c r="J94" s="198">
        <f t="shared" si="41"/>
        <v>2.7</v>
      </c>
      <c r="K94" s="198">
        <f t="shared" si="41"/>
        <v>2.7</v>
      </c>
      <c r="L94" s="198">
        <f t="shared" si="41"/>
        <v>2.7</v>
      </c>
      <c r="M94" s="198">
        <f t="shared" si="41"/>
        <v>2.7</v>
      </c>
      <c r="N94" s="198">
        <f t="shared" si="41"/>
        <v>2.7</v>
      </c>
      <c r="O94" s="198">
        <f t="shared" si="41"/>
        <v>2.7</v>
      </c>
      <c r="P94" s="198">
        <f t="shared" si="41"/>
        <v>2.7</v>
      </c>
      <c r="Q94" s="198">
        <f t="shared" si="41"/>
        <v>2.7</v>
      </c>
      <c r="R94" s="198">
        <f t="shared" si="41"/>
        <v>2.7</v>
      </c>
      <c r="S94" s="198">
        <f t="shared" si="41"/>
        <v>2.7</v>
      </c>
      <c r="T94" s="198">
        <f t="shared" si="41"/>
        <v>2.7</v>
      </c>
      <c r="U94" s="198">
        <f t="shared" si="41"/>
        <v>2.7</v>
      </c>
      <c r="V94" s="198">
        <f t="shared" si="41"/>
        <v>2.7</v>
      </c>
      <c r="W94" s="198">
        <f t="shared" si="41"/>
        <v>2.7</v>
      </c>
      <c r="X94" s="198">
        <f t="shared" si="41"/>
        <v>2.7</v>
      </c>
      <c r="Y94" s="198">
        <f t="shared" si="41"/>
        <v>2.7</v>
      </c>
      <c r="Z94" s="198">
        <f t="shared" si="41"/>
        <v>2.7</v>
      </c>
      <c r="AA94" s="198">
        <f t="shared" si="41"/>
        <v>2.7</v>
      </c>
      <c r="AB94" s="198">
        <f t="shared" si="41"/>
        <v>2.7</v>
      </c>
      <c r="AC94" s="198">
        <f t="shared" si="41"/>
        <v>2.7</v>
      </c>
      <c r="AD94" s="198">
        <f t="shared" si="41"/>
        <v>2.7</v>
      </c>
      <c r="AE94" s="198">
        <f t="shared" si="41"/>
        <v>2.7</v>
      </c>
      <c r="AF94" s="198">
        <f t="shared" si="41"/>
        <v>2.7</v>
      </c>
      <c r="AG94" s="198">
        <f t="shared" si="41"/>
        <v>2.7</v>
      </c>
      <c r="AH94" s="198">
        <f t="shared" si="41"/>
        <v>2.7</v>
      </c>
      <c r="AI94" s="198">
        <f t="shared" si="41"/>
        <v>2.7</v>
      </c>
      <c r="AJ94" s="198">
        <f t="shared" si="41"/>
        <v>2.7</v>
      </c>
      <c r="AK94" s="202">
        <f t="shared" si="33"/>
        <v>26.999999999999996</v>
      </c>
      <c r="AL94" s="202">
        <f t="shared" si="34"/>
        <v>43.20000000000001</v>
      </c>
      <c r="AM94" s="224">
        <f t="shared" si="37"/>
        <v>70.2</v>
      </c>
    </row>
    <row r="95" spans="1:39" x14ac:dyDescent="0.2">
      <c r="A95" s="675" t="str">
        <f>Schedule!$D$3</f>
        <v>ECCC 2030 phaseout</v>
      </c>
      <c r="B95" s="262" t="s">
        <v>234</v>
      </c>
      <c r="C95" s="689">
        <f>Schedule!$D$6</f>
        <v>2014</v>
      </c>
      <c r="D95" s="262">
        <f>Schedule!D37</f>
        <v>2029</v>
      </c>
      <c r="E95" s="168">
        <f t="shared" si="31"/>
        <v>2.0299999999999998</v>
      </c>
      <c r="F95" s="168">
        <f t="shared" si="35"/>
        <v>2.12</v>
      </c>
      <c r="G95" s="168">
        <f t="shared" si="35"/>
        <v>1.93</v>
      </c>
      <c r="H95" s="168">
        <f t="shared" si="35"/>
        <v>2.34</v>
      </c>
      <c r="I95" s="198">
        <f t="shared" ref="I95:AJ95" si="42">$J69</f>
        <v>2.0299999999999998</v>
      </c>
      <c r="J95" s="198">
        <f t="shared" si="42"/>
        <v>2.0299999999999998</v>
      </c>
      <c r="K95" s="198">
        <f t="shared" si="42"/>
        <v>2.0299999999999998</v>
      </c>
      <c r="L95" s="198">
        <f t="shared" si="42"/>
        <v>2.0299999999999998</v>
      </c>
      <c r="M95" s="198">
        <f t="shared" si="42"/>
        <v>2.0299999999999998</v>
      </c>
      <c r="N95" s="198">
        <f t="shared" si="42"/>
        <v>2.0299999999999998</v>
      </c>
      <c r="O95" s="198">
        <f t="shared" si="42"/>
        <v>2.0299999999999998</v>
      </c>
      <c r="P95" s="198">
        <f t="shared" si="42"/>
        <v>2.0299999999999998</v>
      </c>
      <c r="Q95" s="198">
        <f t="shared" si="42"/>
        <v>2.0299999999999998</v>
      </c>
      <c r="R95" s="198">
        <f t="shared" si="42"/>
        <v>2.0299999999999998</v>
      </c>
      <c r="S95" s="198">
        <f t="shared" si="42"/>
        <v>2.0299999999999998</v>
      </c>
      <c r="T95" s="198">
        <f t="shared" si="42"/>
        <v>2.0299999999999998</v>
      </c>
      <c r="U95" s="198">
        <f t="shared" si="42"/>
        <v>2.0299999999999998</v>
      </c>
      <c r="V95" s="198">
        <f t="shared" si="42"/>
        <v>2.0299999999999998</v>
      </c>
      <c r="W95" s="198">
        <f t="shared" si="42"/>
        <v>2.0299999999999998</v>
      </c>
      <c r="X95" s="198">
        <f t="shared" si="42"/>
        <v>2.0299999999999998</v>
      </c>
      <c r="Y95" s="198">
        <f t="shared" si="42"/>
        <v>2.0299999999999998</v>
      </c>
      <c r="Z95" s="198">
        <f t="shared" si="42"/>
        <v>2.0299999999999998</v>
      </c>
      <c r="AA95" s="198">
        <f t="shared" si="42"/>
        <v>2.0299999999999998</v>
      </c>
      <c r="AB95" s="198">
        <f t="shared" si="42"/>
        <v>2.0299999999999998</v>
      </c>
      <c r="AC95" s="198">
        <f t="shared" si="42"/>
        <v>2.0299999999999998</v>
      </c>
      <c r="AD95" s="198">
        <f t="shared" si="42"/>
        <v>2.0299999999999998</v>
      </c>
      <c r="AE95" s="198">
        <f t="shared" si="42"/>
        <v>2.0299999999999998</v>
      </c>
      <c r="AF95" s="198">
        <f t="shared" si="42"/>
        <v>2.0299999999999998</v>
      </c>
      <c r="AG95" s="198">
        <f t="shared" si="42"/>
        <v>2.0299999999999998</v>
      </c>
      <c r="AH95" s="198">
        <f t="shared" si="42"/>
        <v>2.0299999999999998</v>
      </c>
      <c r="AI95" s="198">
        <f t="shared" si="42"/>
        <v>2.0299999999999998</v>
      </c>
      <c r="AJ95" s="198">
        <f t="shared" si="42"/>
        <v>2.0299999999999998</v>
      </c>
      <c r="AK95" s="202">
        <f t="shared" si="33"/>
        <v>20.3</v>
      </c>
      <c r="AL95" s="202">
        <f t="shared" si="34"/>
        <v>32.480000000000004</v>
      </c>
      <c r="AM95" s="224">
        <f t="shared" si="37"/>
        <v>52.78</v>
      </c>
    </row>
    <row r="96" spans="1:39" x14ac:dyDescent="0.2">
      <c r="A96" s="675" t="str">
        <f>Schedule!$D$3</f>
        <v>ECCC 2030 phaseout</v>
      </c>
      <c r="B96" s="262" t="s">
        <v>258</v>
      </c>
      <c r="C96" s="178"/>
      <c r="D96" s="690"/>
      <c r="E96" s="168">
        <f>SUM(E89:E95)</f>
        <v>11.209999999999999</v>
      </c>
      <c r="F96" s="168">
        <f>SUM(F89:F95)</f>
        <v>11.591999999999999</v>
      </c>
      <c r="G96" s="168">
        <f t="shared" ref="G96:AD96" si="43">SUM(G89:G95)</f>
        <v>11.292</v>
      </c>
      <c r="H96" s="168">
        <f t="shared" si="43"/>
        <v>11.651999999999999</v>
      </c>
      <c r="I96" s="198">
        <f t="shared" si="43"/>
        <v>11.411999999999997</v>
      </c>
      <c r="J96" s="198">
        <f t="shared" si="43"/>
        <v>11.411999999999997</v>
      </c>
      <c r="K96" s="198">
        <f t="shared" si="43"/>
        <v>11.411999999999997</v>
      </c>
      <c r="L96" s="198">
        <f t="shared" si="43"/>
        <v>11.411999999999997</v>
      </c>
      <c r="M96" s="198">
        <f t="shared" si="43"/>
        <v>11.411999999999997</v>
      </c>
      <c r="N96" s="198">
        <f t="shared" si="43"/>
        <v>11.411999999999997</v>
      </c>
      <c r="O96" s="198">
        <f t="shared" si="43"/>
        <v>11.411999999999997</v>
      </c>
      <c r="P96" s="198">
        <f t="shared" si="43"/>
        <v>11.411999999999997</v>
      </c>
      <c r="Q96" s="198">
        <f t="shared" si="43"/>
        <v>11.411999999999997</v>
      </c>
      <c r="R96" s="198">
        <f t="shared" si="43"/>
        <v>11.411999999999997</v>
      </c>
      <c r="S96" s="198">
        <f t="shared" si="43"/>
        <v>11.411999999999997</v>
      </c>
      <c r="T96" s="198">
        <f t="shared" si="43"/>
        <v>11.411999999999997</v>
      </c>
      <c r="U96" s="198">
        <f>SUM(U89:U95)</f>
        <v>11.411999999999997</v>
      </c>
      <c r="V96" s="198">
        <f t="shared" si="43"/>
        <v>11.411999999999997</v>
      </c>
      <c r="W96" s="198">
        <f t="shared" si="43"/>
        <v>11.411999999999997</v>
      </c>
      <c r="X96" s="198">
        <f t="shared" si="43"/>
        <v>11.411999999999997</v>
      </c>
      <c r="Y96" s="198">
        <f t="shared" si="43"/>
        <v>11.411999999999997</v>
      </c>
      <c r="Z96" s="198">
        <f t="shared" si="43"/>
        <v>11.411999999999997</v>
      </c>
      <c r="AA96" s="198">
        <f t="shared" si="43"/>
        <v>11.411999999999997</v>
      </c>
      <c r="AB96" s="198">
        <f t="shared" si="43"/>
        <v>11.411999999999997</v>
      </c>
      <c r="AC96" s="198">
        <f t="shared" si="43"/>
        <v>11.411999999999997</v>
      </c>
      <c r="AD96" s="198">
        <f t="shared" si="43"/>
        <v>11.411999999999997</v>
      </c>
      <c r="AE96" s="198">
        <f t="shared" ref="AE96:AJ96" si="44">SUM(AE89:AE95)</f>
        <v>11.411999999999997</v>
      </c>
      <c r="AF96" s="198">
        <f t="shared" si="44"/>
        <v>11.411999999999997</v>
      </c>
      <c r="AG96" s="198">
        <f t="shared" si="44"/>
        <v>11.411999999999997</v>
      </c>
      <c r="AH96" s="198">
        <f t="shared" si="44"/>
        <v>11.411999999999997</v>
      </c>
      <c r="AI96" s="198">
        <f t="shared" si="44"/>
        <v>11.411999999999997</v>
      </c>
      <c r="AJ96" s="198">
        <f t="shared" si="44"/>
        <v>11.411999999999997</v>
      </c>
      <c r="AK96" s="202">
        <f t="shared" si="33"/>
        <v>114.11999999999995</v>
      </c>
      <c r="AL96" s="202">
        <f t="shared" si="34"/>
        <v>182.59199999999996</v>
      </c>
      <c r="AM96" s="224">
        <f>SUM(AK96:AL96)</f>
        <v>296.71199999999988</v>
      </c>
    </row>
    <row r="97" spans="1:39" x14ac:dyDescent="0.2">
      <c r="A97" s="438" t="str">
        <f>Schedule!$D$3</f>
        <v>ECCC 2030 phaseout</v>
      </c>
      <c r="B97" s="183" t="s">
        <v>259</v>
      </c>
      <c r="C97" s="561">
        <v>2029</v>
      </c>
      <c r="D97" s="562"/>
      <c r="E97" s="655">
        <f>E96</f>
        <v>11.209999999999999</v>
      </c>
      <c r="F97" s="655">
        <f>F96</f>
        <v>11.591999999999999</v>
      </c>
      <c r="G97" s="655">
        <f>G96</f>
        <v>11.292</v>
      </c>
      <c r="H97" s="655">
        <f>H96</f>
        <v>11.651999999999999</v>
      </c>
      <c r="I97" s="290">
        <f t="shared" ref="I97:AJ97" si="45">IF(I96&lt;B76,I96,B76)</f>
        <v>11.411999999999997</v>
      </c>
      <c r="J97" s="290">
        <f t="shared" si="45"/>
        <v>11.411999999999997</v>
      </c>
      <c r="K97" s="290">
        <f t="shared" si="45"/>
        <v>10.711412089233747</v>
      </c>
      <c r="L97" s="290">
        <f t="shared" si="45"/>
        <v>10.711412089233747</v>
      </c>
      <c r="M97" s="290">
        <f t="shared" si="45"/>
        <v>10.711412089233747</v>
      </c>
      <c r="N97" s="290">
        <f t="shared" si="45"/>
        <v>10.711412089233747</v>
      </c>
      <c r="O97" s="290">
        <f t="shared" si="45"/>
        <v>10.711412089233747</v>
      </c>
      <c r="P97" s="290">
        <f t="shared" si="45"/>
        <v>8.9725464903321637</v>
      </c>
      <c r="Q97" s="290">
        <f t="shared" si="45"/>
        <v>8.9725464903321637</v>
      </c>
      <c r="R97" s="290">
        <f t="shared" si="45"/>
        <v>8.9725464903321637</v>
      </c>
      <c r="S97" s="290">
        <f t="shared" si="45"/>
        <v>8.9725464903321637</v>
      </c>
      <c r="T97" s="290">
        <f t="shared" si="45"/>
        <v>8.9725464903321637</v>
      </c>
      <c r="U97" s="290">
        <f t="shared" si="45"/>
        <v>0.63200000000000001</v>
      </c>
      <c r="V97" s="290">
        <f t="shared" si="45"/>
        <v>0.63200000000000001</v>
      </c>
      <c r="W97" s="290">
        <f t="shared" si="45"/>
        <v>0.63200000000000001</v>
      </c>
      <c r="X97" s="290">
        <f t="shared" si="45"/>
        <v>0.63200000000000001</v>
      </c>
      <c r="Y97" s="290">
        <f t="shared" si="45"/>
        <v>0.63200000000000001</v>
      </c>
      <c r="Z97" s="290">
        <f t="shared" si="45"/>
        <v>0.63200000000000001</v>
      </c>
      <c r="AA97" s="290">
        <f t="shared" si="45"/>
        <v>0.63200000000000001</v>
      </c>
      <c r="AB97" s="290">
        <f t="shared" si="45"/>
        <v>0.63200000000000001</v>
      </c>
      <c r="AC97" s="290">
        <f t="shared" si="45"/>
        <v>0.63200000000000001</v>
      </c>
      <c r="AD97" s="290">
        <f t="shared" si="45"/>
        <v>0.63200000000000001</v>
      </c>
      <c r="AE97" s="290">
        <f t="shared" si="45"/>
        <v>0.63200000000000001</v>
      </c>
      <c r="AF97" s="290">
        <f t="shared" si="45"/>
        <v>0.63200000000000001</v>
      </c>
      <c r="AG97" s="290">
        <f t="shared" si="45"/>
        <v>0.63200000000000001</v>
      </c>
      <c r="AH97" s="290">
        <f t="shared" si="45"/>
        <v>0.63200000000000001</v>
      </c>
      <c r="AI97" s="290">
        <f t="shared" si="45"/>
        <v>0.63200000000000001</v>
      </c>
      <c r="AJ97" s="290">
        <f t="shared" si="45"/>
        <v>0.63200000000000001</v>
      </c>
      <c r="AK97" s="563">
        <f t="shared" si="33"/>
        <v>98.419792897829552</v>
      </c>
      <c r="AL97" s="563">
        <f t="shared" si="34"/>
        <v>10.111999999999998</v>
      </c>
      <c r="AM97" s="564">
        <f>SUM(AK97:AL97)</f>
        <v>108.53179289782955</v>
      </c>
    </row>
    <row r="98" spans="1:39" x14ac:dyDescent="0.2">
      <c r="A98" s="438" t="s">
        <v>260</v>
      </c>
      <c r="B98" s="183"/>
      <c r="C98" s="182"/>
      <c r="D98" s="562"/>
      <c r="E98" s="198"/>
      <c r="F98" s="198"/>
      <c r="G98" s="198"/>
      <c r="H98" s="198"/>
      <c r="I98" s="198">
        <f t="shared" ref="I98:T98" si="46">B75-I96</f>
        <v>5.3380000000000027</v>
      </c>
      <c r="J98" s="198">
        <f t="shared" si="46"/>
        <v>5.3380000000000027</v>
      </c>
      <c r="K98" s="198">
        <f t="shared" si="46"/>
        <v>3.9880000000000031</v>
      </c>
      <c r="L98" s="198">
        <f t="shared" si="46"/>
        <v>3.9880000000000031</v>
      </c>
      <c r="M98" s="198">
        <f t="shared" si="46"/>
        <v>3.9880000000000031</v>
      </c>
      <c r="N98" s="198">
        <f t="shared" si="46"/>
        <v>3.9880000000000031</v>
      </c>
      <c r="O98" s="198">
        <f t="shared" si="46"/>
        <v>3.9880000000000031</v>
      </c>
      <c r="P98" s="198">
        <f t="shared" si="46"/>
        <v>1.4880000000000031</v>
      </c>
      <c r="Q98" s="198">
        <f t="shared" si="46"/>
        <v>1.4880000000000031</v>
      </c>
      <c r="R98" s="198">
        <f t="shared" si="46"/>
        <v>1.4880000000000031</v>
      </c>
      <c r="S98" s="198">
        <f t="shared" si="46"/>
        <v>1.4880000000000031</v>
      </c>
      <c r="T98" s="198">
        <f t="shared" si="46"/>
        <v>1.4880000000000031</v>
      </c>
      <c r="U98" s="198"/>
      <c r="V98" s="198"/>
      <c r="W98" s="198"/>
      <c r="X98" s="198"/>
      <c r="Y98" s="198"/>
      <c r="Z98" s="198"/>
      <c r="AA98" s="198"/>
      <c r="AB98" s="198"/>
      <c r="AC98" s="198"/>
      <c r="AD98" s="198"/>
      <c r="AE98" s="198"/>
      <c r="AF98" s="198"/>
      <c r="AG98" s="198"/>
      <c r="AH98" s="198"/>
      <c r="AI98" s="198"/>
      <c r="AJ98" s="198"/>
      <c r="AK98" s="198"/>
      <c r="AL98" s="198"/>
      <c r="AM98" s="213"/>
    </row>
    <row r="99" spans="1:39" ht="32" x14ac:dyDescent="0.2">
      <c r="A99" s="527" t="s">
        <v>261</v>
      </c>
      <c r="B99" s="183"/>
      <c r="C99" s="182"/>
      <c r="D99" s="183"/>
      <c r="E99" s="656"/>
      <c r="F99" s="198"/>
      <c r="G99" s="198"/>
      <c r="H99" s="198"/>
      <c r="I99" s="694">
        <f t="shared" ref="I99:T99" si="47">I96/$J$57</f>
        <v>0.75078947368421034</v>
      </c>
      <c r="J99" s="694">
        <f t="shared" si="47"/>
        <v>0.75078947368421034</v>
      </c>
      <c r="K99" s="694">
        <f t="shared" si="47"/>
        <v>0.75078947368421034</v>
      </c>
      <c r="L99" s="694">
        <f t="shared" si="47"/>
        <v>0.75078947368421034</v>
      </c>
      <c r="M99" s="694">
        <f t="shared" si="47"/>
        <v>0.75078947368421034</v>
      </c>
      <c r="N99" s="694">
        <f t="shared" si="47"/>
        <v>0.75078947368421034</v>
      </c>
      <c r="O99" s="694">
        <f t="shared" si="47"/>
        <v>0.75078947368421034</v>
      </c>
      <c r="P99" s="694">
        <f t="shared" si="47"/>
        <v>0.75078947368421034</v>
      </c>
      <c r="Q99" s="694">
        <f t="shared" si="47"/>
        <v>0.75078947368421034</v>
      </c>
      <c r="R99" s="694">
        <f t="shared" si="47"/>
        <v>0.75078947368421034</v>
      </c>
      <c r="S99" s="694">
        <f t="shared" si="47"/>
        <v>0.75078947368421034</v>
      </c>
      <c r="T99" s="694">
        <f t="shared" si="47"/>
        <v>0.75078947368421034</v>
      </c>
      <c r="U99" s="198"/>
      <c r="V99" s="198"/>
      <c r="W99" s="198"/>
      <c r="X99" s="198"/>
      <c r="Y99" s="198"/>
      <c r="Z99" s="198"/>
      <c r="AA99" s="198"/>
      <c r="AB99" s="198"/>
      <c r="AC99" s="198"/>
      <c r="AD99" s="198"/>
      <c r="AE99" s="198"/>
      <c r="AF99" s="198"/>
      <c r="AG99" s="198"/>
      <c r="AH99" s="198"/>
      <c r="AI99" s="198"/>
      <c r="AJ99" s="198"/>
      <c r="AK99" s="198"/>
      <c r="AL99" s="198"/>
      <c r="AM99" s="213"/>
    </row>
    <row r="100" spans="1:39" ht="16" thickBot="1" x14ac:dyDescent="0.25">
      <c r="A100" s="438" t="s">
        <v>262</v>
      </c>
      <c r="B100" s="188"/>
      <c r="C100" s="182"/>
      <c r="D100" s="188"/>
      <c r="E100" s="656"/>
      <c r="F100" s="198"/>
      <c r="G100" s="198"/>
      <c r="H100" s="198"/>
      <c r="I100" s="695">
        <f>I96/B75</f>
        <v>0.68131343283582069</v>
      </c>
      <c r="J100" s="695">
        <f t="shared" ref="J100:S100" si="48">J96/C75</f>
        <v>0.68131343283582069</v>
      </c>
      <c r="K100" s="695">
        <f t="shared" si="48"/>
        <v>0.74103896103896083</v>
      </c>
      <c r="L100" s="695">
        <f t="shared" si="48"/>
        <v>0.74103896103896083</v>
      </c>
      <c r="M100" s="695">
        <f t="shared" si="48"/>
        <v>0.74103896103896083</v>
      </c>
      <c r="N100" s="695">
        <f t="shared" si="48"/>
        <v>0.74103896103896083</v>
      </c>
      <c r="O100" s="695">
        <f t="shared" si="48"/>
        <v>0.74103896103896083</v>
      </c>
      <c r="P100" s="695">
        <f t="shared" si="48"/>
        <v>0.88465116279069744</v>
      </c>
      <c r="Q100" s="695">
        <f t="shared" si="48"/>
        <v>0.88465116279069744</v>
      </c>
      <c r="R100" s="695">
        <f t="shared" si="48"/>
        <v>0.88465116279069744</v>
      </c>
      <c r="S100" s="695">
        <f t="shared" si="48"/>
        <v>0.88465116279069744</v>
      </c>
      <c r="T100" s="695">
        <f>T96/M75</f>
        <v>0.88465116279069744</v>
      </c>
      <c r="U100" s="198"/>
      <c r="V100" s="198"/>
      <c r="W100" s="198"/>
      <c r="X100" s="198"/>
      <c r="Y100" s="198"/>
      <c r="Z100" s="198"/>
      <c r="AA100" s="198"/>
      <c r="AB100" s="198"/>
      <c r="AC100" s="198"/>
      <c r="AD100" s="198"/>
      <c r="AE100" s="198"/>
      <c r="AF100" s="198"/>
      <c r="AG100" s="198"/>
      <c r="AH100" s="198"/>
      <c r="AI100" s="198"/>
      <c r="AJ100" s="198"/>
      <c r="AK100" s="198"/>
      <c r="AL100" s="198"/>
      <c r="AM100" s="213"/>
    </row>
    <row r="101" spans="1:39" ht="33" thickBot="1" x14ac:dyDescent="0.25">
      <c r="A101" s="435" t="s">
        <v>43</v>
      </c>
      <c r="B101" s="377" t="s">
        <v>92</v>
      </c>
      <c r="C101" s="377" t="s">
        <v>143</v>
      </c>
      <c r="D101" s="377" t="s">
        <v>144</v>
      </c>
      <c r="E101" s="378">
        <v>2014</v>
      </c>
      <c r="F101" s="378">
        <v>2015</v>
      </c>
      <c r="G101" s="378">
        <v>2016</v>
      </c>
      <c r="H101" s="378">
        <v>2017</v>
      </c>
      <c r="I101" s="378">
        <v>2018</v>
      </c>
      <c r="J101" s="378">
        <v>2019</v>
      </c>
      <c r="K101" s="378">
        <v>2020</v>
      </c>
      <c r="L101" s="378">
        <v>2021</v>
      </c>
      <c r="M101" s="378">
        <v>2022</v>
      </c>
      <c r="N101" s="378">
        <v>2023</v>
      </c>
      <c r="O101" s="378">
        <v>2024</v>
      </c>
      <c r="P101" s="378">
        <v>2025</v>
      </c>
      <c r="Q101" s="378">
        <v>2026</v>
      </c>
      <c r="R101" s="378">
        <v>2027</v>
      </c>
      <c r="S101" s="378">
        <v>2028</v>
      </c>
      <c r="T101" s="378">
        <v>2029</v>
      </c>
      <c r="U101" s="378">
        <v>2030</v>
      </c>
      <c r="V101" s="378">
        <v>2031</v>
      </c>
      <c r="W101" s="378">
        <v>2032</v>
      </c>
      <c r="X101" s="378">
        <v>2033</v>
      </c>
      <c r="Y101" s="378">
        <v>2034</v>
      </c>
      <c r="Z101" s="378">
        <v>2035</v>
      </c>
      <c r="AA101" s="378">
        <v>2036</v>
      </c>
      <c r="AB101" s="378">
        <v>2037</v>
      </c>
      <c r="AC101" s="378">
        <v>2038</v>
      </c>
      <c r="AD101" s="378">
        <v>2039</v>
      </c>
      <c r="AE101" s="378">
        <v>2040</v>
      </c>
      <c r="AF101" s="378">
        <v>2041</v>
      </c>
      <c r="AG101" s="378">
        <v>2042</v>
      </c>
      <c r="AH101" s="378">
        <v>2043</v>
      </c>
      <c r="AI101" s="378">
        <v>2044</v>
      </c>
      <c r="AJ101" s="378">
        <v>2045</v>
      </c>
      <c r="AK101" s="377" t="s">
        <v>150</v>
      </c>
      <c r="AL101" s="377" t="s">
        <v>255</v>
      </c>
      <c r="AM101" s="379" t="s">
        <v>152</v>
      </c>
    </row>
    <row r="102" spans="1:39" x14ac:dyDescent="0.2">
      <c r="A102" s="675" t="str">
        <f>Schedule!$E$3</f>
        <v>Current status quo</v>
      </c>
      <c r="B102" s="402" t="s">
        <v>228</v>
      </c>
      <c r="C102" s="689">
        <v>2019</v>
      </c>
      <c r="D102" s="691">
        <f>Schedule!E31</f>
        <v>2061</v>
      </c>
      <c r="E102" s="657">
        <f t="shared" ref="E102:K108" si="49">J63</f>
        <v>0.43000000000000005</v>
      </c>
      <c r="F102" s="168">
        <f t="shared" si="49"/>
        <v>0.8</v>
      </c>
      <c r="G102" s="168">
        <f t="shared" si="49"/>
        <v>0.53</v>
      </c>
      <c r="H102" s="168">
        <f t="shared" si="49"/>
        <v>0.73</v>
      </c>
      <c r="I102" s="168">
        <f t="shared" si="49"/>
        <v>0.41000000000000003</v>
      </c>
      <c r="J102" s="168">
        <f t="shared" si="49"/>
        <v>0.69000000000000006</v>
      </c>
      <c r="K102" s="168">
        <f t="shared" si="49"/>
        <v>0.49</v>
      </c>
      <c r="L102" s="198">
        <f>AVERAGE($L$31:$P$31)</f>
        <v>0.63200000000000001</v>
      </c>
      <c r="M102" s="198">
        <f t="shared" ref="M102:AJ102" si="50">AVERAGE($L$31:$P$31)</f>
        <v>0.63200000000000001</v>
      </c>
      <c r="N102" s="198">
        <f t="shared" si="50"/>
        <v>0.63200000000000001</v>
      </c>
      <c r="O102" s="198">
        <f t="shared" si="50"/>
        <v>0.63200000000000001</v>
      </c>
      <c r="P102" s="198">
        <f t="shared" si="50"/>
        <v>0.63200000000000001</v>
      </c>
      <c r="Q102" s="198">
        <f t="shared" si="50"/>
        <v>0.63200000000000001</v>
      </c>
      <c r="R102" s="198">
        <f t="shared" si="50"/>
        <v>0.63200000000000001</v>
      </c>
      <c r="S102" s="198">
        <f t="shared" si="50"/>
        <v>0.63200000000000001</v>
      </c>
      <c r="T102" s="198">
        <f t="shared" si="50"/>
        <v>0.63200000000000001</v>
      </c>
      <c r="U102" s="198">
        <f t="shared" si="50"/>
        <v>0.63200000000000001</v>
      </c>
      <c r="V102" s="198">
        <f t="shared" si="50"/>
        <v>0.63200000000000001</v>
      </c>
      <c r="W102" s="198">
        <f t="shared" si="50"/>
        <v>0.63200000000000001</v>
      </c>
      <c r="X102" s="198">
        <f t="shared" si="50"/>
        <v>0.63200000000000001</v>
      </c>
      <c r="Y102" s="198">
        <f t="shared" si="50"/>
        <v>0.63200000000000001</v>
      </c>
      <c r="Z102" s="198">
        <f t="shared" si="50"/>
        <v>0.63200000000000001</v>
      </c>
      <c r="AA102" s="198">
        <f t="shared" si="50"/>
        <v>0.63200000000000001</v>
      </c>
      <c r="AB102" s="198">
        <f t="shared" si="50"/>
        <v>0.63200000000000001</v>
      </c>
      <c r="AC102" s="198">
        <f t="shared" si="50"/>
        <v>0.63200000000000001</v>
      </c>
      <c r="AD102" s="198">
        <f t="shared" si="50"/>
        <v>0.63200000000000001</v>
      </c>
      <c r="AE102" s="198">
        <f t="shared" si="50"/>
        <v>0.63200000000000001</v>
      </c>
      <c r="AF102" s="198">
        <f t="shared" si="50"/>
        <v>0.63200000000000001</v>
      </c>
      <c r="AG102" s="198">
        <f t="shared" si="50"/>
        <v>0.63200000000000001</v>
      </c>
      <c r="AH102" s="198">
        <f t="shared" si="50"/>
        <v>0.63200000000000001</v>
      </c>
      <c r="AI102" s="198">
        <f t="shared" si="50"/>
        <v>0.63200000000000001</v>
      </c>
      <c r="AJ102" s="198">
        <f t="shared" si="50"/>
        <v>0.63200000000000001</v>
      </c>
      <c r="AK102" s="202">
        <f t="shared" ref="AK102:AK110" si="51">SUM(K102:T102)</f>
        <v>6.177999999999999</v>
      </c>
      <c r="AL102" s="202">
        <f t="shared" ref="AL102:AL110" si="52">SUM(U102:AJ102)</f>
        <v>10.111999999999998</v>
      </c>
      <c r="AM102" s="224">
        <f>SUM(AK102:AL102)</f>
        <v>16.29</v>
      </c>
    </row>
    <row r="103" spans="1:39" x14ac:dyDescent="0.2">
      <c r="A103" s="675" t="str">
        <f>Schedule!$E$3</f>
        <v>Current status quo</v>
      </c>
      <c r="B103" s="262" t="s">
        <v>229</v>
      </c>
      <c r="C103" s="689">
        <v>2019</v>
      </c>
      <c r="D103" s="690">
        <f>Schedule!E32</f>
        <v>2021</v>
      </c>
      <c r="E103" s="168">
        <f t="shared" si="49"/>
        <v>0.97</v>
      </c>
      <c r="F103" s="168">
        <f t="shared" si="49"/>
        <v>1.21</v>
      </c>
      <c r="G103" s="168">
        <f t="shared" si="49"/>
        <v>1.24</v>
      </c>
      <c r="H103" s="168">
        <f t="shared" si="49"/>
        <v>1.07</v>
      </c>
      <c r="I103" s="168">
        <f t="shared" si="49"/>
        <v>1.1399999999999999</v>
      </c>
      <c r="J103" s="168">
        <f t="shared" si="49"/>
        <v>1.1299999999999999</v>
      </c>
      <c r="K103" s="168">
        <f t="shared" si="49"/>
        <v>0.82</v>
      </c>
      <c r="L103" s="198">
        <f t="shared" ref="L103:AJ103" si="53">IF(L$101&lt;=$D103, $O64,0)</f>
        <v>1.1299999999999999</v>
      </c>
      <c r="M103" s="198">
        <f t="shared" si="53"/>
        <v>0</v>
      </c>
      <c r="N103" s="198">
        <f t="shared" si="53"/>
        <v>0</v>
      </c>
      <c r="O103" s="198">
        <f t="shared" si="53"/>
        <v>0</v>
      </c>
      <c r="P103" s="198">
        <f t="shared" si="53"/>
        <v>0</v>
      </c>
      <c r="Q103" s="198">
        <f t="shared" si="53"/>
        <v>0</v>
      </c>
      <c r="R103" s="198">
        <f t="shared" si="53"/>
        <v>0</v>
      </c>
      <c r="S103" s="198">
        <f t="shared" si="53"/>
        <v>0</v>
      </c>
      <c r="T103" s="198">
        <f t="shared" si="53"/>
        <v>0</v>
      </c>
      <c r="U103" s="198">
        <f t="shared" si="53"/>
        <v>0</v>
      </c>
      <c r="V103" s="198">
        <f t="shared" si="53"/>
        <v>0</v>
      </c>
      <c r="W103" s="198">
        <f t="shared" si="53"/>
        <v>0</v>
      </c>
      <c r="X103" s="198">
        <f t="shared" si="53"/>
        <v>0</v>
      </c>
      <c r="Y103" s="198">
        <f t="shared" si="53"/>
        <v>0</v>
      </c>
      <c r="Z103" s="198">
        <f t="shared" si="53"/>
        <v>0</v>
      </c>
      <c r="AA103" s="198">
        <f t="shared" si="53"/>
        <v>0</v>
      </c>
      <c r="AB103" s="198">
        <f t="shared" si="53"/>
        <v>0</v>
      </c>
      <c r="AC103" s="198">
        <f t="shared" si="53"/>
        <v>0</v>
      </c>
      <c r="AD103" s="198">
        <f t="shared" si="53"/>
        <v>0</v>
      </c>
      <c r="AE103" s="198">
        <f t="shared" si="53"/>
        <v>0</v>
      </c>
      <c r="AF103" s="198">
        <f t="shared" si="53"/>
        <v>0</v>
      </c>
      <c r="AG103" s="198">
        <f t="shared" si="53"/>
        <v>0</v>
      </c>
      <c r="AH103" s="198">
        <f t="shared" si="53"/>
        <v>0</v>
      </c>
      <c r="AI103" s="198">
        <f t="shared" si="53"/>
        <v>0</v>
      </c>
      <c r="AJ103" s="198">
        <f t="shared" si="53"/>
        <v>0</v>
      </c>
      <c r="AK103" s="202">
        <f t="shared" si="51"/>
        <v>1.9499999999999997</v>
      </c>
      <c r="AL103" s="202">
        <f t="shared" si="52"/>
        <v>0</v>
      </c>
      <c r="AM103" s="224">
        <f t="shared" ref="AM103:AM109" si="54">SUM(AK103:AL103)</f>
        <v>1.9499999999999997</v>
      </c>
    </row>
    <row r="104" spans="1:39" x14ac:dyDescent="0.2">
      <c r="A104" s="675" t="str">
        <f>Schedule!$E$3</f>
        <v>Current status quo</v>
      </c>
      <c r="B104" s="262" t="s">
        <v>230</v>
      </c>
      <c r="C104" s="689">
        <v>2019</v>
      </c>
      <c r="D104" s="690">
        <f>Schedule!E33</f>
        <v>2024</v>
      </c>
      <c r="E104" s="168">
        <f t="shared" si="49"/>
        <v>1.1299999999999999</v>
      </c>
      <c r="F104" s="168">
        <f t="shared" si="49"/>
        <v>1.3</v>
      </c>
      <c r="G104" s="168">
        <f t="shared" si="49"/>
        <v>1.1399999999999999</v>
      </c>
      <c r="H104" s="168">
        <f t="shared" si="49"/>
        <v>1.2</v>
      </c>
      <c r="I104" s="168">
        <f t="shared" si="49"/>
        <v>1.28</v>
      </c>
      <c r="J104" s="168">
        <f t="shared" si="49"/>
        <v>1.04</v>
      </c>
      <c r="K104" s="168">
        <f t="shared" si="49"/>
        <v>0.97</v>
      </c>
      <c r="L104" s="198">
        <f t="shared" ref="L104:AJ104" si="55">IF(L$101&lt;=$D104, $O65,0)</f>
        <v>1.04</v>
      </c>
      <c r="M104" s="198">
        <f t="shared" si="55"/>
        <v>1.04</v>
      </c>
      <c r="N104" s="198">
        <f t="shared" si="55"/>
        <v>1.04</v>
      </c>
      <c r="O104" s="198">
        <f t="shared" si="55"/>
        <v>1.04</v>
      </c>
      <c r="P104" s="198">
        <f t="shared" si="55"/>
        <v>0</v>
      </c>
      <c r="Q104" s="198">
        <f t="shared" si="55"/>
        <v>0</v>
      </c>
      <c r="R104" s="198">
        <f t="shared" si="55"/>
        <v>0</v>
      </c>
      <c r="S104" s="198">
        <f t="shared" si="55"/>
        <v>0</v>
      </c>
      <c r="T104" s="198">
        <f t="shared" si="55"/>
        <v>0</v>
      </c>
      <c r="U104" s="198">
        <f t="shared" si="55"/>
        <v>0</v>
      </c>
      <c r="V104" s="198">
        <f t="shared" si="55"/>
        <v>0</v>
      </c>
      <c r="W104" s="198">
        <f t="shared" si="55"/>
        <v>0</v>
      </c>
      <c r="X104" s="198">
        <f t="shared" si="55"/>
        <v>0</v>
      </c>
      <c r="Y104" s="198">
        <f t="shared" si="55"/>
        <v>0</v>
      </c>
      <c r="Z104" s="198">
        <f t="shared" si="55"/>
        <v>0</v>
      </c>
      <c r="AA104" s="198">
        <f t="shared" si="55"/>
        <v>0</v>
      </c>
      <c r="AB104" s="198">
        <f t="shared" si="55"/>
        <v>0</v>
      </c>
      <c r="AC104" s="198">
        <f t="shared" si="55"/>
        <v>0</v>
      </c>
      <c r="AD104" s="198">
        <f t="shared" si="55"/>
        <v>0</v>
      </c>
      <c r="AE104" s="198">
        <f t="shared" si="55"/>
        <v>0</v>
      </c>
      <c r="AF104" s="198">
        <f t="shared" si="55"/>
        <v>0</v>
      </c>
      <c r="AG104" s="198">
        <f t="shared" si="55"/>
        <v>0</v>
      </c>
      <c r="AH104" s="198">
        <f t="shared" si="55"/>
        <v>0</v>
      </c>
      <c r="AI104" s="198">
        <f t="shared" si="55"/>
        <v>0</v>
      </c>
      <c r="AJ104" s="198">
        <f t="shared" si="55"/>
        <v>0</v>
      </c>
      <c r="AK104" s="202">
        <f t="shared" si="51"/>
        <v>5.13</v>
      </c>
      <c r="AL104" s="202">
        <f t="shared" si="52"/>
        <v>0</v>
      </c>
      <c r="AM104" s="224">
        <f t="shared" si="54"/>
        <v>5.13</v>
      </c>
    </row>
    <row r="105" spans="1:39" x14ac:dyDescent="0.2">
      <c r="A105" s="675" t="str">
        <f>Schedule!$E$3</f>
        <v>Current status quo</v>
      </c>
      <c r="B105" s="262" t="s">
        <v>231</v>
      </c>
      <c r="C105" s="689">
        <v>2019</v>
      </c>
      <c r="D105" s="690">
        <f>Schedule!E34</f>
        <v>2027</v>
      </c>
      <c r="E105" s="168">
        <f t="shared" si="49"/>
        <v>2.0099999999999998</v>
      </c>
      <c r="F105" s="168">
        <f t="shared" si="49"/>
        <v>2.34</v>
      </c>
      <c r="G105" s="168">
        <f t="shared" si="49"/>
        <v>1.93</v>
      </c>
      <c r="H105" s="168">
        <f t="shared" si="49"/>
        <v>2.48</v>
      </c>
      <c r="I105" s="168">
        <f t="shared" si="49"/>
        <v>2.08</v>
      </c>
      <c r="J105" s="168">
        <f t="shared" si="49"/>
        <v>2.19</v>
      </c>
      <c r="K105" s="168">
        <f t="shared" si="49"/>
        <v>1.39</v>
      </c>
      <c r="L105" s="198">
        <f t="shared" ref="L105:AJ105" si="56">IF(L$101&lt;=$D105, $O66,0)</f>
        <v>2.19</v>
      </c>
      <c r="M105" s="198">
        <f t="shared" si="56"/>
        <v>2.19</v>
      </c>
      <c r="N105" s="198">
        <f t="shared" si="56"/>
        <v>2.19</v>
      </c>
      <c r="O105" s="198">
        <f t="shared" si="56"/>
        <v>2.19</v>
      </c>
      <c r="P105" s="198">
        <f t="shared" si="56"/>
        <v>2.19</v>
      </c>
      <c r="Q105" s="198">
        <f t="shared" si="56"/>
        <v>2.19</v>
      </c>
      <c r="R105" s="198">
        <f t="shared" si="56"/>
        <v>2.19</v>
      </c>
      <c r="S105" s="198">
        <f t="shared" si="56"/>
        <v>0</v>
      </c>
      <c r="T105" s="198">
        <f t="shared" si="56"/>
        <v>0</v>
      </c>
      <c r="U105" s="198">
        <f t="shared" si="56"/>
        <v>0</v>
      </c>
      <c r="V105" s="198">
        <f t="shared" si="56"/>
        <v>0</v>
      </c>
      <c r="W105" s="198">
        <f t="shared" si="56"/>
        <v>0</v>
      </c>
      <c r="X105" s="198">
        <f t="shared" si="56"/>
        <v>0</v>
      </c>
      <c r="Y105" s="198">
        <f t="shared" si="56"/>
        <v>0</v>
      </c>
      <c r="Z105" s="198">
        <f t="shared" si="56"/>
        <v>0</v>
      </c>
      <c r="AA105" s="198">
        <f t="shared" si="56"/>
        <v>0</v>
      </c>
      <c r="AB105" s="198">
        <f t="shared" si="56"/>
        <v>0</v>
      </c>
      <c r="AC105" s="198">
        <f t="shared" si="56"/>
        <v>0</v>
      </c>
      <c r="AD105" s="198">
        <f t="shared" si="56"/>
        <v>0</v>
      </c>
      <c r="AE105" s="198">
        <f t="shared" si="56"/>
        <v>0</v>
      </c>
      <c r="AF105" s="198">
        <f t="shared" si="56"/>
        <v>0</v>
      </c>
      <c r="AG105" s="198">
        <f t="shared" si="56"/>
        <v>0</v>
      </c>
      <c r="AH105" s="198">
        <f t="shared" si="56"/>
        <v>0</v>
      </c>
      <c r="AI105" s="198">
        <f t="shared" si="56"/>
        <v>0</v>
      </c>
      <c r="AJ105" s="198">
        <f t="shared" si="56"/>
        <v>0</v>
      </c>
      <c r="AK105" s="202">
        <f t="shared" si="51"/>
        <v>16.72</v>
      </c>
      <c r="AL105" s="202">
        <f t="shared" si="52"/>
        <v>0</v>
      </c>
      <c r="AM105" s="224">
        <f t="shared" si="54"/>
        <v>16.72</v>
      </c>
    </row>
    <row r="106" spans="1:39" x14ac:dyDescent="0.2">
      <c r="A106" s="675" t="str">
        <f>Schedule!$E$3</f>
        <v>Current status quo</v>
      </c>
      <c r="B106" s="262" t="s">
        <v>232</v>
      </c>
      <c r="C106" s="689">
        <v>2019</v>
      </c>
      <c r="D106" s="690">
        <f>Schedule!E35</f>
        <v>2029</v>
      </c>
      <c r="E106" s="168">
        <f t="shared" si="49"/>
        <v>1.94</v>
      </c>
      <c r="F106" s="168">
        <f t="shared" si="49"/>
        <v>2.06</v>
      </c>
      <c r="G106" s="168">
        <f t="shared" si="49"/>
        <v>2.11</v>
      </c>
      <c r="H106" s="168">
        <f t="shared" si="49"/>
        <v>1.98</v>
      </c>
      <c r="I106" s="168">
        <f t="shared" si="49"/>
        <v>1.93</v>
      </c>
      <c r="J106" s="168">
        <f t="shared" si="49"/>
        <v>1.47</v>
      </c>
      <c r="K106" s="168">
        <f t="shared" si="49"/>
        <v>1.39</v>
      </c>
      <c r="L106" s="198">
        <f t="shared" ref="L106:AJ106" si="57">IF(L$101&lt;=$D106, $O67,0)</f>
        <v>1.47</v>
      </c>
      <c r="M106" s="198">
        <f t="shared" si="57"/>
        <v>1.47</v>
      </c>
      <c r="N106" s="198">
        <f t="shared" si="57"/>
        <v>1.47</v>
      </c>
      <c r="O106" s="198">
        <f t="shared" si="57"/>
        <v>1.47</v>
      </c>
      <c r="P106" s="198">
        <f t="shared" si="57"/>
        <v>1.47</v>
      </c>
      <c r="Q106" s="198">
        <f t="shared" si="57"/>
        <v>1.47</v>
      </c>
      <c r="R106" s="198">
        <f t="shared" si="57"/>
        <v>1.47</v>
      </c>
      <c r="S106" s="198">
        <f t="shared" si="57"/>
        <v>1.47</v>
      </c>
      <c r="T106" s="198">
        <f t="shared" si="57"/>
        <v>1.47</v>
      </c>
      <c r="U106" s="198">
        <f t="shared" si="57"/>
        <v>0</v>
      </c>
      <c r="V106" s="198">
        <f t="shared" si="57"/>
        <v>0</v>
      </c>
      <c r="W106" s="198">
        <f t="shared" si="57"/>
        <v>0</v>
      </c>
      <c r="X106" s="198">
        <f t="shared" si="57"/>
        <v>0</v>
      </c>
      <c r="Y106" s="198">
        <f t="shared" si="57"/>
        <v>0</v>
      </c>
      <c r="Z106" s="198">
        <f t="shared" si="57"/>
        <v>0</v>
      </c>
      <c r="AA106" s="198">
        <f t="shared" si="57"/>
        <v>0</v>
      </c>
      <c r="AB106" s="198">
        <f t="shared" si="57"/>
        <v>0</v>
      </c>
      <c r="AC106" s="198">
        <f t="shared" si="57"/>
        <v>0</v>
      </c>
      <c r="AD106" s="198">
        <f t="shared" si="57"/>
        <v>0</v>
      </c>
      <c r="AE106" s="198">
        <f t="shared" si="57"/>
        <v>0</v>
      </c>
      <c r="AF106" s="198">
        <f t="shared" si="57"/>
        <v>0</v>
      </c>
      <c r="AG106" s="198">
        <f t="shared" si="57"/>
        <v>0</v>
      </c>
      <c r="AH106" s="198">
        <f t="shared" si="57"/>
        <v>0</v>
      </c>
      <c r="AI106" s="198">
        <f t="shared" si="57"/>
        <v>0</v>
      </c>
      <c r="AJ106" s="198">
        <f t="shared" si="57"/>
        <v>0</v>
      </c>
      <c r="AK106" s="202">
        <f t="shared" si="51"/>
        <v>14.620000000000003</v>
      </c>
      <c r="AL106" s="202">
        <f t="shared" si="52"/>
        <v>0</v>
      </c>
      <c r="AM106" s="224">
        <f t="shared" si="54"/>
        <v>14.620000000000003</v>
      </c>
    </row>
    <row r="107" spans="1:39" x14ac:dyDescent="0.2">
      <c r="A107" s="675" t="str">
        <f>Schedule!$E$3</f>
        <v>Current status quo</v>
      </c>
      <c r="B107" s="262" t="s">
        <v>233</v>
      </c>
      <c r="C107" s="689">
        <v>2019</v>
      </c>
      <c r="D107" s="690">
        <f>Schedule!E36</f>
        <v>2029</v>
      </c>
      <c r="E107" s="168">
        <f t="shared" si="49"/>
        <v>2.7</v>
      </c>
      <c r="F107" s="168">
        <f t="shared" si="49"/>
        <v>1.93</v>
      </c>
      <c r="G107" s="168">
        <f t="shared" si="49"/>
        <v>2.31</v>
      </c>
      <c r="H107" s="168">
        <f t="shared" si="49"/>
        <v>1.95</v>
      </c>
      <c r="I107" s="168">
        <f t="shared" si="49"/>
        <v>2.0099999999999998</v>
      </c>
      <c r="J107" s="168">
        <f t="shared" si="49"/>
        <v>2.1</v>
      </c>
      <c r="K107" s="168">
        <f t="shared" si="49"/>
        <v>1.45</v>
      </c>
      <c r="L107" s="198">
        <f t="shared" ref="L107:AJ107" si="58">IF(L$101&lt;=$D107, $O68,0)</f>
        <v>2.1</v>
      </c>
      <c r="M107" s="198">
        <f t="shared" si="58"/>
        <v>2.1</v>
      </c>
      <c r="N107" s="198">
        <f t="shared" si="58"/>
        <v>2.1</v>
      </c>
      <c r="O107" s="198">
        <f t="shared" si="58"/>
        <v>2.1</v>
      </c>
      <c r="P107" s="198">
        <f t="shared" si="58"/>
        <v>2.1</v>
      </c>
      <c r="Q107" s="198">
        <f t="shared" si="58"/>
        <v>2.1</v>
      </c>
      <c r="R107" s="198">
        <f t="shared" si="58"/>
        <v>2.1</v>
      </c>
      <c r="S107" s="198">
        <f t="shared" si="58"/>
        <v>2.1</v>
      </c>
      <c r="T107" s="198">
        <f t="shared" si="58"/>
        <v>2.1</v>
      </c>
      <c r="U107" s="198">
        <f t="shared" si="58"/>
        <v>0</v>
      </c>
      <c r="V107" s="198">
        <f t="shared" si="58"/>
        <v>0</v>
      </c>
      <c r="W107" s="198">
        <f t="shared" si="58"/>
        <v>0</v>
      </c>
      <c r="X107" s="198">
        <f t="shared" si="58"/>
        <v>0</v>
      </c>
      <c r="Y107" s="198">
        <f t="shared" si="58"/>
        <v>0</v>
      </c>
      <c r="Z107" s="198">
        <f t="shared" si="58"/>
        <v>0</v>
      </c>
      <c r="AA107" s="198">
        <f t="shared" si="58"/>
        <v>0</v>
      </c>
      <c r="AB107" s="198">
        <f t="shared" si="58"/>
        <v>0</v>
      </c>
      <c r="AC107" s="198">
        <f t="shared" si="58"/>
        <v>0</v>
      </c>
      <c r="AD107" s="198">
        <f t="shared" si="58"/>
        <v>0</v>
      </c>
      <c r="AE107" s="198">
        <f t="shared" si="58"/>
        <v>0</v>
      </c>
      <c r="AF107" s="198">
        <f t="shared" si="58"/>
        <v>0</v>
      </c>
      <c r="AG107" s="198">
        <f t="shared" si="58"/>
        <v>0</v>
      </c>
      <c r="AH107" s="198">
        <f t="shared" si="58"/>
        <v>0</v>
      </c>
      <c r="AI107" s="198">
        <f t="shared" si="58"/>
        <v>0</v>
      </c>
      <c r="AJ107" s="198">
        <f t="shared" si="58"/>
        <v>0</v>
      </c>
      <c r="AK107" s="202">
        <f t="shared" si="51"/>
        <v>20.350000000000001</v>
      </c>
      <c r="AL107" s="202">
        <f t="shared" si="52"/>
        <v>0</v>
      </c>
      <c r="AM107" s="224">
        <f t="shared" si="54"/>
        <v>20.350000000000001</v>
      </c>
    </row>
    <row r="108" spans="1:39" x14ac:dyDescent="0.2">
      <c r="A108" s="675" t="str">
        <f>Schedule!$E$3</f>
        <v>Current status quo</v>
      </c>
      <c r="B108" s="262" t="s">
        <v>234</v>
      </c>
      <c r="C108" s="689">
        <v>2019</v>
      </c>
      <c r="D108" s="690">
        <f>Schedule!E37</f>
        <v>2029</v>
      </c>
      <c r="E108" s="168">
        <f t="shared" si="49"/>
        <v>2.0299999999999998</v>
      </c>
      <c r="F108" s="168">
        <f t="shared" si="49"/>
        <v>2.12</v>
      </c>
      <c r="G108" s="168">
        <f t="shared" si="49"/>
        <v>1.93</v>
      </c>
      <c r="H108" s="168">
        <f t="shared" si="49"/>
        <v>2.34</v>
      </c>
      <c r="I108" s="168">
        <f t="shared" si="49"/>
        <v>2.12</v>
      </c>
      <c r="J108" s="168">
        <f t="shared" si="49"/>
        <v>2.34</v>
      </c>
      <c r="K108" s="168">
        <f t="shared" si="49"/>
        <v>1.63</v>
      </c>
      <c r="L108" s="198">
        <f t="shared" ref="L108:AJ108" si="59">IF(L$101&lt;=$D108, $O69,0)</f>
        <v>2.34</v>
      </c>
      <c r="M108" s="198">
        <f t="shared" si="59"/>
        <v>2.34</v>
      </c>
      <c r="N108" s="198">
        <f t="shared" si="59"/>
        <v>2.34</v>
      </c>
      <c r="O108" s="198">
        <f t="shared" si="59"/>
        <v>2.34</v>
      </c>
      <c r="P108" s="198">
        <f t="shared" si="59"/>
        <v>2.34</v>
      </c>
      <c r="Q108" s="198">
        <f t="shared" si="59"/>
        <v>2.34</v>
      </c>
      <c r="R108" s="198">
        <f t="shared" si="59"/>
        <v>2.34</v>
      </c>
      <c r="S108" s="198">
        <f t="shared" si="59"/>
        <v>2.34</v>
      </c>
      <c r="T108" s="198">
        <f t="shared" si="59"/>
        <v>2.34</v>
      </c>
      <c r="U108" s="198">
        <f t="shared" si="59"/>
        <v>0</v>
      </c>
      <c r="V108" s="198">
        <f t="shared" si="59"/>
        <v>0</v>
      </c>
      <c r="W108" s="198">
        <f t="shared" si="59"/>
        <v>0</v>
      </c>
      <c r="X108" s="198">
        <f t="shared" si="59"/>
        <v>0</v>
      </c>
      <c r="Y108" s="198">
        <f t="shared" si="59"/>
        <v>0</v>
      </c>
      <c r="Z108" s="198">
        <f t="shared" si="59"/>
        <v>0</v>
      </c>
      <c r="AA108" s="198">
        <f t="shared" si="59"/>
        <v>0</v>
      </c>
      <c r="AB108" s="198">
        <f t="shared" si="59"/>
        <v>0</v>
      </c>
      <c r="AC108" s="198">
        <f t="shared" si="59"/>
        <v>0</v>
      </c>
      <c r="AD108" s="198">
        <f t="shared" si="59"/>
        <v>0</v>
      </c>
      <c r="AE108" s="198">
        <f t="shared" si="59"/>
        <v>0</v>
      </c>
      <c r="AF108" s="198">
        <f t="shared" si="59"/>
        <v>0</v>
      </c>
      <c r="AG108" s="198">
        <f t="shared" si="59"/>
        <v>0</v>
      </c>
      <c r="AH108" s="198">
        <f t="shared" si="59"/>
        <v>0</v>
      </c>
      <c r="AI108" s="198">
        <f t="shared" si="59"/>
        <v>0</v>
      </c>
      <c r="AJ108" s="198">
        <f t="shared" si="59"/>
        <v>0</v>
      </c>
      <c r="AK108" s="202">
        <f t="shared" si="51"/>
        <v>22.689999999999998</v>
      </c>
      <c r="AL108" s="202">
        <f t="shared" si="52"/>
        <v>0</v>
      </c>
      <c r="AM108" s="224">
        <f t="shared" si="54"/>
        <v>22.689999999999998</v>
      </c>
    </row>
    <row r="109" spans="1:39" x14ac:dyDescent="0.2">
      <c r="A109" s="675" t="str">
        <f>Schedule!$E$3</f>
        <v>Current status quo</v>
      </c>
      <c r="B109" s="262" t="s">
        <v>258</v>
      </c>
      <c r="C109" s="689">
        <v>2019</v>
      </c>
      <c r="D109" s="690"/>
      <c r="E109" s="655">
        <f>SUM(E102:E108)</f>
        <v>11.209999999999999</v>
      </c>
      <c r="F109" s="655">
        <f>SUM(F102:F108)</f>
        <v>11.759999999999998</v>
      </c>
      <c r="G109" s="655">
        <f t="shared" ref="G109:AJ109" si="60">SUM(G102:G108)</f>
        <v>11.19</v>
      </c>
      <c r="H109" s="655">
        <f t="shared" si="60"/>
        <v>11.75</v>
      </c>
      <c r="I109" s="655">
        <f t="shared" si="60"/>
        <v>10.969999999999999</v>
      </c>
      <c r="J109" s="655">
        <f t="shared" si="60"/>
        <v>10.959999999999999</v>
      </c>
      <c r="K109" s="655">
        <f t="shared" si="60"/>
        <v>8.14</v>
      </c>
      <c r="L109" s="290">
        <f t="shared" si="60"/>
        <v>10.901999999999999</v>
      </c>
      <c r="M109" s="290">
        <f t="shared" si="60"/>
        <v>9.7720000000000002</v>
      </c>
      <c r="N109" s="290">
        <f t="shared" si="60"/>
        <v>9.7720000000000002</v>
      </c>
      <c r="O109" s="290">
        <f t="shared" si="60"/>
        <v>9.7720000000000002</v>
      </c>
      <c r="P109" s="290">
        <f t="shared" si="60"/>
        <v>8.7319999999999993</v>
      </c>
      <c r="Q109" s="290">
        <f t="shared" si="60"/>
        <v>8.7319999999999993</v>
      </c>
      <c r="R109" s="290">
        <f t="shared" si="60"/>
        <v>8.7319999999999993</v>
      </c>
      <c r="S109" s="290">
        <f t="shared" si="60"/>
        <v>6.5419999999999998</v>
      </c>
      <c r="T109" s="290">
        <f t="shared" si="60"/>
        <v>6.5419999999999998</v>
      </c>
      <c r="U109" s="290">
        <f t="shared" si="60"/>
        <v>0.63200000000000001</v>
      </c>
      <c r="V109" s="290">
        <f t="shared" si="60"/>
        <v>0.63200000000000001</v>
      </c>
      <c r="W109" s="290">
        <f t="shared" si="60"/>
        <v>0.63200000000000001</v>
      </c>
      <c r="X109" s="290">
        <f t="shared" si="60"/>
        <v>0.63200000000000001</v>
      </c>
      <c r="Y109" s="290">
        <f t="shared" si="60"/>
        <v>0.63200000000000001</v>
      </c>
      <c r="Z109" s="290">
        <f t="shared" si="60"/>
        <v>0.63200000000000001</v>
      </c>
      <c r="AA109" s="290">
        <f t="shared" si="60"/>
        <v>0.63200000000000001</v>
      </c>
      <c r="AB109" s="290">
        <f t="shared" si="60"/>
        <v>0.63200000000000001</v>
      </c>
      <c r="AC109" s="290">
        <f t="shared" si="60"/>
        <v>0.63200000000000001</v>
      </c>
      <c r="AD109" s="290">
        <f t="shared" si="60"/>
        <v>0.63200000000000001</v>
      </c>
      <c r="AE109" s="290">
        <f t="shared" si="60"/>
        <v>0.63200000000000001</v>
      </c>
      <c r="AF109" s="290">
        <f t="shared" si="60"/>
        <v>0.63200000000000001</v>
      </c>
      <c r="AG109" s="290">
        <f t="shared" si="60"/>
        <v>0.63200000000000001</v>
      </c>
      <c r="AH109" s="290">
        <f t="shared" si="60"/>
        <v>0.63200000000000001</v>
      </c>
      <c r="AI109" s="290">
        <f t="shared" si="60"/>
        <v>0.63200000000000001</v>
      </c>
      <c r="AJ109" s="290">
        <f t="shared" si="60"/>
        <v>0.63200000000000001</v>
      </c>
      <c r="AK109" s="563">
        <f t="shared" si="51"/>
        <v>87.638000000000005</v>
      </c>
      <c r="AL109" s="563">
        <f t="shared" si="52"/>
        <v>10.111999999999998</v>
      </c>
      <c r="AM109" s="564">
        <f t="shared" si="54"/>
        <v>97.75</v>
      </c>
    </row>
    <row r="110" spans="1:39" x14ac:dyDescent="0.2">
      <c r="A110" s="438" t="str">
        <f>Schedule!$E$3</f>
        <v>Current status quo</v>
      </c>
      <c r="B110" s="183" t="s">
        <v>259</v>
      </c>
      <c r="C110" s="561">
        <v>2019</v>
      </c>
      <c r="D110" s="562"/>
      <c r="E110" s="655">
        <f>E109</f>
        <v>11.209999999999999</v>
      </c>
      <c r="F110" s="655">
        <f>F109</f>
        <v>11.759999999999998</v>
      </c>
      <c r="G110" s="655">
        <f t="shared" ref="G110:K110" si="61">G109</f>
        <v>11.19</v>
      </c>
      <c r="H110" s="655">
        <f t="shared" si="61"/>
        <v>11.75</v>
      </c>
      <c r="I110" s="655">
        <f t="shared" si="61"/>
        <v>10.969999999999999</v>
      </c>
      <c r="J110" s="655">
        <f t="shared" si="61"/>
        <v>10.959999999999999</v>
      </c>
      <c r="K110" s="655">
        <f t="shared" si="61"/>
        <v>8.14</v>
      </c>
      <c r="L110" s="290">
        <f t="shared" ref="L110:AJ110" si="62">IF(L109&lt;E$76,L109,E$76)</f>
        <v>10.711412089233747</v>
      </c>
      <c r="M110" s="290">
        <f t="shared" si="62"/>
        <v>9.7720000000000002</v>
      </c>
      <c r="N110" s="290">
        <f t="shared" si="62"/>
        <v>9.7720000000000002</v>
      </c>
      <c r="O110" s="290">
        <f t="shared" si="62"/>
        <v>9.7720000000000002</v>
      </c>
      <c r="P110" s="290">
        <f t="shared" si="62"/>
        <v>8.7319999999999993</v>
      </c>
      <c r="Q110" s="290">
        <f t="shared" si="62"/>
        <v>8.7319999999999993</v>
      </c>
      <c r="R110" s="290">
        <f t="shared" si="62"/>
        <v>8.7319999999999993</v>
      </c>
      <c r="S110" s="290">
        <f t="shared" si="62"/>
        <v>6.5419999999999998</v>
      </c>
      <c r="T110" s="290">
        <f t="shared" si="62"/>
        <v>6.5419999999999998</v>
      </c>
      <c r="U110" s="290">
        <f t="shared" si="62"/>
        <v>0.63200000000000001</v>
      </c>
      <c r="V110" s="290">
        <f t="shared" si="62"/>
        <v>0.63200000000000001</v>
      </c>
      <c r="W110" s="290">
        <f t="shared" si="62"/>
        <v>0.63200000000000001</v>
      </c>
      <c r="X110" s="290">
        <f t="shared" si="62"/>
        <v>0.63200000000000001</v>
      </c>
      <c r="Y110" s="290">
        <f t="shared" si="62"/>
        <v>0.63200000000000001</v>
      </c>
      <c r="Z110" s="290">
        <f t="shared" si="62"/>
        <v>0.63200000000000001</v>
      </c>
      <c r="AA110" s="290">
        <f t="shared" si="62"/>
        <v>0.63200000000000001</v>
      </c>
      <c r="AB110" s="290">
        <f t="shared" si="62"/>
        <v>0.63200000000000001</v>
      </c>
      <c r="AC110" s="290">
        <f t="shared" si="62"/>
        <v>0.63200000000000001</v>
      </c>
      <c r="AD110" s="290">
        <f t="shared" si="62"/>
        <v>0.63200000000000001</v>
      </c>
      <c r="AE110" s="290">
        <f t="shared" si="62"/>
        <v>0.63200000000000001</v>
      </c>
      <c r="AF110" s="290">
        <f t="shared" si="62"/>
        <v>0.63200000000000001</v>
      </c>
      <c r="AG110" s="290">
        <f t="shared" si="62"/>
        <v>0.63200000000000001</v>
      </c>
      <c r="AH110" s="290">
        <f t="shared" si="62"/>
        <v>0.63200000000000001</v>
      </c>
      <c r="AI110" s="290">
        <f t="shared" si="62"/>
        <v>0.63200000000000001</v>
      </c>
      <c r="AJ110" s="290">
        <f t="shared" si="62"/>
        <v>0.63200000000000001</v>
      </c>
      <c r="AK110" s="563">
        <f t="shared" si="51"/>
        <v>87.447412089233751</v>
      </c>
      <c r="AL110" s="563">
        <f t="shared" si="52"/>
        <v>10.111999999999998</v>
      </c>
      <c r="AM110" s="564">
        <f>SUM(AK110:AL110)</f>
        <v>97.559412089233746</v>
      </c>
    </row>
    <row r="111" spans="1:39" x14ac:dyDescent="0.2">
      <c r="A111" s="438" t="s">
        <v>260</v>
      </c>
      <c r="B111" s="183"/>
      <c r="C111" s="182"/>
      <c r="D111" s="562"/>
      <c r="E111" s="198"/>
      <c r="F111" s="198"/>
      <c r="G111" s="198"/>
      <c r="H111" s="198"/>
      <c r="I111" s="198">
        <f t="shared" ref="I111:T111" si="63">B75-I109</f>
        <v>5.7800000000000011</v>
      </c>
      <c r="J111" s="198">
        <f t="shared" si="63"/>
        <v>5.7900000000000009</v>
      </c>
      <c r="K111" s="198">
        <f t="shared" si="63"/>
        <v>7.26</v>
      </c>
      <c r="L111" s="198">
        <f t="shared" si="63"/>
        <v>4.4980000000000011</v>
      </c>
      <c r="M111" s="198">
        <f t="shared" si="63"/>
        <v>5.6280000000000001</v>
      </c>
      <c r="N111" s="198">
        <f t="shared" si="63"/>
        <v>5.6280000000000001</v>
      </c>
      <c r="O111" s="198">
        <f t="shared" si="63"/>
        <v>5.6280000000000001</v>
      </c>
      <c r="P111" s="198">
        <f t="shared" si="63"/>
        <v>4.168000000000001</v>
      </c>
      <c r="Q111" s="198">
        <f t="shared" si="63"/>
        <v>4.168000000000001</v>
      </c>
      <c r="R111" s="198">
        <f t="shared" si="63"/>
        <v>4.168000000000001</v>
      </c>
      <c r="S111" s="198">
        <f t="shared" si="63"/>
        <v>6.3580000000000005</v>
      </c>
      <c r="T111" s="198">
        <f t="shared" si="63"/>
        <v>6.3580000000000005</v>
      </c>
      <c r="U111" s="198"/>
      <c r="V111" s="198"/>
      <c r="W111" s="198"/>
      <c r="X111" s="198"/>
      <c r="Y111" s="198"/>
      <c r="Z111" s="198"/>
      <c r="AA111" s="198"/>
      <c r="AB111" s="198"/>
      <c r="AC111" s="198"/>
      <c r="AD111" s="198"/>
      <c r="AE111" s="198"/>
      <c r="AF111" s="198"/>
      <c r="AG111" s="198"/>
      <c r="AH111" s="198"/>
      <c r="AI111" s="198"/>
      <c r="AJ111" s="198"/>
      <c r="AK111" s="198"/>
      <c r="AL111" s="198"/>
      <c r="AM111" s="213"/>
    </row>
    <row r="112" spans="1:39" ht="16" thickBot="1" x14ac:dyDescent="0.25">
      <c r="A112" s="438" t="s">
        <v>262</v>
      </c>
      <c r="B112" s="188"/>
      <c r="C112" s="182"/>
      <c r="D112" s="188"/>
      <c r="E112" s="656"/>
      <c r="F112" s="198"/>
      <c r="G112" s="198"/>
      <c r="H112" s="198"/>
      <c r="I112" s="695">
        <f t="shared" ref="I112:T112" si="64">I109/B75</f>
        <v>0.6549253731343283</v>
      </c>
      <c r="J112" s="695">
        <f t="shared" si="64"/>
        <v>0.65432835820895519</v>
      </c>
      <c r="K112" s="695">
        <f t="shared" si="64"/>
        <v>0.52857142857142858</v>
      </c>
      <c r="L112" s="695">
        <f t="shared" si="64"/>
        <v>0.70792207792207784</v>
      </c>
      <c r="M112" s="695">
        <f t="shared" si="64"/>
        <v>0.63454545454545452</v>
      </c>
      <c r="N112" s="695">
        <f t="shared" si="64"/>
        <v>0.63454545454545452</v>
      </c>
      <c r="O112" s="695">
        <f t="shared" si="64"/>
        <v>0.63454545454545452</v>
      </c>
      <c r="P112" s="695">
        <f t="shared" si="64"/>
        <v>0.67689922480620146</v>
      </c>
      <c r="Q112" s="695">
        <f t="shared" si="64"/>
        <v>0.67689922480620146</v>
      </c>
      <c r="R112" s="695">
        <f t="shared" si="64"/>
        <v>0.67689922480620146</v>
      </c>
      <c r="S112" s="695">
        <f t="shared" si="64"/>
        <v>0.50713178294573635</v>
      </c>
      <c r="T112" s="695">
        <f t="shared" si="64"/>
        <v>0.50713178294573635</v>
      </c>
      <c r="U112" s="198"/>
      <c r="V112" s="198"/>
      <c r="W112" s="198"/>
      <c r="X112" s="198"/>
      <c r="Y112" s="198"/>
      <c r="Z112" s="198"/>
      <c r="AA112" s="198"/>
      <c r="AB112" s="198"/>
      <c r="AC112" s="198"/>
      <c r="AD112" s="198"/>
      <c r="AE112" s="198"/>
      <c r="AF112" s="198"/>
      <c r="AG112" s="198"/>
      <c r="AH112" s="198"/>
      <c r="AI112" s="198"/>
      <c r="AJ112" s="198"/>
      <c r="AK112" s="198"/>
      <c r="AL112" s="198"/>
      <c r="AM112" s="213"/>
    </row>
    <row r="113" spans="1:39" ht="33" thickBot="1" x14ac:dyDescent="0.25">
      <c r="A113" s="435" t="s">
        <v>43</v>
      </c>
      <c r="B113" s="377" t="s">
        <v>92</v>
      </c>
      <c r="C113" s="377" t="s">
        <v>143</v>
      </c>
      <c r="D113" s="377" t="s">
        <v>144</v>
      </c>
      <c r="E113" s="378">
        <v>2014</v>
      </c>
      <c r="F113" s="378">
        <v>2015</v>
      </c>
      <c r="G113" s="378">
        <v>2016</v>
      </c>
      <c r="H113" s="378">
        <v>2017</v>
      </c>
      <c r="I113" s="378">
        <v>2018</v>
      </c>
      <c r="J113" s="378">
        <v>2019</v>
      </c>
      <c r="K113" s="378">
        <v>2020</v>
      </c>
      <c r="L113" s="378">
        <v>2021</v>
      </c>
      <c r="M113" s="378">
        <v>2022</v>
      </c>
      <c r="N113" s="378">
        <v>2023</v>
      </c>
      <c r="O113" s="378">
        <v>2024</v>
      </c>
      <c r="P113" s="378">
        <v>2025</v>
      </c>
      <c r="Q113" s="378">
        <v>2026</v>
      </c>
      <c r="R113" s="378">
        <v>2027</v>
      </c>
      <c r="S113" s="378">
        <v>2028</v>
      </c>
      <c r="T113" s="378">
        <v>2029</v>
      </c>
      <c r="U113" s="378">
        <v>2030</v>
      </c>
      <c r="V113" s="378">
        <v>2031</v>
      </c>
      <c r="W113" s="378">
        <v>2032</v>
      </c>
      <c r="X113" s="378">
        <v>2033</v>
      </c>
      <c r="Y113" s="378">
        <v>2034</v>
      </c>
      <c r="Z113" s="378">
        <v>2035</v>
      </c>
      <c r="AA113" s="378">
        <v>2036</v>
      </c>
      <c r="AB113" s="378">
        <v>2037</v>
      </c>
      <c r="AC113" s="378">
        <v>2038</v>
      </c>
      <c r="AD113" s="378">
        <v>2039</v>
      </c>
      <c r="AE113" s="378">
        <v>2040</v>
      </c>
      <c r="AF113" s="378">
        <v>2041</v>
      </c>
      <c r="AG113" s="378">
        <v>2042</v>
      </c>
      <c r="AH113" s="378">
        <v>2043</v>
      </c>
      <c r="AI113" s="378">
        <v>2044</v>
      </c>
      <c r="AJ113" s="378">
        <v>2045</v>
      </c>
      <c r="AK113" s="377" t="s">
        <v>150</v>
      </c>
      <c r="AL113" s="377" t="s">
        <v>255</v>
      </c>
      <c r="AM113" s="379" t="s">
        <v>152</v>
      </c>
    </row>
    <row r="114" spans="1:39" x14ac:dyDescent="0.2">
      <c r="A114" s="675" t="str">
        <f>Schedule!$F$3</f>
        <v>Accelerated transition</v>
      </c>
      <c r="B114" s="402" t="s">
        <v>228</v>
      </c>
      <c r="C114" s="689">
        <v>2020</v>
      </c>
      <c r="D114" s="402" cm="1">
        <f t="array" ref="D114:D120">Schedule!F31:F37</f>
        <v>2061</v>
      </c>
      <c r="E114" s="168">
        <f t="shared" ref="E114:K120" si="65">J63</f>
        <v>0.43000000000000005</v>
      </c>
      <c r="F114" s="168">
        <f t="shared" si="65"/>
        <v>0.8</v>
      </c>
      <c r="G114" s="168">
        <f t="shared" si="65"/>
        <v>0.53</v>
      </c>
      <c r="H114" s="168">
        <f t="shared" si="65"/>
        <v>0.73</v>
      </c>
      <c r="I114" s="168">
        <f t="shared" si="65"/>
        <v>0.41000000000000003</v>
      </c>
      <c r="J114" s="168">
        <f t="shared" si="65"/>
        <v>0.69000000000000006</v>
      </c>
      <c r="K114" s="168">
        <f t="shared" si="65"/>
        <v>0.49</v>
      </c>
      <c r="L114" s="198">
        <f>AVERAGE($L$31:$P$31)</f>
        <v>0.63200000000000001</v>
      </c>
      <c r="M114" s="198">
        <f t="shared" ref="M114:AJ114" si="66">AVERAGE($L$31:$P$31)</f>
        <v>0.63200000000000001</v>
      </c>
      <c r="N114" s="198">
        <f t="shared" si="66"/>
        <v>0.63200000000000001</v>
      </c>
      <c r="O114" s="198">
        <f t="shared" si="66"/>
        <v>0.63200000000000001</v>
      </c>
      <c r="P114" s="198">
        <f t="shared" si="66"/>
        <v>0.63200000000000001</v>
      </c>
      <c r="Q114" s="198">
        <f t="shared" si="66"/>
        <v>0.63200000000000001</v>
      </c>
      <c r="R114" s="198">
        <f t="shared" si="66"/>
        <v>0.63200000000000001</v>
      </c>
      <c r="S114" s="198">
        <f t="shared" si="66"/>
        <v>0.63200000000000001</v>
      </c>
      <c r="T114" s="198">
        <f t="shared" si="66"/>
        <v>0.63200000000000001</v>
      </c>
      <c r="U114" s="198">
        <f t="shared" si="66"/>
        <v>0.63200000000000001</v>
      </c>
      <c r="V114" s="198">
        <f t="shared" si="66"/>
        <v>0.63200000000000001</v>
      </c>
      <c r="W114" s="198">
        <f t="shared" si="66"/>
        <v>0.63200000000000001</v>
      </c>
      <c r="X114" s="198">
        <f t="shared" si="66"/>
        <v>0.63200000000000001</v>
      </c>
      <c r="Y114" s="198">
        <f t="shared" si="66"/>
        <v>0.63200000000000001</v>
      </c>
      <c r="Z114" s="198">
        <f t="shared" si="66"/>
        <v>0.63200000000000001</v>
      </c>
      <c r="AA114" s="198">
        <f t="shared" si="66"/>
        <v>0.63200000000000001</v>
      </c>
      <c r="AB114" s="198">
        <f t="shared" si="66"/>
        <v>0.63200000000000001</v>
      </c>
      <c r="AC114" s="198">
        <f t="shared" si="66"/>
        <v>0.63200000000000001</v>
      </c>
      <c r="AD114" s="198">
        <f t="shared" si="66"/>
        <v>0.63200000000000001</v>
      </c>
      <c r="AE114" s="198">
        <f t="shared" si="66"/>
        <v>0.63200000000000001</v>
      </c>
      <c r="AF114" s="198">
        <f t="shared" si="66"/>
        <v>0.63200000000000001</v>
      </c>
      <c r="AG114" s="198">
        <f t="shared" si="66"/>
        <v>0.63200000000000001</v>
      </c>
      <c r="AH114" s="198">
        <f t="shared" si="66"/>
        <v>0.63200000000000001</v>
      </c>
      <c r="AI114" s="198">
        <f t="shared" si="66"/>
        <v>0.63200000000000001</v>
      </c>
      <c r="AJ114" s="198">
        <f t="shared" si="66"/>
        <v>0.63200000000000001</v>
      </c>
      <c r="AK114" s="202">
        <f t="shared" ref="AK114:AK120" si="67">SUM(K114:T114)</f>
        <v>6.177999999999999</v>
      </c>
      <c r="AL114" s="202">
        <f t="shared" ref="AL114:AL120" si="68">SUM(U114:AJ114)</f>
        <v>10.111999999999998</v>
      </c>
      <c r="AM114" s="224">
        <f>SUM(AK114:AL114)</f>
        <v>16.29</v>
      </c>
    </row>
    <row r="115" spans="1:39" x14ac:dyDescent="0.2">
      <c r="A115" s="675" t="str">
        <f>Schedule!$F$3</f>
        <v>Accelerated transition</v>
      </c>
      <c r="B115" s="262" t="s">
        <v>229</v>
      </c>
      <c r="C115" s="689">
        <v>2020</v>
      </c>
      <c r="D115" s="262">
        <v>2021</v>
      </c>
      <c r="E115" s="168">
        <f t="shared" si="65"/>
        <v>0.97</v>
      </c>
      <c r="F115" s="168">
        <f t="shared" si="65"/>
        <v>1.21</v>
      </c>
      <c r="G115" s="168">
        <f t="shared" si="65"/>
        <v>1.24</v>
      </c>
      <c r="H115" s="168">
        <f t="shared" si="65"/>
        <v>1.07</v>
      </c>
      <c r="I115" s="168">
        <f t="shared" si="65"/>
        <v>1.1399999999999999</v>
      </c>
      <c r="J115" s="168">
        <f t="shared" si="65"/>
        <v>1.1299999999999999</v>
      </c>
      <c r="K115" s="168">
        <f t="shared" si="65"/>
        <v>0.82</v>
      </c>
      <c r="L115" s="198">
        <f t="shared" ref="L115:AJ115" si="69">IF(L$113&lt;=$D115,$P64,0)</f>
        <v>0.82</v>
      </c>
      <c r="M115" s="198">
        <f t="shared" si="69"/>
        <v>0</v>
      </c>
      <c r="N115" s="198">
        <f t="shared" si="69"/>
        <v>0</v>
      </c>
      <c r="O115" s="198">
        <f t="shared" si="69"/>
        <v>0</v>
      </c>
      <c r="P115" s="198">
        <f t="shared" si="69"/>
        <v>0</v>
      </c>
      <c r="Q115" s="198">
        <f t="shared" si="69"/>
        <v>0</v>
      </c>
      <c r="R115" s="198">
        <f t="shared" si="69"/>
        <v>0</v>
      </c>
      <c r="S115" s="198">
        <f t="shared" si="69"/>
        <v>0</v>
      </c>
      <c r="T115" s="198">
        <f t="shared" si="69"/>
        <v>0</v>
      </c>
      <c r="U115" s="198">
        <f t="shared" si="69"/>
        <v>0</v>
      </c>
      <c r="V115" s="198">
        <f t="shared" si="69"/>
        <v>0</v>
      </c>
      <c r="W115" s="198">
        <f t="shared" si="69"/>
        <v>0</v>
      </c>
      <c r="X115" s="198">
        <f t="shared" si="69"/>
        <v>0</v>
      </c>
      <c r="Y115" s="198">
        <f t="shared" si="69"/>
        <v>0</v>
      </c>
      <c r="Z115" s="198">
        <f t="shared" si="69"/>
        <v>0</v>
      </c>
      <c r="AA115" s="198">
        <f t="shared" si="69"/>
        <v>0</v>
      </c>
      <c r="AB115" s="198">
        <f t="shared" si="69"/>
        <v>0</v>
      </c>
      <c r="AC115" s="198">
        <f t="shared" si="69"/>
        <v>0</v>
      </c>
      <c r="AD115" s="198">
        <f t="shared" si="69"/>
        <v>0</v>
      </c>
      <c r="AE115" s="198">
        <f t="shared" si="69"/>
        <v>0</v>
      </c>
      <c r="AF115" s="198">
        <f t="shared" si="69"/>
        <v>0</v>
      </c>
      <c r="AG115" s="198">
        <f t="shared" si="69"/>
        <v>0</v>
      </c>
      <c r="AH115" s="198">
        <f t="shared" si="69"/>
        <v>0</v>
      </c>
      <c r="AI115" s="198">
        <f t="shared" si="69"/>
        <v>0</v>
      </c>
      <c r="AJ115" s="198">
        <f t="shared" si="69"/>
        <v>0</v>
      </c>
      <c r="AK115" s="202">
        <f t="shared" si="67"/>
        <v>1.64</v>
      </c>
      <c r="AL115" s="202">
        <f t="shared" si="68"/>
        <v>0</v>
      </c>
      <c r="AM115" s="224">
        <f t="shared" ref="AM115:AM121" si="70">SUM(AK115:AL115)</f>
        <v>1.64</v>
      </c>
    </row>
    <row r="116" spans="1:39" x14ac:dyDescent="0.2">
      <c r="A116" s="675" t="str">
        <f>Schedule!$F$3</f>
        <v>Accelerated transition</v>
      </c>
      <c r="B116" s="262" t="s">
        <v>230</v>
      </c>
      <c r="C116" s="689">
        <v>2020</v>
      </c>
      <c r="D116" s="262">
        <v>2023</v>
      </c>
      <c r="E116" s="168">
        <f t="shared" si="65"/>
        <v>1.1299999999999999</v>
      </c>
      <c r="F116" s="168">
        <f t="shared" si="65"/>
        <v>1.3</v>
      </c>
      <c r="G116" s="168">
        <f t="shared" si="65"/>
        <v>1.1399999999999999</v>
      </c>
      <c r="H116" s="168">
        <f t="shared" si="65"/>
        <v>1.2</v>
      </c>
      <c r="I116" s="168">
        <f t="shared" si="65"/>
        <v>1.28</v>
      </c>
      <c r="J116" s="168">
        <f t="shared" si="65"/>
        <v>1.04</v>
      </c>
      <c r="K116" s="168">
        <f t="shared" si="65"/>
        <v>0.97</v>
      </c>
      <c r="L116" s="198">
        <f t="shared" ref="L116:AJ116" si="71">IF(L$113&lt;=$D116,$P65,0)</f>
        <v>0.97</v>
      </c>
      <c r="M116" s="198">
        <f t="shared" si="71"/>
        <v>0.97</v>
      </c>
      <c r="N116" s="198">
        <f t="shared" si="71"/>
        <v>0.97</v>
      </c>
      <c r="O116" s="198">
        <f t="shared" si="71"/>
        <v>0</v>
      </c>
      <c r="P116" s="198">
        <f t="shared" si="71"/>
        <v>0</v>
      </c>
      <c r="Q116" s="198">
        <f t="shared" si="71"/>
        <v>0</v>
      </c>
      <c r="R116" s="198">
        <f t="shared" si="71"/>
        <v>0</v>
      </c>
      <c r="S116" s="198">
        <f t="shared" si="71"/>
        <v>0</v>
      </c>
      <c r="T116" s="198">
        <f t="shared" si="71"/>
        <v>0</v>
      </c>
      <c r="U116" s="198">
        <f t="shared" si="71"/>
        <v>0</v>
      </c>
      <c r="V116" s="198">
        <f t="shared" si="71"/>
        <v>0</v>
      </c>
      <c r="W116" s="198">
        <f t="shared" si="71"/>
        <v>0</v>
      </c>
      <c r="X116" s="198">
        <f t="shared" si="71"/>
        <v>0</v>
      </c>
      <c r="Y116" s="198">
        <f t="shared" si="71"/>
        <v>0</v>
      </c>
      <c r="Z116" s="198">
        <f t="shared" si="71"/>
        <v>0</v>
      </c>
      <c r="AA116" s="198">
        <f t="shared" si="71"/>
        <v>0</v>
      </c>
      <c r="AB116" s="198">
        <f t="shared" si="71"/>
        <v>0</v>
      </c>
      <c r="AC116" s="198">
        <f t="shared" si="71"/>
        <v>0</v>
      </c>
      <c r="AD116" s="198">
        <f t="shared" si="71"/>
        <v>0</v>
      </c>
      <c r="AE116" s="198">
        <f t="shared" si="71"/>
        <v>0</v>
      </c>
      <c r="AF116" s="198">
        <f t="shared" si="71"/>
        <v>0</v>
      </c>
      <c r="AG116" s="198">
        <f t="shared" si="71"/>
        <v>0</v>
      </c>
      <c r="AH116" s="198">
        <f t="shared" si="71"/>
        <v>0</v>
      </c>
      <c r="AI116" s="198">
        <f t="shared" si="71"/>
        <v>0</v>
      </c>
      <c r="AJ116" s="198">
        <f t="shared" si="71"/>
        <v>0</v>
      </c>
      <c r="AK116" s="202">
        <f t="shared" si="67"/>
        <v>3.88</v>
      </c>
      <c r="AL116" s="202">
        <f t="shared" si="68"/>
        <v>0</v>
      </c>
      <c r="AM116" s="224">
        <f t="shared" si="70"/>
        <v>3.88</v>
      </c>
    </row>
    <row r="117" spans="1:39" x14ac:dyDescent="0.2">
      <c r="A117" s="675" t="str">
        <f>Schedule!$F$3</f>
        <v>Accelerated transition</v>
      </c>
      <c r="B117" s="262" t="s">
        <v>231</v>
      </c>
      <c r="C117" s="689">
        <v>2020</v>
      </c>
      <c r="D117" s="262">
        <v>2024</v>
      </c>
      <c r="E117" s="168">
        <f t="shared" si="65"/>
        <v>2.0099999999999998</v>
      </c>
      <c r="F117" s="168">
        <f t="shared" si="65"/>
        <v>2.34</v>
      </c>
      <c r="G117" s="168">
        <f t="shared" si="65"/>
        <v>1.93</v>
      </c>
      <c r="H117" s="168">
        <f t="shared" si="65"/>
        <v>2.48</v>
      </c>
      <c r="I117" s="168">
        <f t="shared" si="65"/>
        <v>2.08</v>
      </c>
      <c r="J117" s="168">
        <f t="shared" si="65"/>
        <v>2.19</v>
      </c>
      <c r="K117" s="168">
        <f t="shared" si="65"/>
        <v>1.39</v>
      </c>
      <c r="L117" s="198">
        <f t="shared" ref="L117:AJ117" si="72">IF(L$113&lt;=$D117,$P66,0)</f>
        <v>1.39</v>
      </c>
      <c r="M117" s="198">
        <f t="shared" si="72"/>
        <v>1.39</v>
      </c>
      <c r="N117" s="198">
        <f t="shared" si="72"/>
        <v>1.39</v>
      </c>
      <c r="O117" s="198">
        <f t="shared" si="72"/>
        <v>1.39</v>
      </c>
      <c r="P117" s="198">
        <f t="shared" si="72"/>
        <v>0</v>
      </c>
      <c r="Q117" s="198">
        <f t="shared" si="72"/>
        <v>0</v>
      </c>
      <c r="R117" s="198">
        <f t="shared" si="72"/>
        <v>0</v>
      </c>
      <c r="S117" s="198">
        <f t="shared" si="72"/>
        <v>0</v>
      </c>
      <c r="T117" s="198">
        <f t="shared" si="72"/>
        <v>0</v>
      </c>
      <c r="U117" s="198">
        <f t="shared" si="72"/>
        <v>0</v>
      </c>
      <c r="V117" s="198">
        <f t="shared" si="72"/>
        <v>0</v>
      </c>
      <c r="W117" s="198">
        <f t="shared" si="72"/>
        <v>0</v>
      </c>
      <c r="X117" s="198">
        <f t="shared" si="72"/>
        <v>0</v>
      </c>
      <c r="Y117" s="198">
        <f t="shared" si="72"/>
        <v>0</v>
      </c>
      <c r="Z117" s="198">
        <f t="shared" si="72"/>
        <v>0</v>
      </c>
      <c r="AA117" s="198">
        <f t="shared" si="72"/>
        <v>0</v>
      </c>
      <c r="AB117" s="198">
        <f t="shared" si="72"/>
        <v>0</v>
      </c>
      <c r="AC117" s="198">
        <f t="shared" si="72"/>
        <v>0</v>
      </c>
      <c r="AD117" s="198">
        <f t="shared" si="72"/>
        <v>0</v>
      </c>
      <c r="AE117" s="198">
        <f t="shared" si="72"/>
        <v>0</v>
      </c>
      <c r="AF117" s="198">
        <f t="shared" si="72"/>
        <v>0</v>
      </c>
      <c r="AG117" s="198">
        <f t="shared" si="72"/>
        <v>0</v>
      </c>
      <c r="AH117" s="198">
        <f t="shared" si="72"/>
        <v>0</v>
      </c>
      <c r="AI117" s="198">
        <f t="shared" si="72"/>
        <v>0</v>
      </c>
      <c r="AJ117" s="198">
        <f t="shared" si="72"/>
        <v>0</v>
      </c>
      <c r="AK117" s="202">
        <f t="shared" si="67"/>
        <v>6.9499999999999993</v>
      </c>
      <c r="AL117" s="202">
        <f t="shared" si="68"/>
        <v>0</v>
      </c>
      <c r="AM117" s="224">
        <f t="shared" si="70"/>
        <v>6.9499999999999993</v>
      </c>
    </row>
    <row r="118" spans="1:39" x14ac:dyDescent="0.2">
      <c r="A118" s="675" t="str">
        <f>Schedule!$F$3</f>
        <v>Accelerated transition</v>
      </c>
      <c r="B118" s="262" t="s">
        <v>232</v>
      </c>
      <c r="C118" s="689">
        <v>2020</v>
      </c>
      <c r="D118" s="262">
        <v>2025</v>
      </c>
      <c r="E118" s="168">
        <f t="shared" si="65"/>
        <v>1.94</v>
      </c>
      <c r="F118" s="168">
        <f t="shared" si="65"/>
        <v>2.06</v>
      </c>
      <c r="G118" s="168">
        <f t="shared" si="65"/>
        <v>2.11</v>
      </c>
      <c r="H118" s="168">
        <f t="shared" si="65"/>
        <v>1.98</v>
      </c>
      <c r="I118" s="168">
        <f t="shared" si="65"/>
        <v>1.93</v>
      </c>
      <c r="J118" s="168">
        <f t="shared" si="65"/>
        <v>1.47</v>
      </c>
      <c r="K118" s="168">
        <f t="shared" si="65"/>
        <v>1.39</v>
      </c>
      <c r="L118" s="198">
        <f t="shared" ref="L118:AJ118" si="73">IF(L$113&lt;=$D118,$P67,0)</f>
        <v>1.39</v>
      </c>
      <c r="M118" s="198">
        <f t="shared" si="73"/>
        <v>1.39</v>
      </c>
      <c r="N118" s="198">
        <f t="shared" si="73"/>
        <v>1.39</v>
      </c>
      <c r="O118" s="198">
        <f t="shared" si="73"/>
        <v>1.39</v>
      </c>
      <c r="P118" s="198">
        <f t="shared" si="73"/>
        <v>1.39</v>
      </c>
      <c r="Q118" s="198">
        <f t="shared" si="73"/>
        <v>0</v>
      </c>
      <c r="R118" s="198">
        <f t="shared" si="73"/>
        <v>0</v>
      </c>
      <c r="S118" s="198">
        <f t="shared" si="73"/>
        <v>0</v>
      </c>
      <c r="T118" s="198">
        <f t="shared" si="73"/>
        <v>0</v>
      </c>
      <c r="U118" s="198">
        <f t="shared" si="73"/>
        <v>0</v>
      </c>
      <c r="V118" s="198">
        <f t="shared" si="73"/>
        <v>0</v>
      </c>
      <c r="W118" s="198">
        <f t="shared" si="73"/>
        <v>0</v>
      </c>
      <c r="X118" s="198">
        <f t="shared" si="73"/>
        <v>0</v>
      </c>
      <c r="Y118" s="198">
        <f t="shared" si="73"/>
        <v>0</v>
      </c>
      <c r="Z118" s="198">
        <f t="shared" si="73"/>
        <v>0</v>
      </c>
      <c r="AA118" s="198">
        <f t="shared" si="73"/>
        <v>0</v>
      </c>
      <c r="AB118" s="198">
        <f t="shared" si="73"/>
        <v>0</v>
      </c>
      <c r="AC118" s="198">
        <f t="shared" si="73"/>
        <v>0</v>
      </c>
      <c r="AD118" s="198">
        <f t="shared" si="73"/>
        <v>0</v>
      </c>
      <c r="AE118" s="198">
        <f t="shared" si="73"/>
        <v>0</v>
      </c>
      <c r="AF118" s="198">
        <f t="shared" si="73"/>
        <v>0</v>
      </c>
      <c r="AG118" s="198">
        <f t="shared" si="73"/>
        <v>0</v>
      </c>
      <c r="AH118" s="198">
        <f t="shared" si="73"/>
        <v>0</v>
      </c>
      <c r="AI118" s="198">
        <f t="shared" si="73"/>
        <v>0</v>
      </c>
      <c r="AJ118" s="198">
        <f t="shared" si="73"/>
        <v>0</v>
      </c>
      <c r="AK118" s="202">
        <f t="shared" si="67"/>
        <v>8.34</v>
      </c>
      <c r="AL118" s="202">
        <f t="shared" si="68"/>
        <v>0</v>
      </c>
      <c r="AM118" s="224">
        <f t="shared" si="70"/>
        <v>8.34</v>
      </c>
    </row>
    <row r="119" spans="1:39" x14ac:dyDescent="0.2">
      <c r="A119" s="675" t="str">
        <f>Schedule!$F$3</f>
        <v>Accelerated transition</v>
      </c>
      <c r="B119" s="262" t="s">
        <v>233</v>
      </c>
      <c r="C119" s="689">
        <v>2020</v>
      </c>
      <c r="D119" s="262">
        <v>2025</v>
      </c>
      <c r="E119" s="168">
        <f t="shared" si="65"/>
        <v>2.7</v>
      </c>
      <c r="F119" s="168">
        <f t="shared" si="65"/>
        <v>1.93</v>
      </c>
      <c r="G119" s="168">
        <f t="shared" si="65"/>
        <v>2.31</v>
      </c>
      <c r="H119" s="168">
        <f t="shared" si="65"/>
        <v>1.95</v>
      </c>
      <c r="I119" s="168">
        <f t="shared" si="65"/>
        <v>2.0099999999999998</v>
      </c>
      <c r="J119" s="168">
        <f t="shared" si="65"/>
        <v>2.1</v>
      </c>
      <c r="K119" s="168">
        <f t="shared" si="65"/>
        <v>1.45</v>
      </c>
      <c r="L119" s="198">
        <f t="shared" ref="L119:AJ119" si="74">IF(L$113&lt;=$D119,$P68,0)</f>
        <v>1.45</v>
      </c>
      <c r="M119" s="198">
        <f t="shared" si="74"/>
        <v>1.45</v>
      </c>
      <c r="N119" s="198">
        <f t="shared" si="74"/>
        <v>1.45</v>
      </c>
      <c r="O119" s="198">
        <f t="shared" si="74"/>
        <v>1.45</v>
      </c>
      <c r="P119" s="198">
        <f t="shared" si="74"/>
        <v>1.45</v>
      </c>
      <c r="Q119" s="198">
        <f t="shared" si="74"/>
        <v>0</v>
      </c>
      <c r="R119" s="198">
        <f t="shared" si="74"/>
        <v>0</v>
      </c>
      <c r="S119" s="198">
        <f t="shared" si="74"/>
        <v>0</v>
      </c>
      <c r="T119" s="198">
        <f t="shared" si="74"/>
        <v>0</v>
      </c>
      <c r="U119" s="198">
        <f t="shared" si="74"/>
        <v>0</v>
      </c>
      <c r="V119" s="198">
        <f t="shared" si="74"/>
        <v>0</v>
      </c>
      <c r="W119" s="198">
        <f t="shared" si="74"/>
        <v>0</v>
      </c>
      <c r="X119" s="198">
        <f t="shared" si="74"/>
        <v>0</v>
      </c>
      <c r="Y119" s="198">
        <f t="shared" si="74"/>
        <v>0</v>
      </c>
      <c r="Z119" s="198">
        <f t="shared" si="74"/>
        <v>0</v>
      </c>
      <c r="AA119" s="198">
        <f t="shared" si="74"/>
        <v>0</v>
      </c>
      <c r="AB119" s="198">
        <f t="shared" si="74"/>
        <v>0</v>
      </c>
      <c r="AC119" s="198">
        <f t="shared" si="74"/>
        <v>0</v>
      </c>
      <c r="AD119" s="198">
        <f t="shared" si="74"/>
        <v>0</v>
      </c>
      <c r="AE119" s="198">
        <f t="shared" si="74"/>
        <v>0</v>
      </c>
      <c r="AF119" s="198">
        <f t="shared" si="74"/>
        <v>0</v>
      </c>
      <c r="AG119" s="198">
        <f t="shared" si="74"/>
        <v>0</v>
      </c>
      <c r="AH119" s="198">
        <f t="shared" si="74"/>
        <v>0</v>
      </c>
      <c r="AI119" s="198">
        <f t="shared" si="74"/>
        <v>0</v>
      </c>
      <c r="AJ119" s="198">
        <f t="shared" si="74"/>
        <v>0</v>
      </c>
      <c r="AK119" s="202">
        <f t="shared" si="67"/>
        <v>8.6999999999999993</v>
      </c>
      <c r="AL119" s="202">
        <f t="shared" si="68"/>
        <v>0</v>
      </c>
      <c r="AM119" s="224">
        <f t="shared" si="70"/>
        <v>8.6999999999999993</v>
      </c>
    </row>
    <row r="120" spans="1:39" x14ac:dyDescent="0.2">
      <c r="A120" s="675" t="str">
        <f>Schedule!$F$3</f>
        <v>Accelerated transition</v>
      </c>
      <c r="B120" s="262" t="s">
        <v>234</v>
      </c>
      <c r="C120" s="689">
        <v>2020</v>
      </c>
      <c r="D120" s="262">
        <v>2026</v>
      </c>
      <c r="E120" s="168">
        <f t="shared" si="65"/>
        <v>2.0299999999999998</v>
      </c>
      <c r="F120" s="168">
        <f t="shared" si="65"/>
        <v>2.12</v>
      </c>
      <c r="G120" s="168">
        <f t="shared" si="65"/>
        <v>1.93</v>
      </c>
      <c r="H120" s="168">
        <f t="shared" si="65"/>
        <v>2.34</v>
      </c>
      <c r="I120" s="168">
        <f t="shared" si="65"/>
        <v>2.12</v>
      </c>
      <c r="J120" s="168">
        <f t="shared" si="65"/>
        <v>2.34</v>
      </c>
      <c r="K120" s="168">
        <f t="shared" si="65"/>
        <v>1.63</v>
      </c>
      <c r="L120" s="198">
        <f t="shared" ref="L120:AJ120" si="75">IF(L$113&lt;=$D120,$P69,0)</f>
        <v>1.63</v>
      </c>
      <c r="M120" s="198">
        <f t="shared" si="75"/>
        <v>1.63</v>
      </c>
      <c r="N120" s="198">
        <f t="shared" si="75"/>
        <v>1.63</v>
      </c>
      <c r="O120" s="198">
        <f t="shared" si="75"/>
        <v>1.63</v>
      </c>
      <c r="P120" s="198">
        <f t="shared" si="75"/>
        <v>1.63</v>
      </c>
      <c r="Q120" s="198">
        <f t="shared" si="75"/>
        <v>1.63</v>
      </c>
      <c r="R120" s="198">
        <f t="shared" si="75"/>
        <v>0</v>
      </c>
      <c r="S120" s="198">
        <f t="shared" si="75"/>
        <v>0</v>
      </c>
      <c r="T120" s="198">
        <f t="shared" si="75"/>
        <v>0</v>
      </c>
      <c r="U120" s="198">
        <f t="shared" si="75"/>
        <v>0</v>
      </c>
      <c r="V120" s="198">
        <f t="shared" si="75"/>
        <v>0</v>
      </c>
      <c r="W120" s="198">
        <f t="shared" si="75"/>
        <v>0</v>
      </c>
      <c r="X120" s="198">
        <f t="shared" si="75"/>
        <v>0</v>
      </c>
      <c r="Y120" s="198">
        <f t="shared" si="75"/>
        <v>0</v>
      </c>
      <c r="Z120" s="198">
        <f t="shared" si="75"/>
        <v>0</v>
      </c>
      <c r="AA120" s="198">
        <f t="shared" si="75"/>
        <v>0</v>
      </c>
      <c r="AB120" s="198">
        <f t="shared" si="75"/>
        <v>0</v>
      </c>
      <c r="AC120" s="198">
        <f t="shared" si="75"/>
        <v>0</v>
      </c>
      <c r="AD120" s="198">
        <f t="shared" si="75"/>
        <v>0</v>
      </c>
      <c r="AE120" s="198">
        <f t="shared" si="75"/>
        <v>0</v>
      </c>
      <c r="AF120" s="198">
        <f t="shared" si="75"/>
        <v>0</v>
      </c>
      <c r="AG120" s="198">
        <f t="shared" si="75"/>
        <v>0</v>
      </c>
      <c r="AH120" s="198">
        <f t="shared" si="75"/>
        <v>0</v>
      </c>
      <c r="AI120" s="198">
        <f t="shared" si="75"/>
        <v>0</v>
      </c>
      <c r="AJ120" s="198">
        <f t="shared" si="75"/>
        <v>0</v>
      </c>
      <c r="AK120" s="202">
        <f t="shared" si="67"/>
        <v>11.409999999999997</v>
      </c>
      <c r="AL120" s="202">
        <f t="shared" si="68"/>
        <v>0</v>
      </c>
      <c r="AM120" s="224">
        <f t="shared" si="70"/>
        <v>11.409999999999997</v>
      </c>
    </row>
    <row r="121" spans="1:39" ht="16" thickBot="1" x14ac:dyDescent="0.25">
      <c r="A121" s="439" t="str">
        <f>Schedule!$F$3</f>
        <v>Accelerated transition</v>
      </c>
      <c r="B121" s="188" t="s">
        <v>247</v>
      </c>
      <c r="C121" s="190"/>
      <c r="D121" s="188"/>
      <c r="E121" s="658">
        <f>SUM(E114:E120)</f>
        <v>11.209999999999999</v>
      </c>
      <c r="F121" s="658">
        <f>SUM(F114:F120)</f>
        <v>11.759999999999998</v>
      </c>
      <c r="G121" s="658">
        <f t="shared" ref="G121:AD121" si="76">SUM(G114:G120)</f>
        <v>11.19</v>
      </c>
      <c r="H121" s="658">
        <f t="shared" si="76"/>
        <v>11.75</v>
      </c>
      <c r="I121" s="658">
        <f t="shared" si="76"/>
        <v>10.969999999999999</v>
      </c>
      <c r="J121" s="658">
        <f t="shared" si="76"/>
        <v>10.959999999999999</v>
      </c>
      <c r="K121" s="658">
        <f t="shared" si="76"/>
        <v>8.14</v>
      </c>
      <c r="L121" s="291">
        <f t="shared" si="76"/>
        <v>8.282</v>
      </c>
      <c r="M121" s="291">
        <f t="shared" si="76"/>
        <v>7.4619999999999997</v>
      </c>
      <c r="N121" s="291">
        <f t="shared" si="76"/>
        <v>7.4619999999999997</v>
      </c>
      <c r="O121" s="291">
        <f t="shared" si="76"/>
        <v>6.492</v>
      </c>
      <c r="P121" s="291">
        <f t="shared" si="76"/>
        <v>5.1019999999999994</v>
      </c>
      <c r="Q121" s="291">
        <f t="shared" si="76"/>
        <v>2.262</v>
      </c>
      <c r="R121" s="291">
        <f t="shared" si="76"/>
        <v>0.63200000000000001</v>
      </c>
      <c r="S121" s="291">
        <f t="shared" si="76"/>
        <v>0.63200000000000001</v>
      </c>
      <c r="T121" s="291">
        <f t="shared" si="76"/>
        <v>0.63200000000000001</v>
      </c>
      <c r="U121" s="291">
        <f t="shared" si="76"/>
        <v>0.63200000000000001</v>
      </c>
      <c r="V121" s="291">
        <f t="shared" si="76"/>
        <v>0.63200000000000001</v>
      </c>
      <c r="W121" s="291">
        <f t="shared" si="76"/>
        <v>0.63200000000000001</v>
      </c>
      <c r="X121" s="291">
        <f t="shared" si="76"/>
        <v>0.63200000000000001</v>
      </c>
      <c r="Y121" s="291">
        <f t="shared" si="76"/>
        <v>0.63200000000000001</v>
      </c>
      <c r="Z121" s="291">
        <f t="shared" si="76"/>
        <v>0.63200000000000001</v>
      </c>
      <c r="AA121" s="291">
        <f t="shared" si="76"/>
        <v>0.63200000000000001</v>
      </c>
      <c r="AB121" s="291">
        <f t="shared" si="76"/>
        <v>0.63200000000000001</v>
      </c>
      <c r="AC121" s="291">
        <f t="shared" si="76"/>
        <v>0.63200000000000001</v>
      </c>
      <c r="AD121" s="291">
        <f t="shared" si="76"/>
        <v>0.63200000000000001</v>
      </c>
      <c r="AE121" s="291">
        <f t="shared" ref="AE121:AJ121" si="77">SUM(AE114:AE120)</f>
        <v>0.63200000000000001</v>
      </c>
      <c r="AF121" s="291">
        <f t="shared" si="77"/>
        <v>0.63200000000000001</v>
      </c>
      <c r="AG121" s="291">
        <f t="shared" si="77"/>
        <v>0.63200000000000001</v>
      </c>
      <c r="AH121" s="291">
        <f t="shared" si="77"/>
        <v>0.63200000000000001</v>
      </c>
      <c r="AI121" s="291">
        <f t="shared" si="77"/>
        <v>0.63200000000000001</v>
      </c>
      <c r="AJ121" s="291">
        <f t="shared" si="77"/>
        <v>0.63200000000000001</v>
      </c>
      <c r="AK121" s="696">
        <f>SUM(AK114:AK120)</f>
        <v>47.097999999999992</v>
      </c>
      <c r="AL121" s="696">
        <f>SUM(AL114:AL120)</f>
        <v>10.111999999999998</v>
      </c>
      <c r="AM121" s="697">
        <f t="shared" si="70"/>
        <v>57.209999999999994</v>
      </c>
    </row>
    <row r="122" spans="1:39" ht="16" thickBot="1" x14ac:dyDescent="0.25">
      <c r="A122" s="790" t="s">
        <v>159</v>
      </c>
      <c r="B122" s="791"/>
      <c r="C122" s="14"/>
      <c r="D122" s="14"/>
      <c r="AM122" s="52"/>
    </row>
    <row r="123" spans="1:39" x14ac:dyDescent="0.2">
      <c r="A123" s="427" t="s">
        <v>218</v>
      </c>
      <c r="B123" s="556">
        <v>1000</v>
      </c>
      <c r="C123" s="14"/>
      <c r="D123" s="14"/>
    </row>
    <row r="124" spans="1:39" ht="16" thickBot="1" x14ac:dyDescent="0.25">
      <c r="A124" s="425" t="s">
        <v>219</v>
      </c>
      <c r="B124" s="350">
        <v>1000000</v>
      </c>
      <c r="C124" s="520"/>
      <c r="D124" s="5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row>
    <row r="125" spans="1:39" ht="29.5" customHeight="1" thickBot="1" x14ac:dyDescent="0.25">
      <c r="A125" s="435" t="s">
        <v>43</v>
      </c>
      <c r="B125" s="377" t="s">
        <v>220</v>
      </c>
      <c r="C125" s="377" t="s">
        <v>143</v>
      </c>
      <c r="D125" s="534" t="s">
        <v>144</v>
      </c>
      <c r="E125" s="378">
        <v>2014</v>
      </c>
      <c r="F125" s="378">
        <v>2015</v>
      </c>
      <c r="G125" s="378">
        <v>2016</v>
      </c>
      <c r="H125" s="378">
        <v>2017</v>
      </c>
      <c r="I125" s="378">
        <v>2018</v>
      </c>
      <c r="J125" s="378">
        <v>2019</v>
      </c>
      <c r="K125" s="378">
        <v>2020</v>
      </c>
      <c r="L125" s="378">
        <v>2021</v>
      </c>
      <c r="M125" s="378">
        <v>2022</v>
      </c>
      <c r="N125" s="378">
        <v>2023</v>
      </c>
      <c r="O125" s="378">
        <v>2024</v>
      </c>
      <c r="P125" s="378">
        <v>2025</v>
      </c>
      <c r="Q125" s="378">
        <v>2026</v>
      </c>
      <c r="R125" s="378">
        <v>2027</v>
      </c>
      <c r="S125" s="378">
        <v>2028</v>
      </c>
      <c r="T125" s="378">
        <v>2029</v>
      </c>
      <c r="U125" s="378">
        <v>2030</v>
      </c>
      <c r="V125" s="378">
        <v>2031</v>
      </c>
      <c r="W125" s="378">
        <v>2032</v>
      </c>
      <c r="X125" s="378">
        <v>2033</v>
      </c>
      <c r="Y125" s="378">
        <v>2034</v>
      </c>
      <c r="Z125" s="378">
        <v>2035</v>
      </c>
      <c r="AA125" s="378">
        <v>2036</v>
      </c>
      <c r="AB125" s="378">
        <v>2037</v>
      </c>
      <c r="AC125" s="378">
        <v>2038</v>
      </c>
      <c r="AD125" s="378">
        <v>2039</v>
      </c>
      <c r="AE125" s="378">
        <v>2040</v>
      </c>
      <c r="AF125" s="378">
        <v>2041</v>
      </c>
      <c r="AG125" s="378">
        <v>2042</v>
      </c>
      <c r="AH125" s="378">
        <v>2043</v>
      </c>
      <c r="AI125" s="378">
        <v>2044</v>
      </c>
      <c r="AJ125" s="380">
        <v>2045</v>
      </c>
      <c r="AK125" s="53"/>
    </row>
    <row r="126" spans="1:39" x14ac:dyDescent="0.2">
      <c r="A126" s="679" t="str">
        <f>Schedule!$C$3</f>
        <v xml:space="preserve">2012 Federal Regulations </v>
      </c>
      <c r="B126" s="178" t="s">
        <v>228</v>
      </c>
      <c r="C126" s="406">
        <v>2015</v>
      </c>
      <c r="D126" s="402">
        <v>2061</v>
      </c>
      <c r="E126" s="510">
        <f>K19</f>
        <v>620.5</v>
      </c>
      <c r="F126" s="510">
        <f>L19</f>
        <v>904.5</v>
      </c>
      <c r="G126" s="202">
        <f>F126</f>
        <v>904.5</v>
      </c>
      <c r="H126" s="202">
        <f t="shared" ref="H126:AE126" si="78">G126</f>
        <v>904.5</v>
      </c>
      <c r="I126" s="202">
        <f t="shared" si="78"/>
        <v>904.5</v>
      </c>
      <c r="J126" s="202">
        <f>I126</f>
        <v>904.5</v>
      </c>
      <c r="K126" s="202">
        <f>J126</f>
        <v>904.5</v>
      </c>
      <c r="L126" s="202">
        <f t="shared" si="78"/>
        <v>904.5</v>
      </c>
      <c r="M126" s="202">
        <f t="shared" si="78"/>
        <v>904.5</v>
      </c>
      <c r="N126" s="202">
        <f t="shared" si="78"/>
        <v>904.5</v>
      </c>
      <c r="O126" s="202">
        <f t="shared" si="78"/>
        <v>904.5</v>
      </c>
      <c r="P126" s="202">
        <f t="shared" si="78"/>
        <v>904.5</v>
      </c>
      <c r="Q126" s="202">
        <f t="shared" si="78"/>
        <v>904.5</v>
      </c>
      <c r="R126" s="202">
        <f t="shared" si="78"/>
        <v>904.5</v>
      </c>
      <c r="S126" s="202">
        <f t="shared" si="78"/>
        <v>904.5</v>
      </c>
      <c r="T126" s="202">
        <f t="shared" si="78"/>
        <v>904.5</v>
      </c>
      <c r="U126" s="202">
        <f t="shared" si="78"/>
        <v>904.5</v>
      </c>
      <c r="V126" s="202">
        <f t="shared" si="78"/>
        <v>904.5</v>
      </c>
      <c r="W126" s="202">
        <f t="shared" si="78"/>
        <v>904.5</v>
      </c>
      <c r="X126" s="202">
        <f t="shared" si="78"/>
        <v>904.5</v>
      </c>
      <c r="Y126" s="202">
        <f t="shared" si="78"/>
        <v>904.5</v>
      </c>
      <c r="Z126" s="202">
        <f t="shared" si="78"/>
        <v>904.5</v>
      </c>
      <c r="AA126" s="202">
        <f t="shared" si="78"/>
        <v>904.5</v>
      </c>
      <c r="AB126" s="202">
        <f t="shared" si="78"/>
        <v>904.5</v>
      </c>
      <c r="AC126" s="202">
        <f t="shared" si="78"/>
        <v>904.5</v>
      </c>
      <c r="AD126" s="202">
        <f t="shared" si="78"/>
        <v>904.5</v>
      </c>
      <c r="AE126" s="202">
        <f t="shared" si="78"/>
        <v>904.5</v>
      </c>
      <c r="AF126" s="202">
        <f t="shared" ref="AF126:AI126" si="79">AE126</f>
        <v>904.5</v>
      </c>
      <c r="AG126" s="202">
        <f t="shared" si="79"/>
        <v>904.5</v>
      </c>
      <c r="AH126" s="202">
        <f t="shared" si="79"/>
        <v>904.5</v>
      </c>
      <c r="AI126" s="202">
        <f t="shared" si="79"/>
        <v>904.5</v>
      </c>
      <c r="AJ126" s="224">
        <f t="shared" ref="AJ126" si="80">AI126</f>
        <v>904.5</v>
      </c>
    </row>
    <row r="127" spans="1:39" x14ac:dyDescent="0.2">
      <c r="A127" s="688" t="str">
        <f>Schedule!$C$3</f>
        <v xml:space="preserve">2012 Federal Regulations </v>
      </c>
      <c r="B127" s="178" t="s">
        <v>229</v>
      </c>
      <c r="C127" s="407">
        <f>Schedule!$C$6</f>
        <v>2014</v>
      </c>
      <c r="D127" s="262">
        <v>2019</v>
      </c>
      <c r="E127" s="510">
        <f t="shared" ref="E127:AJ127" si="81">E79*$B$124/$K45</f>
        <v>794.29999999999984</v>
      </c>
      <c r="F127" s="202">
        <f t="shared" si="81"/>
        <v>794.29999999999984</v>
      </c>
      <c r="G127" s="202">
        <f t="shared" si="81"/>
        <v>794.29999999999984</v>
      </c>
      <c r="H127" s="202">
        <f t="shared" si="81"/>
        <v>794.29999999999984</v>
      </c>
      <c r="I127" s="202">
        <f t="shared" si="81"/>
        <v>794.29999999999984</v>
      </c>
      <c r="J127" s="202">
        <f t="shared" si="81"/>
        <v>794.29999999999984</v>
      </c>
      <c r="K127" s="202">
        <f t="shared" si="81"/>
        <v>0</v>
      </c>
      <c r="L127" s="202">
        <f t="shared" si="81"/>
        <v>0</v>
      </c>
      <c r="M127" s="202">
        <f t="shared" si="81"/>
        <v>0</v>
      </c>
      <c r="N127" s="202">
        <f t="shared" si="81"/>
        <v>0</v>
      </c>
      <c r="O127" s="202">
        <f t="shared" si="81"/>
        <v>0</v>
      </c>
      <c r="P127" s="202">
        <f t="shared" si="81"/>
        <v>0</v>
      </c>
      <c r="Q127" s="202">
        <f t="shared" si="81"/>
        <v>0</v>
      </c>
      <c r="R127" s="202">
        <f t="shared" si="81"/>
        <v>0</v>
      </c>
      <c r="S127" s="202">
        <f t="shared" si="81"/>
        <v>0</v>
      </c>
      <c r="T127" s="202">
        <f t="shared" si="81"/>
        <v>0</v>
      </c>
      <c r="U127" s="202">
        <f t="shared" si="81"/>
        <v>0</v>
      </c>
      <c r="V127" s="202">
        <f t="shared" si="81"/>
        <v>0</v>
      </c>
      <c r="W127" s="202">
        <f t="shared" si="81"/>
        <v>0</v>
      </c>
      <c r="X127" s="202">
        <f t="shared" si="81"/>
        <v>0</v>
      </c>
      <c r="Y127" s="202">
        <f t="shared" si="81"/>
        <v>0</v>
      </c>
      <c r="Z127" s="202">
        <f t="shared" si="81"/>
        <v>0</v>
      </c>
      <c r="AA127" s="202">
        <f t="shared" si="81"/>
        <v>0</v>
      </c>
      <c r="AB127" s="202">
        <f t="shared" si="81"/>
        <v>0</v>
      </c>
      <c r="AC127" s="202">
        <f t="shared" si="81"/>
        <v>0</v>
      </c>
      <c r="AD127" s="202">
        <f t="shared" si="81"/>
        <v>0</v>
      </c>
      <c r="AE127" s="202">
        <f t="shared" si="81"/>
        <v>0</v>
      </c>
      <c r="AF127" s="202">
        <f t="shared" si="81"/>
        <v>0</v>
      </c>
      <c r="AG127" s="202">
        <f t="shared" si="81"/>
        <v>0</v>
      </c>
      <c r="AH127" s="202">
        <f t="shared" si="81"/>
        <v>0</v>
      </c>
      <c r="AI127" s="202">
        <f t="shared" si="81"/>
        <v>0</v>
      </c>
      <c r="AJ127" s="224">
        <f t="shared" si="81"/>
        <v>0</v>
      </c>
    </row>
    <row r="128" spans="1:39" x14ac:dyDescent="0.2">
      <c r="A128" s="688" t="str">
        <f>Schedule!$C$3</f>
        <v xml:space="preserve">2012 Federal Regulations </v>
      </c>
      <c r="B128" s="178" t="s">
        <v>230</v>
      </c>
      <c r="C128" s="407">
        <f>Schedule!$C$6</f>
        <v>2014</v>
      </c>
      <c r="D128" s="262">
        <v>2019</v>
      </c>
      <c r="E128" s="510">
        <f t="shared" ref="E128:AJ128" si="82">E80*$B$124/$K46</f>
        <v>958.30000000000007</v>
      </c>
      <c r="F128" s="202">
        <f t="shared" si="82"/>
        <v>958.30000000000007</v>
      </c>
      <c r="G128" s="202">
        <f t="shared" si="82"/>
        <v>958.30000000000007</v>
      </c>
      <c r="H128" s="202">
        <f t="shared" si="82"/>
        <v>958.30000000000007</v>
      </c>
      <c r="I128" s="202">
        <f t="shared" si="82"/>
        <v>958.30000000000007</v>
      </c>
      <c r="J128" s="202">
        <f t="shared" si="82"/>
        <v>958.30000000000007</v>
      </c>
      <c r="K128" s="202">
        <f t="shared" si="82"/>
        <v>0</v>
      </c>
      <c r="L128" s="202">
        <f t="shared" si="82"/>
        <v>0</v>
      </c>
      <c r="M128" s="202">
        <f t="shared" si="82"/>
        <v>0</v>
      </c>
      <c r="N128" s="202">
        <f t="shared" si="82"/>
        <v>0</v>
      </c>
      <c r="O128" s="202">
        <f t="shared" si="82"/>
        <v>0</v>
      </c>
      <c r="P128" s="202">
        <f t="shared" si="82"/>
        <v>0</v>
      </c>
      <c r="Q128" s="202">
        <f t="shared" si="82"/>
        <v>0</v>
      </c>
      <c r="R128" s="202">
        <f t="shared" si="82"/>
        <v>0</v>
      </c>
      <c r="S128" s="202">
        <f t="shared" si="82"/>
        <v>0</v>
      </c>
      <c r="T128" s="202">
        <f t="shared" si="82"/>
        <v>0</v>
      </c>
      <c r="U128" s="202">
        <f t="shared" si="82"/>
        <v>0</v>
      </c>
      <c r="V128" s="202">
        <f t="shared" si="82"/>
        <v>0</v>
      </c>
      <c r="W128" s="202">
        <f t="shared" si="82"/>
        <v>0</v>
      </c>
      <c r="X128" s="202">
        <f t="shared" si="82"/>
        <v>0</v>
      </c>
      <c r="Y128" s="202">
        <f t="shared" si="82"/>
        <v>0</v>
      </c>
      <c r="Z128" s="202">
        <f t="shared" si="82"/>
        <v>0</v>
      </c>
      <c r="AA128" s="202">
        <f t="shared" si="82"/>
        <v>0</v>
      </c>
      <c r="AB128" s="202">
        <f t="shared" si="82"/>
        <v>0</v>
      </c>
      <c r="AC128" s="202">
        <f t="shared" si="82"/>
        <v>0</v>
      </c>
      <c r="AD128" s="202">
        <f t="shared" si="82"/>
        <v>0</v>
      </c>
      <c r="AE128" s="202">
        <f t="shared" si="82"/>
        <v>0</v>
      </c>
      <c r="AF128" s="202">
        <f t="shared" si="82"/>
        <v>0</v>
      </c>
      <c r="AG128" s="202">
        <f t="shared" si="82"/>
        <v>0</v>
      </c>
      <c r="AH128" s="202">
        <f t="shared" si="82"/>
        <v>0</v>
      </c>
      <c r="AI128" s="202">
        <f t="shared" si="82"/>
        <v>0</v>
      </c>
      <c r="AJ128" s="224">
        <f t="shared" si="82"/>
        <v>0</v>
      </c>
    </row>
    <row r="129" spans="1:36" x14ac:dyDescent="0.2">
      <c r="A129" s="688" t="str">
        <f>Schedule!$C$3</f>
        <v xml:space="preserve">2012 Federal Regulations </v>
      </c>
      <c r="B129" s="178" t="s">
        <v>231</v>
      </c>
      <c r="C129" s="407">
        <f>Schedule!$C$6</f>
        <v>2014</v>
      </c>
      <c r="D129" s="262">
        <v>2028</v>
      </c>
      <c r="E129" s="510">
        <f t="shared" ref="E129:AJ129" si="83">E81*$B$124/$K47</f>
        <v>1829.3</v>
      </c>
      <c r="F129" s="202">
        <f t="shared" si="83"/>
        <v>1829.3</v>
      </c>
      <c r="G129" s="202">
        <f t="shared" si="83"/>
        <v>1829.3</v>
      </c>
      <c r="H129" s="202">
        <f t="shared" si="83"/>
        <v>1829.3</v>
      </c>
      <c r="I129" s="202">
        <f t="shared" si="83"/>
        <v>1829.3</v>
      </c>
      <c r="J129" s="202">
        <f t="shared" si="83"/>
        <v>1829.3</v>
      </c>
      <c r="K129" s="202">
        <f t="shared" si="83"/>
        <v>1829.3</v>
      </c>
      <c r="L129" s="202">
        <f t="shared" si="83"/>
        <v>1829.3</v>
      </c>
      <c r="M129" s="202">
        <f t="shared" si="83"/>
        <v>1829.3</v>
      </c>
      <c r="N129" s="202">
        <f t="shared" si="83"/>
        <v>1829.3</v>
      </c>
      <c r="O129" s="202">
        <f t="shared" si="83"/>
        <v>1829.3</v>
      </c>
      <c r="P129" s="202">
        <f t="shared" si="83"/>
        <v>1829.3</v>
      </c>
      <c r="Q129" s="202">
        <f t="shared" si="83"/>
        <v>1829.3</v>
      </c>
      <c r="R129" s="202">
        <f t="shared" si="83"/>
        <v>1829.3</v>
      </c>
      <c r="S129" s="202">
        <f t="shared" si="83"/>
        <v>1829.3</v>
      </c>
      <c r="T129" s="202">
        <f t="shared" si="83"/>
        <v>0</v>
      </c>
      <c r="U129" s="202">
        <f t="shared" si="83"/>
        <v>0</v>
      </c>
      <c r="V129" s="202">
        <f t="shared" si="83"/>
        <v>0</v>
      </c>
      <c r="W129" s="202">
        <f t="shared" si="83"/>
        <v>0</v>
      </c>
      <c r="X129" s="202">
        <f t="shared" si="83"/>
        <v>0</v>
      </c>
      <c r="Y129" s="202">
        <f t="shared" si="83"/>
        <v>0</v>
      </c>
      <c r="Z129" s="202">
        <f t="shared" si="83"/>
        <v>0</v>
      </c>
      <c r="AA129" s="202">
        <f t="shared" si="83"/>
        <v>0</v>
      </c>
      <c r="AB129" s="202">
        <f t="shared" si="83"/>
        <v>0</v>
      </c>
      <c r="AC129" s="202">
        <f t="shared" si="83"/>
        <v>0</v>
      </c>
      <c r="AD129" s="202">
        <f t="shared" si="83"/>
        <v>0</v>
      </c>
      <c r="AE129" s="202">
        <f t="shared" si="83"/>
        <v>0</v>
      </c>
      <c r="AF129" s="202">
        <f t="shared" si="83"/>
        <v>0</v>
      </c>
      <c r="AG129" s="202">
        <f t="shared" si="83"/>
        <v>0</v>
      </c>
      <c r="AH129" s="202">
        <f t="shared" si="83"/>
        <v>0</v>
      </c>
      <c r="AI129" s="202">
        <f t="shared" si="83"/>
        <v>0</v>
      </c>
      <c r="AJ129" s="224">
        <f t="shared" si="83"/>
        <v>0</v>
      </c>
    </row>
    <row r="130" spans="1:36" x14ac:dyDescent="0.2">
      <c r="A130" s="688" t="str">
        <f>Schedule!$C$3</f>
        <v xml:space="preserve">2012 Federal Regulations </v>
      </c>
      <c r="B130" s="178" t="s">
        <v>232</v>
      </c>
      <c r="C130" s="407">
        <f>Schedule!$C$6</f>
        <v>2014</v>
      </c>
      <c r="D130" s="262">
        <v>2029</v>
      </c>
      <c r="E130" s="510">
        <f t="shared" ref="E130:AJ130" si="84">E82*$B$124/$K48</f>
        <v>1973.4999999999998</v>
      </c>
      <c r="F130" s="202">
        <f t="shared" si="84"/>
        <v>1973.4999999999998</v>
      </c>
      <c r="G130" s="202">
        <f t="shared" si="84"/>
        <v>1973.4999999999998</v>
      </c>
      <c r="H130" s="202">
        <f t="shared" si="84"/>
        <v>1973.4999999999998</v>
      </c>
      <c r="I130" s="202">
        <f t="shared" si="84"/>
        <v>1973.4999999999998</v>
      </c>
      <c r="J130" s="202">
        <f t="shared" si="84"/>
        <v>1973.4999999999998</v>
      </c>
      <c r="K130" s="202">
        <f t="shared" si="84"/>
        <v>1973.4999999999998</v>
      </c>
      <c r="L130" s="202">
        <f t="shared" si="84"/>
        <v>1973.4999999999998</v>
      </c>
      <c r="M130" s="202">
        <f t="shared" si="84"/>
        <v>1973.4999999999998</v>
      </c>
      <c r="N130" s="202">
        <f t="shared" si="84"/>
        <v>1973.4999999999998</v>
      </c>
      <c r="O130" s="202">
        <f t="shared" si="84"/>
        <v>1973.4999999999998</v>
      </c>
      <c r="P130" s="202">
        <f t="shared" si="84"/>
        <v>1973.4999999999998</v>
      </c>
      <c r="Q130" s="202">
        <f t="shared" si="84"/>
        <v>1973.4999999999998</v>
      </c>
      <c r="R130" s="202">
        <f t="shared" si="84"/>
        <v>1973.4999999999998</v>
      </c>
      <c r="S130" s="202">
        <f t="shared" si="84"/>
        <v>1973.4999999999998</v>
      </c>
      <c r="T130" s="202">
        <f t="shared" si="84"/>
        <v>1973.4999999999998</v>
      </c>
      <c r="U130" s="202">
        <f t="shared" si="84"/>
        <v>0</v>
      </c>
      <c r="V130" s="202">
        <f t="shared" si="84"/>
        <v>0</v>
      </c>
      <c r="W130" s="202">
        <f t="shared" si="84"/>
        <v>0</v>
      </c>
      <c r="X130" s="202">
        <f t="shared" si="84"/>
        <v>0</v>
      </c>
      <c r="Y130" s="202">
        <f t="shared" si="84"/>
        <v>0</v>
      </c>
      <c r="Z130" s="202">
        <f t="shared" si="84"/>
        <v>0</v>
      </c>
      <c r="AA130" s="202">
        <f t="shared" si="84"/>
        <v>0</v>
      </c>
      <c r="AB130" s="202">
        <f t="shared" si="84"/>
        <v>0</v>
      </c>
      <c r="AC130" s="202">
        <f t="shared" si="84"/>
        <v>0</v>
      </c>
      <c r="AD130" s="202">
        <f t="shared" si="84"/>
        <v>0</v>
      </c>
      <c r="AE130" s="202">
        <f t="shared" si="84"/>
        <v>0</v>
      </c>
      <c r="AF130" s="202">
        <f t="shared" si="84"/>
        <v>0</v>
      </c>
      <c r="AG130" s="202">
        <f t="shared" si="84"/>
        <v>0</v>
      </c>
      <c r="AH130" s="202">
        <f t="shared" si="84"/>
        <v>0</v>
      </c>
      <c r="AI130" s="202">
        <f t="shared" si="84"/>
        <v>0</v>
      </c>
      <c r="AJ130" s="224">
        <f t="shared" si="84"/>
        <v>0</v>
      </c>
    </row>
    <row r="131" spans="1:36" x14ac:dyDescent="0.2">
      <c r="A131" s="688" t="str">
        <f>Schedule!$C$3</f>
        <v xml:space="preserve">2012 Federal Regulations </v>
      </c>
      <c r="B131" s="178" t="s">
        <v>233</v>
      </c>
      <c r="C131" s="407">
        <f>Schedule!$C$6</f>
        <v>2014</v>
      </c>
      <c r="D131" s="262">
        <v>2029</v>
      </c>
      <c r="E131" s="510">
        <f t="shared" ref="E131:AJ131" si="85">E83*$B$124/$K49</f>
        <v>2204.4</v>
      </c>
      <c r="F131" s="202">
        <f t="shared" si="85"/>
        <v>2204.4</v>
      </c>
      <c r="G131" s="202">
        <f t="shared" si="85"/>
        <v>2204.4</v>
      </c>
      <c r="H131" s="202">
        <f t="shared" si="85"/>
        <v>2204.4</v>
      </c>
      <c r="I131" s="202">
        <f t="shared" si="85"/>
        <v>2204.4</v>
      </c>
      <c r="J131" s="202">
        <f t="shared" si="85"/>
        <v>2204.4</v>
      </c>
      <c r="K131" s="202">
        <f t="shared" si="85"/>
        <v>2204.4</v>
      </c>
      <c r="L131" s="202">
        <f t="shared" si="85"/>
        <v>2204.4</v>
      </c>
      <c r="M131" s="202">
        <f t="shared" si="85"/>
        <v>2204.4</v>
      </c>
      <c r="N131" s="202">
        <f t="shared" si="85"/>
        <v>2204.4</v>
      </c>
      <c r="O131" s="202">
        <f t="shared" si="85"/>
        <v>2204.4</v>
      </c>
      <c r="P131" s="202">
        <f t="shared" si="85"/>
        <v>2204.4</v>
      </c>
      <c r="Q131" s="202">
        <f t="shared" si="85"/>
        <v>2204.4</v>
      </c>
      <c r="R131" s="202">
        <f t="shared" si="85"/>
        <v>2204.4</v>
      </c>
      <c r="S131" s="202">
        <f t="shared" si="85"/>
        <v>2204.4</v>
      </c>
      <c r="T131" s="202">
        <f t="shared" si="85"/>
        <v>2204.4</v>
      </c>
      <c r="U131" s="202">
        <f t="shared" si="85"/>
        <v>0</v>
      </c>
      <c r="V131" s="202">
        <f t="shared" si="85"/>
        <v>0</v>
      </c>
      <c r="W131" s="202">
        <f t="shared" si="85"/>
        <v>0</v>
      </c>
      <c r="X131" s="202">
        <f t="shared" si="85"/>
        <v>0</v>
      </c>
      <c r="Y131" s="202">
        <f t="shared" si="85"/>
        <v>0</v>
      </c>
      <c r="Z131" s="202">
        <f t="shared" si="85"/>
        <v>0</v>
      </c>
      <c r="AA131" s="202">
        <f t="shared" si="85"/>
        <v>0</v>
      </c>
      <c r="AB131" s="202">
        <f t="shared" si="85"/>
        <v>0</v>
      </c>
      <c r="AC131" s="202">
        <f t="shared" si="85"/>
        <v>0</v>
      </c>
      <c r="AD131" s="202">
        <f t="shared" si="85"/>
        <v>0</v>
      </c>
      <c r="AE131" s="202">
        <f t="shared" si="85"/>
        <v>0</v>
      </c>
      <c r="AF131" s="202">
        <f t="shared" si="85"/>
        <v>0</v>
      </c>
      <c r="AG131" s="202">
        <f t="shared" si="85"/>
        <v>0</v>
      </c>
      <c r="AH131" s="202">
        <f t="shared" si="85"/>
        <v>0</v>
      </c>
      <c r="AI131" s="202">
        <f t="shared" si="85"/>
        <v>0</v>
      </c>
      <c r="AJ131" s="224">
        <f t="shared" si="85"/>
        <v>0</v>
      </c>
    </row>
    <row r="132" spans="1:36" x14ac:dyDescent="0.2">
      <c r="A132" s="688" t="str">
        <f>Schedule!$C$3</f>
        <v xml:space="preserve">2012 Federal Regulations </v>
      </c>
      <c r="B132" s="178" t="s">
        <v>234</v>
      </c>
      <c r="C132" s="407">
        <f>Schedule!$C$6</f>
        <v>2014</v>
      </c>
      <c r="D132" s="262">
        <v>2042</v>
      </c>
      <c r="E132" s="510">
        <f t="shared" ref="E132:AJ132" si="86">E84*$B$124/$K50</f>
        <v>1910.7</v>
      </c>
      <c r="F132" s="202">
        <f t="shared" si="86"/>
        <v>1910.7</v>
      </c>
      <c r="G132" s="202">
        <f t="shared" si="86"/>
        <v>1910.7</v>
      </c>
      <c r="H132" s="202">
        <f t="shared" si="86"/>
        <v>1910.7</v>
      </c>
      <c r="I132" s="202">
        <f t="shared" si="86"/>
        <v>1910.7</v>
      </c>
      <c r="J132" s="202">
        <f t="shared" si="86"/>
        <v>1910.7</v>
      </c>
      <c r="K132" s="202">
        <f t="shared" si="86"/>
        <v>1910.7</v>
      </c>
      <c r="L132" s="202">
        <f t="shared" si="86"/>
        <v>1910.7</v>
      </c>
      <c r="M132" s="202">
        <f t="shared" si="86"/>
        <v>1910.7</v>
      </c>
      <c r="N132" s="202">
        <f t="shared" si="86"/>
        <v>1910.7</v>
      </c>
      <c r="O132" s="202">
        <f t="shared" si="86"/>
        <v>1910.7</v>
      </c>
      <c r="P132" s="202">
        <f t="shared" si="86"/>
        <v>1910.7</v>
      </c>
      <c r="Q132" s="202">
        <f t="shared" si="86"/>
        <v>1910.7</v>
      </c>
      <c r="R132" s="202">
        <f t="shared" si="86"/>
        <v>1910.7</v>
      </c>
      <c r="S132" s="202">
        <f t="shared" si="86"/>
        <v>1910.7</v>
      </c>
      <c r="T132" s="202">
        <f t="shared" si="86"/>
        <v>1910.7</v>
      </c>
      <c r="U132" s="202">
        <f t="shared" si="86"/>
        <v>1910.7</v>
      </c>
      <c r="V132" s="202">
        <f t="shared" si="86"/>
        <v>1910.7</v>
      </c>
      <c r="W132" s="202">
        <f t="shared" si="86"/>
        <v>1910.7</v>
      </c>
      <c r="X132" s="202">
        <f t="shared" si="86"/>
        <v>1910.7</v>
      </c>
      <c r="Y132" s="202">
        <f t="shared" si="86"/>
        <v>1910.7</v>
      </c>
      <c r="Z132" s="202">
        <f t="shared" si="86"/>
        <v>1910.7</v>
      </c>
      <c r="AA132" s="202">
        <f t="shared" si="86"/>
        <v>1910.7</v>
      </c>
      <c r="AB132" s="202">
        <f t="shared" si="86"/>
        <v>1910.7</v>
      </c>
      <c r="AC132" s="202">
        <f t="shared" si="86"/>
        <v>1910.7</v>
      </c>
      <c r="AD132" s="202">
        <f t="shared" si="86"/>
        <v>1910.7</v>
      </c>
      <c r="AE132" s="202">
        <f t="shared" si="86"/>
        <v>1910.7</v>
      </c>
      <c r="AF132" s="202">
        <f t="shared" si="86"/>
        <v>1910.7</v>
      </c>
      <c r="AG132" s="202">
        <f t="shared" si="86"/>
        <v>1910.7</v>
      </c>
      <c r="AH132" s="202">
        <f t="shared" si="86"/>
        <v>0</v>
      </c>
      <c r="AI132" s="202">
        <f t="shared" si="86"/>
        <v>0</v>
      </c>
      <c r="AJ132" s="224">
        <f t="shared" si="86"/>
        <v>0</v>
      </c>
    </row>
    <row r="133" spans="1:36" ht="16" thickBot="1" x14ac:dyDescent="0.25">
      <c r="A133" s="425" t="str">
        <f>Schedule!$C$3</f>
        <v xml:space="preserve">2012 Federal Regulations </v>
      </c>
      <c r="B133" s="182" t="s">
        <v>247</v>
      </c>
      <c r="C133" s="188"/>
      <c r="D133" s="188"/>
      <c r="E133" s="511">
        <f>SUM(E126:E132)</f>
        <v>10291</v>
      </c>
      <c r="F133" s="272">
        <f>SUM(F126:F132)</f>
        <v>10575</v>
      </c>
      <c r="G133" s="563">
        <f t="shared" ref="G133:AE133" si="87">SUM(G126:G132)</f>
        <v>10575</v>
      </c>
      <c r="H133" s="563">
        <f t="shared" si="87"/>
        <v>10575</v>
      </c>
      <c r="I133" s="563">
        <f t="shared" si="87"/>
        <v>10575</v>
      </c>
      <c r="J133" s="563">
        <f t="shared" si="87"/>
        <v>10575</v>
      </c>
      <c r="K133" s="563">
        <f t="shared" si="87"/>
        <v>8822.4000000000015</v>
      </c>
      <c r="L133" s="563">
        <f t="shared" si="87"/>
        <v>8822.4000000000015</v>
      </c>
      <c r="M133" s="563">
        <f t="shared" si="87"/>
        <v>8822.4000000000015</v>
      </c>
      <c r="N133" s="563">
        <f t="shared" si="87"/>
        <v>8822.4000000000015</v>
      </c>
      <c r="O133" s="563">
        <f t="shared" si="87"/>
        <v>8822.4000000000015</v>
      </c>
      <c r="P133" s="563">
        <f t="shared" si="87"/>
        <v>8822.4000000000015</v>
      </c>
      <c r="Q133" s="563">
        <f t="shared" si="87"/>
        <v>8822.4000000000015</v>
      </c>
      <c r="R133" s="563">
        <f t="shared" si="87"/>
        <v>8822.4000000000015</v>
      </c>
      <c r="S133" s="563">
        <f t="shared" si="87"/>
        <v>8822.4000000000015</v>
      </c>
      <c r="T133" s="563">
        <f t="shared" si="87"/>
        <v>6993.0999999999995</v>
      </c>
      <c r="U133" s="563">
        <f t="shared" si="87"/>
        <v>2815.2</v>
      </c>
      <c r="V133" s="563">
        <f t="shared" si="87"/>
        <v>2815.2</v>
      </c>
      <c r="W133" s="563">
        <f t="shared" si="87"/>
        <v>2815.2</v>
      </c>
      <c r="X133" s="563">
        <f t="shared" si="87"/>
        <v>2815.2</v>
      </c>
      <c r="Y133" s="563">
        <f t="shared" si="87"/>
        <v>2815.2</v>
      </c>
      <c r="Z133" s="563">
        <f t="shared" si="87"/>
        <v>2815.2</v>
      </c>
      <c r="AA133" s="563">
        <f t="shared" si="87"/>
        <v>2815.2</v>
      </c>
      <c r="AB133" s="563">
        <f t="shared" si="87"/>
        <v>2815.2</v>
      </c>
      <c r="AC133" s="563">
        <f t="shared" si="87"/>
        <v>2815.2</v>
      </c>
      <c r="AD133" s="563">
        <f t="shared" si="87"/>
        <v>2815.2</v>
      </c>
      <c r="AE133" s="563">
        <f t="shared" si="87"/>
        <v>2815.2</v>
      </c>
      <c r="AF133" s="563">
        <f t="shared" ref="AF133:AI133" si="88">SUM(AF126:AF132)</f>
        <v>2815.2</v>
      </c>
      <c r="AG133" s="563">
        <f t="shared" si="88"/>
        <v>2815.2</v>
      </c>
      <c r="AH133" s="563">
        <f t="shared" si="88"/>
        <v>904.5</v>
      </c>
      <c r="AI133" s="563">
        <f t="shared" si="88"/>
        <v>904.5</v>
      </c>
      <c r="AJ133" s="564">
        <f t="shared" ref="AJ133" si="89">SUM(AJ126:AJ132)</f>
        <v>904.5</v>
      </c>
    </row>
    <row r="134" spans="1:36" ht="28" customHeight="1" thickBot="1" x14ac:dyDescent="0.25">
      <c r="A134" s="435" t="s">
        <v>43</v>
      </c>
      <c r="B134" s="377" t="s">
        <v>220</v>
      </c>
      <c r="C134" s="377" t="s">
        <v>143</v>
      </c>
      <c r="D134" s="534" t="s">
        <v>144</v>
      </c>
      <c r="E134" s="378">
        <v>2014</v>
      </c>
      <c r="F134" s="378">
        <v>2015</v>
      </c>
      <c r="G134" s="378">
        <v>2016</v>
      </c>
      <c r="H134" s="378">
        <v>2017</v>
      </c>
      <c r="I134" s="378">
        <v>2018</v>
      </c>
      <c r="J134" s="378">
        <v>2019</v>
      </c>
      <c r="K134" s="378">
        <v>2020</v>
      </c>
      <c r="L134" s="378">
        <v>2021</v>
      </c>
      <c r="M134" s="378">
        <v>2022</v>
      </c>
      <c r="N134" s="378">
        <v>2023</v>
      </c>
      <c r="O134" s="378">
        <v>2024</v>
      </c>
      <c r="P134" s="378">
        <v>2025</v>
      </c>
      <c r="Q134" s="378">
        <v>2026</v>
      </c>
      <c r="R134" s="378">
        <v>2027</v>
      </c>
      <c r="S134" s="378">
        <v>2028</v>
      </c>
      <c r="T134" s="378">
        <v>2029</v>
      </c>
      <c r="U134" s="378">
        <v>2030</v>
      </c>
      <c r="V134" s="378">
        <v>2031</v>
      </c>
      <c r="W134" s="378">
        <v>2032</v>
      </c>
      <c r="X134" s="378">
        <v>2033</v>
      </c>
      <c r="Y134" s="378">
        <v>2034</v>
      </c>
      <c r="Z134" s="378">
        <v>2035</v>
      </c>
      <c r="AA134" s="378">
        <v>2036</v>
      </c>
      <c r="AB134" s="378">
        <v>2037</v>
      </c>
      <c r="AC134" s="378">
        <v>2038</v>
      </c>
      <c r="AD134" s="378">
        <v>2039</v>
      </c>
      <c r="AE134" s="378">
        <v>2040</v>
      </c>
      <c r="AF134" s="378">
        <v>2041</v>
      </c>
      <c r="AG134" s="378">
        <v>2042</v>
      </c>
      <c r="AH134" s="378">
        <v>2043</v>
      </c>
      <c r="AI134" s="378">
        <v>2044</v>
      </c>
      <c r="AJ134" s="380">
        <v>2045</v>
      </c>
    </row>
    <row r="135" spans="1:36" x14ac:dyDescent="0.2">
      <c r="A135" s="675" t="str">
        <f>Schedule!$F$3</f>
        <v>Accelerated transition</v>
      </c>
      <c r="B135" s="402" t="s">
        <v>228</v>
      </c>
      <c r="C135" s="689">
        <v>2020</v>
      </c>
      <c r="D135" s="402">
        <v>2061</v>
      </c>
      <c r="E135" s="510">
        <f t="shared" ref="E135:K140" si="90">K19</f>
        <v>620.5</v>
      </c>
      <c r="F135" s="510">
        <f t="shared" si="90"/>
        <v>904.5</v>
      </c>
      <c r="G135" s="510">
        <f t="shared" si="90"/>
        <v>933.6</v>
      </c>
      <c r="H135" s="510">
        <f t="shared" si="90"/>
        <v>858.1</v>
      </c>
      <c r="I135" s="510">
        <f t="shared" si="90"/>
        <v>727.4</v>
      </c>
      <c r="J135" s="510">
        <f t="shared" si="90"/>
        <v>885</v>
      </c>
      <c r="K135" s="510">
        <f t="shared" si="90"/>
        <v>845.19999999999993</v>
      </c>
      <c r="L135" s="202">
        <f t="shared" ref="L135:AJ135" si="91">L114*$B$124/$Q44</f>
        <v>1090.1355102040816</v>
      </c>
      <c r="M135" s="202">
        <f t="shared" si="91"/>
        <v>1090.1355102040816</v>
      </c>
      <c r="N135" s="202">
        <f t="shared" si="91"/>
        <v>1090.1355102040816</v>
      </c>
      <c r="O135" s="202">
        <f t="shared" si="91"/>
        <v>1090.1355102040816</v>
      </c>
      <c r="P135" s="202">
        <f t="shared" si="91"/>
        <v>1090.1355102040816</v>
      </c>
      <c r="Q135" s="202">
        <f t="shared" si="91"/>
        <v>1090.1355102040816</v>
      </c>
      <c r="R135" s="202">
        <f t="shared" si="91"/>
        <v>1090.1355102040816</v>
      </c>
      <c r="S135" s="202">
        <f t="shared" si="91"/>
        <v>1090.1355102040816</v>
      </c>
      <c r="T135" s="202">
        <f t="shared" si="91"/>
        <v>1090.1355102040816</v>
      </c>
      <c r="U135" s="202">
        <f t="shared" si="91"/>
        <v>1090.1355102040816</v>
      </c>
      <c r="V135" s="202">
        <f t="shared" si="91"/>
        <v>1090.1355102040816</v>
      </c>
      <c r="W135" s="202">
        <f t="shared" si="91"/>
        <v>1090.1355102040816</v>
      </c>
      <c r="X135" s="202">
        <f t="shared" si="91"/>
        <v>1090.1355102040816</v>
      </c>
      <c r="Y135" s="202">
        <f t="shared" si="91"/>
        <v>1090.1355102040816</v>
      </c>
      <c r="Z135" s="202">
        <f t="shared" si="91"/>
        <v>1090.1355102040816</v>
      </c>
      <c r="AA135" s="202">
        <f t="shared" si="91"/>
        <v>1090.1355102040816</v>
      </c>
      <c r="AB135" s="202">
        <f t="shared" si="91"/>
        <v>1090.1355102040816</v>
      </c>
      <c r="AC135" s="202">
        <f t="shared" si="91"/>
        <v>1090.1355102040816</v>
      </c>
      <c r="AD135" s="202">
        <f t="shared" si="91"/>
        <v>1090.1355102040816</v>
      </c>
      <c r="AE135" s="202">
        <f t="shared" si="91"/>
        <v>1090.1355102040816</v>
      </c>
      <c r="AF135" s="202">
        <f t="shared" si="91"/>
        <v>1090.1355102040816</v>
      </c>
      <c r="AG135" s="202">
        <f t="shared" si="91"/>
        <v>1090.1355102040816</v>
      </c>
      <c r="AH135" s="202">
        <f t="shared" si="91"/>
        <v>1090.1355102040816</v>
      </c>
      <c r="AI135" s="202">
        <f t="shared" si="91"/>
        <v>1090.1355102040816</v>
      </c>
      <c r="AJ135" s="224">
        <f t="shared" si="91"/>
        <v>1090.1355102040816</v>
      </c>
    </row>
    <row r="136" spans="1:36" x14ac:dyDescent="0.2">
      <c r="A136" s="675" t="str">
        <f>Schedule!$F$3</f>
        <v>Accelerated transition</v>
      </c>
      <c r="B136" s="262" t="s">
        <v>229</v>
      </c>
      <c r="C136" s="689">
        <v>2020</v>
      </c>
      <c r="D136" s="262">
        <v>2021</v>
      </c>
      <c r="E136" s="510">
        <f t="shared" si="90"/>
        <v>794.3</v>
      </c>
      <c r="F136" s="510">
        <f t="shared" si="90"/>
        <v>1032.5999999999999</v>
      </c>
      <c r="G136" s="510">
        <f t="shared" si="90"/>
        <v>1055.5999999999999</v>
      </c>
      <c r="H136" s="510">
        <f t="shared" si="90"/>
        <v>874.5</v>
      </c>
      <c r="I136" s="510">
        <f t="shared" si="90"/>
        <v>965.4</v>
      </c>
      <c r="J136" s="510">
        <f t="shared" si="90"/>
        <v>928.3</v>
      </c>
      <c r="K136" s="510">
        <f t="shared" si="90"/>
        <v>699</v>
      </c>
      <c r="L136" s="202">
        <f t="shared" ref="L136:AJ136" si="92">L115*$B$124/$Q45</f>
        <v>699</v>
      </c>
      <c r="M136" s="202">
        <f t="shared" si="92"/>
        <v>0</v>
      </c>
      <c r="N136" s="202">
        <f t="shared" si="92"/>
        <v>0</v>
      </c>
      <c r="O136" s="202">
        <f t="shared" si="92"/>
        <v>0</v>
      </c>
      <c r="P136" s="202">
        <f t="shared" si="92"/>
        <v>0</v>
      </c>
      <c r="Q136" s="202">
        <f t="shared" si="92"/>
        <v>0</v>
      </c>
      <c r="R136" s="202">
        <f t="shared" si="92"/>
        <v>0</v>
      </c>
      <c r="S136" s="202">
        <f t="shared" si="92"/>
        <v>0</v>
      </c>
      <c r="T136" s="202">
        <f t="shared" si="92"/>
        <v>0</v>
      </c>
      <c r="U136" s="202">
        <f t="shared" si="92"/>
        <v>0</v>
      </c>
      <c r="V136" s="202">
        <f t="shared" si="92"/>
        <v>0</v>
      </c>
      <c r="W136" s="202">
        <f t="shared" si="92"/>
        <v>0</v>
      </c>
      <c r="X136" s="202">
        <f t="shared" si="92"/>
        <v>0</v>
      </c>
      <c r="Y136" s="202">
        <f t="shared" si="92"/>
        <v>0</v>
      </c>
      <c r="Z136" s="202">
        <f t="shared" si="92"/>
        <v>0</v>
      </c>
      <c r="AA136" s="202">
        <f t="shared" si="92"/>
        <v>0</v>
      </c>
      <c r="AB136" s="202">
        <f t="shared" si="92"/>
        <v>0</v>
      </c>
      <c r="AC136" s="202">
        <f t="shared" si="92"/>
        <v>0</v>
      </c>
      <c r="AD136" s="202">
        <f t="shared" si="92"/>
        <v>0</v>
      </c>
      <c r="AE136" s="202">
        <f t="shared" si="92"/>
        <v>0</v>
      </c>
      <c r="AF136" s="202">
        <f t="shared" si="92"/>
        <v>0</v>
      </c>
      <c r="AG136" s="202">
        <f t="shared" si="92"/>
        <v>0</v>
      </c>
      <c r="AH136" s="202">
        <f t="shared" si="92"/>
        <v>0</v>
      </c>
      <c r="AI136" s="202">
        <f t="shared" si="92"/>
        <v>0</v>
      </c>
      <c r="AJ136" s="224">
        <f t="shared" si="92"/>
        <v>0</v>
      </c>
    </row>
    <row r="137" spans="1:36" x14ac:dyDescent="0.2">
      <c r="A137" s="675" t="str">
        <f>Schedule!$F$3</f>
        <v>Accelerated transition</v>
      </c>
      <c r="B137" s="262" t="s">
        <v>230</v>
      </c>
      <c r="C137" s="689">
        <v>2020</v>
      </c>
      <c r="D137" s="262">
        <v>2023</v>
      </c>
      <c r="E137" s="510">
        <f t="shared" si="90"/>
        <v>958.3</v>
      </c>
      <c r="F137" s="510">
        <f t="shared" si="90"/>
        <v>1114</v>
      </c>
      <c r="G137" s="510">
        <f t="shared" si="90"/>
        <v>982.5</v>
      </c>
      <c r="H137" s="510">
        <f t="shared" si="90"/>
        <v>990.2</v>
      </c>
      <c r="I137" s="510">
        <f t="shared" si="90"/>
        <v>1101.3</v>
      </c>
      <c r="J137" s="510">
        <f t="shared" si="90"/>
        <v>859.8</v>
      </c>
      <c r="K137" s="510">
        <f t="shared" si="90"/>
        <v>841.2</v>
      </c>
      <c r="L137" s="202">
        <f t="shared" ref="L137:AJ137" si="93">L116*$B$124/$Q46</f>
        <v>841.2</v>
      </c>
      <c r="M137" s="202">
        <f t="shared" si="93"/>
        <v>841.2</v>
      </c>
      <c r="N137" s="202">
        <f t="shared" si="93"/>
        <v>841.2</v>
      </c>
      <c r="O137" s="202">
        <f t="shared" si="93"/>
        <v>0</v>
      </c>
      <c r="P137" s="202">
        <f t="shared" si="93"/>
        <v>0</v>
      </c>
      <c r="Q137" s="202">
        <f t="shared" si="93"/>
        <v>0</v>
      </c>
      <c r="R137" s="202">
        <f t="shared" si="93"/>
        <v>0</v>
      </c>
      <c r="S137" s="202">
        <f t="shared" si="93"/>
        <v>0</v>
      </c>
      <c r="T137" s="202">
        <f t="shared" si="93"/>
        <v>0</v>
      </c>
      <c r="U137" s="202">
        <f t="shared" si="93"/>
        <v>0</v>
      </c>
      <c r="V137" s="202">
        <f t="shared" si="93"/>
        <v>0</v>
      </c>
      <c r="W137" s="202">
        <f t="shared" si="93"/>
        <v>0</v>
      </c>
      <c r="X137" s="202">
        <f t="shared" si="93"/>
        <v>0</v>
      </c>
      <c r="Y137" s="202">
        <f t="shared" si="93"/>
        <v>0</v>
      </c>
      <c r="Z137" s="202">
        <f t="shared" si="93"/>
        <v>0</v>
      </c>
      <c r="AA137" s="202">
        <f t="shared" si="93"/>
        <v>0</v>
      </c>
      <c r="AB137" s="202">
        <f t="shared" si="93"/>
        <v>0</v>
      </c>
      <c r="AC137" s="202">
        <f t="shared" si="93"/>
        <v>0</v>
      </c>
      <c r="AD137" s="202">
        <f t="shared" si="93"/>
        <v>0</v>
      </c>
      <c r="AE137" s="202">
        <f t="shared" si="93"/>
        <v>0</v>
      </c>
      <c r="AF137" s="202">
        <f t="shared" si="93"/>
        <v>0</v>
      </c>
      <c r="AG137" s="202">
        <f t="shared" si="93"/>
        <v>0</v>
      </c>
      <c r="AH137" s="202">
        <f t="shared" si="93"/>
        <v>0</v>
      </c>
      <c r="AI137" s="202">
        <f t="shared" si="93"/>
        <v>0</v>
      </c>
      <c r="AJ137" s="224">
        <f t="shared" si="93"/>
        <v>0</v>
      </c>
    </row>
    <row r="138" spans="1:36" x14ac:dyDescent="0.2">
      <c r="A138" s="675" t="str">
        <f>Schedule!$F$3</f>
        <v>Accelerated transition</v>
      </c>
      <c r="B138" s="262" t="s">
        <v>231</v>
      </c>
      <c r="C138" s="689">
        <v>2020</v>
      </c>
      <c r="D138" s="262">
        <v>2024</v>
      </c>
      <c r="E138" s="510">
        <f t="shared" si="90"/>
        <v>1829.3</v>
      </c>
      <c r="F138" s="510">
        <f t="shared" si="90"/>
        <v>2149</v>
      </c>
      <c r="G138" s="510">
        <f t="shared" si="90"/>
        <v>1775.5</v>
      </c>
      <c r="H138" s="510">
        <f t="shared" si="90"/>
        <v>2184.8000000000002</v>
      </c>
      <c r="I138" s="510">
        <f t="shared" si="90"/>
        <v>1910.9</v>
      </c>
      <c r="J138" s="510">
        <f t="shared" si="90"/>
        <v>1991.6</v>
      </c>
      <c r="K138" s="510">
        <f t="shared" si="90"/>
        <v>1293.2</v>
      </c>
      <c r="L138" s="202">
        <f t="shared" ref="L138:AJ138" si="94">L117*$B$124/$Q47</f>
        <v>1293.2</v>
      </c>
      <c r="M138" s="202">
        <f t="shared" si="94"/>
        <v>1293.2</v>
      </c>
      <c r="N138" s="202">
        <f t="shared" si="94"/>
        <v>1293.2</v>
      </c>
      <c r="O138" s="202">
        <f t="shared" si="94"/>
        <v>1293.2</v>
      </c>
      <c r="P138" s="202">
        <f t="shared" si="94"/>
        <v>0</v>
      </c>
      <c r="Q138" s="202">
        <f t="shared" si="94"/>
        <v>0</v>
      </c>
      <c r="R138" s="202">
        <f t="shared" si="94"/>
        <v>0</v>
      </c>
      <c r="S138" s="202">
        <f t="shared" si="94"/>
        <v>0</v>
      </c>
      <c r="T138" s="202">
        <f t="shared" si="94"/>
        <v>0</v>
      </c>
      <c r="U138" s="202">
        <f t="shared" si="94"/>
        <v>0</v>
      </c>
      <c r="V138" s="202">
        <f t="shared" si="94"/>
        <v>0</v>
      </c>
      <c r="W138" s="202">
        <f t="shared" si="94"/>
        <v>0</v>
      </c>
      <c r="X138" s="202">
        <f t="shared" si="94"/>
        <v>0</v>
      </c>
      <c r="Y138" s="202">
        <f t="shared" si="94"/>
        <v>0</v>
      </c>
      <c r="Z138" s="202">
        <f t="shared" si="94"/>
        <v>0</v>
      </c>
      <c r="AA138" s="202">
        <f t="shared" si="94"/>
        <v>0</v>
      </c>
      <c r="AB138" s="202">
        <f t="shared" si="94"/>
        <v>0</v>
      </c>
      <c r="AC138" s="202">
        <f t="shared" si="94"/>
        <v>0</v>
      </c>
      <c r="AD138" s="202">
        <f t="shared" si="94"/>
        <v>0</v>
      </c>
      <c r="AE138" s="202">
        <f t="shared" si="94"/>
        <v>0</v>
      </c>
      <c r="AF138" s="202">
        <f t="shared" si="94"/>
        <v>0</v>
      </c>
      <c r="AG138" s="202">
        <f t="shared" si="94"/>
        <v>0</v>
      </c>
      <c r="AH138" s="202">
        <f t="shared" si="94"/>
        <v>0</v>
      </c>
      <c r="AI138" s="202">
        <f t="shared" si="94"/>
        <v>0</v>
      </c>
      <c r="AJ138" s="224">
        <f t="shared" si="94"/>
        <v>0</v>
      </c>
    </row>
    <row r="139" spans="1:36" x14ac:dyDescent="0.2">
      <c r="A139" s="675" t="str">
        <f>Schedule!$F$3</f>
        <v>Accelerated transition</v>
      </c>
      <c r="B139" s="262" t="s">
        <v>232</v>
      </c>
      <c r="C139" s="689">
        <v>2020</v>
      </c>
      <c r="D139" s="262">
        <v>2025</v>
      </c>
      <c r="E139" s="510">
        <f t="shared" si="90"/>
        <v>1973.5</v>
      </c>
      <c r="F139" s="510">
        <f t="shared" si="90"/>
        <v>2049.9</v>
      </c>
      <c r="G139" s="510">
        <f t="shared" si="90"/>
        <v>2086.8000000000002</v>
      </c>
      <c r="H139" s="510">
        <f t="shared" si="90"/>
        <v>1939.8</v>
      </c>
      <c r="I139" s="510">
        <f t="shared" si="90"/>
        <v>1847.4</v>
      </c>
      <c r="J139" s="510">
        <f t="shared" si="90"/>
        <v>1346.3</v>
      </c>
      <c r="K139" s="510">
        <f t="shared" si="90"/>
        <v>1326</v>
      </c>
      <c r="L139" s="202">
        <f t="shared" ref="L139:AJ139" si="95">L118*$B$124/$Q48</f>
        <v>1326</v>
      </c>
      <c r="M139" s="202">
        <f t="shared" si="95"/>
        <v>1326</v>
      </c>
      <c r="N139" s="202">
        <f t="shared" si="95"/>
        <v>1326</v>
      </c>
      <c r="O139" s="202">
        <f t="shared" si="95"/>
        <v>1326</v>
      </c>
      <c r="P139" s="202">
        <f t="shared" si="95"/>
        <v>1326</v>
      </c>
      <c r="Q139" s="202">
        <f t="shared" si="95"/>
        <v>0</v>
      </c>
      <c r="R139" s="202">
        <f t="shared" si="95"/>
        <v>0</v>
      </c>
      <c r="S139" s="202">
        <f t="shared" si="95"/>
        <v>0</v>
      </c>
      <c r="T139" s="202">
        <f t="shared" si="95"/>
        <v>0</v>
      </c>
      <c r="U139" s="202">
        <f t="shared" si="95"/>
        <v>0</v>
      </c>
      <c r="V139" s="202">
        <f t="shared" si="95"/>
        <v>0</v>
      </c>
      <c r="W139" s="202">
        <f t="shared" si="95"/>
        <v>0</v>
      </c>
      <c r="X139" s="202">
        <f t="shared" si="95"/>
        <v>0</v>
      </c>
      <c r="Y139" s="202">
        <f t="shared" si="95"/>
        <v>0</v>
      </c>
      <c r="Z139" s="202">
        <f t="shared" si="95"/>
        <v>0</v>
      </c>
      <c r="AA139" s="202">
        <f t="shared" si="95"/>
        <v>0</v>
      </c>
      <c r="AB139" s="202">
        <f t="shared" si="95"/>
        <v>0</v>
      </c>
      <c r="AC139" s="202">
        <f t="shared" si="95"/>
        <v>0</v>
      </c>
      <c r="AD139" s="202">
        <f t="shared" si="95"/>
        <v>0</v>
      </c>
      <c r="AE139" s="202">
        <f t="shared" si="95"/>
        <v>0</v>
      </c>
      <c r="AF139" s="202">
        <f t="shared" si="95"/>
        <v>0</v>
      </c>
      <c r="AG139" s="202">
        <f t="shared" si="95"/>
        <v>0</v>
      </c>
      <c r="AH139" s="202">
        <f t="shared" si="95"/>
        <v>0</v>
      </c>
      <c r="AI139" s="202">
        <f t="shared" si="95"/>
        <v>0</v>
      </c>
      <c r="AJ139" s="224">
        <f t="shared" si="95"/>
        <v>0</v>
      </c>
    </row>
    <row r="140" spans="1:36" x14ac:dyDescent="0.2">
      <c r="A140" s="675" t="str">
        <f>Schedule!$F$3</f>
        <v>Accelerated transition</v>
      </c>
      <c r="B140" s="262" t="s">
        <v>233</v>
      </c>
      <c r="C140" s="689">
        <v>2020</v>
      </c>
      <c r="D140" s="262">
        <v>2025</v>
      </c>
      <c r="E140" s="510">
        <f t="shared" si="90"/>
        <v>2204.4</v>
      </c>
      <c r="F140" s="510">
        <f t="shared" si="90"/>
        <v>1917.8</v>
      </c>
      <c r="G140" s="510">
        <f t="shared" si="90"/>
        <v>2294.3000000000002</v>
      </c>
      <c r="H140" s="510">
        <f t="shared" si="90"/>
        <v>1908.7</v>
      </c>
      <c r="I140" s="510">
        <f t="shared" si="90"/>
        <v>1917.1</v>
      </c>
      <c r="J140" s="510">
        <f t="shared" si="90"/>
        <v>1953.7</v>
      </c>
      <c r="K140" s="510">
        <f t="shared" si="90"/>
        <v>1411.5</v>
      </c>
      <c r="L140" s="202">
        <f t="shared" ref="L140:AJ140" si="96">L119*$B$124/$Q49</f>
        <v>1411.5</v>
      </c>
      <c r="M140" s="202">
        <f t="shared" si="96"/>
        <v>1411.5</v>
      </c>
      <c r="N140" s="202">
        <f t="shared" si="96"/>
        <v>1411.5</v>
      </c>
      <c r="O140" s="202">
        <f t="shared" si="96"/>
        <v>1411.5</v>
      </c>
      <c r="P140" s="202">
        <f t="shared" si="96"/>
        <v>1411.5</v>
      </c>
      <c r="Q140" s="202">
        <f t="shared" si="96"/>
        <v>0</v>
      </c>
      <c r="R140" s="202">
        <f t="shared" si="96"/>
        <v>0</v>
      </c>
      <c r="S140" s="202">
        <f t="shared" si="96"/>
        <v>0</v>
      </c>
      <c r="T140" s="202">
        <f t="shared" si="96"/>
        <v>0</v>
      </c>
      <c r="U140" s="202">
        <f t="shared" si="96"/>
        <v>0</v>
      </c>
      <c r="V140" s="202">
        <f t="shared" si="96"/>
        <v>0</v>
      </c>
      <c r="W140" s="202">
        <f t="shared" si="96"/>
        <v>0</v>
      </c>
      <c r="X140" s="202">
        <f t="shared" si="96"/>
        <v>0</v>
      </c>
      <c r="Y140" s="202">
        <f t="shared" si="96"/>
        <v>0</v>
      </c>
      <c r="Z140" s="202">
        <f t="shared" si="96"/>
        <v>0</v>
      </c>
      <c r="AA140" s="202">
        <f t="shared" si="96"/>
        <v>0</v>
      </c>
      <c r="AB140" s="202">
        <f t="shared" si="96"/>
        <v>0</v>
      </c>
      <c r="AC140" s="202">
        <f t="shared" si="96"/>
        <v>0</v>
      </c>
      <c r="AD140" s="202">
        <f t="shared" si="96"/>
        <v>0</v>
      </c>
      <c r="AE140" s="202">
        <f t="shared" si="96"/>
        <v>0</v>
      </c>
      <c r="AF140" s="202">
        <f t="shared" si="96"/>
        <v>0</v>
      </c>
      <c r="AG140" s="202">
        <f t="shared" si="96"/>
        <v>0</v>
      </c>
      <c r="AH140" s="202">
        <f t="shared" si="96"/>
        <v>0</v>
      </c>
      <c r="AI140" s="202">
        <f t="shared" si="96"/>
        <v>0</v>
      </c>
      <c r="AJ140" s="224">
        <f t="shared" si="96"/>
        <v>0</v>
      </c>
    </row>
    <row r="141" spans="1:36" x14ac:dyDescent="0.2">
      <c r="A141" s="675" t="str">
        <f>Schedule!$F$3</f>
        <v>Accelerated transition</v>
      </c>
      <c r="B141" s="262" t="s">
        <v>234</v>
      </c>
      <c r="C141" s="689">
        <v>2020</v>
      </c>
      <c r="D141" s="262">
        <v>2026</v>
      </c>
      <c r="E141" s="510">
        <f>K25</f>
        <v>1910.7</v>
      </c>
      <c r="F141" s="510">
        <f t="shared" ref="F141:K141" si="97">L12</f>
        <v>2118.8000000000002</v>
      </c>
      <c r="G141" s="510">
        <f t="shared" si="97"/>
        <v>1965</v>
      </c>
      <c r="H141" s="510">
        <f t="shared" si="97"/>
        <v>2361.3000000000002</v>
      </c>
      <c r="I141" s="510">
        <f t="shared" si="97"/>
        <v>2045.9</v>
      </c>
      <c r="J141" s="510">
        <f t="shared" si="97"/>
        <v>2268.6</v>
      </c>
      <c r="K141" s="510">
        <f t="shared" si="97"/>
        <v>1606</v>
      </c>
      <c r="L141" s="202">
        <f t="shared" ref="L141:AJ141" si="98">L120*$B$124/$Q50</f>
        <v>1494.2</v>
      </c>
      <c r="M141" s="202">
        <f t="shared" si="98"/>
        <v>1494.2</v>
      </c>
      <c r="N141" s="202">
        <f t="shared" si="98"/>
        <v>1494.2</v>
      </c>
      <c r="O141" s="202">
        <f t="shared" si="98"/>
        <v>1494.2</v>
      </c>
      <c r="P141" s="202">
        <f t="shared" si="98"/>
        <v>1494.2</v>
      </c>
      <c r="Q141" s="202">
        <f t="shared" si="98"/>
        <v>1494.2</v>
      </c>
      <c r="R141" s="202">
        <f t="shared" si="98"/>
        <v>0</v>
      </c>
      <c r="S141" s="202">
        <f t="shared" si="98"/>
        <v>0</v>
      </c>
      <c r="T141" s="202">
        <f t="shared" si="98"/>
        <v>0</v>
      </c>
      <c r="U141" s="202">
        <f t="shared" si="98"/>
        <v>0</v>
      </c>
      <c r="V141" s="202">
        <f t="shared" si="98"/>
        <v>0</v>
      </c>
      <c r="W141" s="202">
        <f t="shared" si="98"/>
        <v>0</v>
      </c>
      <c r="X141" s="202">
        <f t="shared" si="98"/>
        <v>0</v>
      </c>
      <c r="Y141" s="202">
        <f t="shared" si="98"/>
        <v>0</v>
      </c>
      <c r="Z141" s="202">
        <f t="shared" si="98"/>
        <v>0</v>
      </c>
      <c r="AA141" s="202">
        <f t="shared" si="98"/>
        <v>0</v>
      </c>
      <c r="AB141" s="202">
        <f t="shared" si="98"/>
        <v>0</v>
      </c>
      <c r="AC141" s="202">
        <f t="shared" si="98"/>
        <v>0</v>
      </c>
      <c r="AD141" s="202">
        <f t="shared" si="98"/>
        <v>0</v>
      </c>
      <c r="AE141" s="202">
        <f t="shared" si="98"/>
        <v>0</v>
      </c>
      <c r="AF141" s="202">
        <f t="shared" si="98"/>
        <v>0</v>
      </c>
      <c r="AG141" s="202">
        <f t="shared" si="98"/>
        <v>0</v>
      </c>
      <c r="AH141" s="202">
        <f t="shared" si="98"/>
        <v>0</v>
      </c>
      <c r="AI141" s="202">
        <f t="shared" si="98"/>
        <v>0</v>
      </c>
      <c r="AJ141" s="224">
        <f t="shared" si="98"/>
        <v>0</v>
      </c>
    </row>
    <row r="142" spans="1:36" ht="16" thickBot="1" x14ac:dyDescent="0.25">
      <c r="A142" s="439" t="str">
        <f>Schedule!$F$3</f>
        <v>Accelerated transition</v>
      </c>
      <c r="B142" s="188" t="s">
        <v>247</v>
      </c>
      <c r="C142" s="190"/>
      <c r="D142" s="188"/>
      <c r="E142" s="535">
        <f>SUM(E135:E141)</f>
        <v>10291</v>
      </c>
      <c r="F142" s="535">
        <f t="shared" ref="F142:AE142" si="99">SUM(F135:F141)</f>
        <v>11286.599999999999</v>
      </c>
      <c r="G142" s="535">
        <f t="shared" si="99"/>
        <v>11093.3</v>
      </c>
      <c r="H142" s="535">
        <f t="shared" si="99"/>
        <v>11117.400000000001</v>
      </c>
      <c r="I142" s="535">
        <f t="shared" si="99"/>
        <v>10515.4</v>
      </c>
      <c r="J142" s="535">
        <f t="shared" si="99"/>
        <v>10233.299999999999</v>
      </c>
      <c r="K142" s="535">
        <f t="shared" si="99"/>
        <v>8022.0999999999995</v>
      </c>
      <c r="L142" s="565">
        <f t="shared" si="99"/>
        <v>8155.235510204081</v>
      </c>
      <c r="M142" s="565">
        <f t="shared" si="99"/>
        <v>7456.235510204081</v>
      </c>
      <c r="N142" s="565">
        <f t="shared" si="99"/>
        <v>7456.235510204081</v>
      </c>
      <c r="O142" s="565">
        <f t="shared" si="99"/>
        <v>6615.0355102040812</v>
      </c>
      <c r="P142" s="565">
        <f t="shared" si="99"/>
        <v>5321.8355102040814</v>
      </c>
      <c r="Q142" s="565">
        <f t="shared" si="99"/>
        <v>2584.3355102040814</v>
      </c>
      <c r="R142" s="565">
        <f t="shared" si="99"/>
        <v>1090.1355102040816</v>
      </c>
      <c r="S142" s="565">
        <f t="shared" si="99"/>
        <v>1090.1355102040816</v>
      </c>
      <c r="T142" s="565">
        <f t="shared" si="99"/>
        <v>1090.1355102040816</v>
      </c>
      <c r="U142" s="565">
        <f t="shared" si="99"/>
        <v>1090.1355102040816</v>
      </c>
      <c r="V142" s="565">
        <f t="shared" si="99"/>
        <v>1090.1355102040816</v>
      </c>
      <c r="W142" s="565">
        <f t="shared" si="99"/>
        <v>1090.1355102040816</v>
      </c>
      <c r="X142" s="565">
        <f t="shared" si="99"/>
        <v>1090.1355102040816</v>
      </c>
      <c r="Y142" s="565">
        <f t="shared" si="99"/>
        <v>1090.1355102040816</v>
      </c>
      <c r="Z142" s="565">
        <f t="shared" si="99"/>
        <v>1090.1355102040816</v>
      </c>
      <c r="AA142" s="565">
        <f t="shared" si="99"/>
        <v>1090.1355102040816</v>
      </c>
      <c r="AB142" s="565">
        <f t="shared" si="99"/>
        <v>1090.1355102040816</v>
      </c>
      <c r="AC142" s="565">
        <f t="shared" si="99"/>
        <v>1090.1355102040816</v>
      </c>
      <c r="AD142" s="565">
        <f t="shared" si="99"/>
        <v>1090.1355102040816</v>
      </c>
      <c r="AE142" s="565">
        <f t="shared" si="99"/>
        <v>1090.1355102040816</v>
      </c>
      <c r="AF142" s="565">
        <f t="shared" ref="AF142" si="100">SUM(AF135:AF141)</f>
        <v>1090.1355102040816</v>
      </c>
      <c r="AG142" s="565">
        <f t="shared" ref="AG142" si="101">SUM(AG135:AG141)</f>
        <v>1090.1355102040816</v>
      </c>
      <c r="AH142" s="565">
        <f t="shared" ref="AH142" si="102">SUM(AH135:AH141)</f>
        <v>1090.1355102040816</v>
      </c>
      <c r="AI142" s="565">
        <f t="shared" ref="AI142" si="103">SUM(AI135:AI141)</f>
        <v>1090.1355102040816</v>
      </c>
      <c r="AJ142" s="566">
        <f t="shared" ref="AJ142" si="104">SUM(AJ135:AJ141)</f>
        <v>1090.1355102040816</v>
      </c>
    </row>
  </sheetData>
  <mergeCells count="11">
    <mergeCell ref="A122:B122"/>
    <mergeCell ref="A71:P71"/>
    <mergeCell ref="A72:E72"/>
    <mergeCell ref="A73:AM73"/>
    <mergeCell ref="A1:Q1"/>
    <mergeCell ref="A2:Q2"/>
    <mergeCell ref="A15:Q15"/>
    <mergeCell ref="A27:Q27"/>
    <mergeCell ref="A42:Q42"/>
    <mergeCell ref="A51:O51"/>
    <mergeCell ref="A59:P59"/>
  </mergeCells>
  <phoneticPr fontId="17" type="noConversion"/>
  <conditionalFormatting sqref="I98:T98">
    <cfRule type="cellIs" dxfId="17" priority="3" operator="equal">
      <formula>0</formula>
    </cfRule>
  </conditionalFormatting>
  <conditionalFormatting sqref="I98:T98">
    <cfRule type="cellIs" dxfId="16" priority="2" operator="lessThan">
      <formula>0</formula>
    </cfRule>
  </conditionalFormatting>
  <conditionalFormatting sqref="I111:T111">
    <cfRule type="cellIs" dxfId="15" priority="1" operator="lessThan">
      <formula>0</formula>
    </cfRule>
  </conditionalFormatting>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997F4-AB02-48B5-AB3F-3C30E54EFCB0}">
  <sheetPr>
    <tabColor theme="0" tint="-0.499984740745262"/>
  </sheetPr>
  <dimension ref="A1:AR69"/>
  <sheetViews>
    <sheetView topLeftCell="A35" zoomScale="68" zoomScaleNormal="68" workbookViewId="0">
      <selection activeCell="A9" sqref="A9:C9"/>
    </sheetView>
  </sheetViews>
  <sheetFormatPr baseColWidth="10" defaultColWidth="8.83203125" defaultRowHeight="15" x14ac:dyDescent="0.2"/>
  <cols>
    <col min="1" max="1" width="43" customWidth="1"/>
    <col min="2" max="2" width="24.83203125" customWidth="1"/>
    <col min="3" max="3" width="23.1640625" customWidth="1"/>
    <col min="4" max="4" width="28.83203125" style="13" customWidth="1"/>
    <col min="5" max="5" width="25.5" customWidth="1"/>
    <col min="6" max="6" width="28.5" style="13" customWidth="1"/>
    <col min="7" max="16" width="11.5" customWidth="1"/>
    <col min="17" max="17" width="11.1640625" customWidth="1"/>
    <col min="18" max="18" width="12.1640625" customWidth="1"/>
    <col min="19" max="21" width="11.1640625" customWidth="1"/>
    <col min="22" max="34" width="7.83203125" bestFit="1" customWidth="1"/>
    <col min="35" max="35" width="7.5" bestFit="1" customWidth="1"/>
    <col min="36" max="36" width="16.33203125" customWidth="1"/>
    <col min="37" max="39" width="14.5" customWidth="1"/>
    <col min="40" max="44" width="9.33203125" bestFit="1" customWidth="1"/>
    <col min="66" max="66" width="12.1640625" customWidth="1"/>
  </cols>
  <sheetData>
    <row r="1" spans="1:44" ht="31" customHeight="1" thickBot="1" x14ac:dyDescent="0.25">
      <c r="A1" s="804" t="s">
        <v>263</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805"/>
      <c r="AK1" s="805"/>
      <c r="AL1" s="805"/>
      <c r="AM1" s="805"/>
      <c r="AN1" s="805"/>
      <c r="AO1" s="805"/>
      <c r="AP1" s="805"/>
      <c r="AQ1" s="805"/>
      <c r="AR1" s="806"/>
    </row>
    <row r="2" spans="1:44" s="580" customFormat="1" ht="16" thickBot="1" x14ac:dyDescent="0.25">
      <c r="A2" s="581">
        <v>1</v>
      </c>
      <c r="B2" s="582" t="str">
        <f>lookup_lists!$D$98</f>
        <v>Belledune 1</v>
      </c>
      <c r="C2" s="583" t="s">
        <v>44</v>
      </c>
      <c r="D2" s="583" t="s">
        <v>165</v>
      </c>
      <c r="E2" s="584">
        <v>2006</v>
      </c>
      <c r="F2" s="584">
        <v>2007</v>
      </c>
      <c r="G2" s="584">
        <v>2008</v>
      </c>
      <c r="H2" s="584">
        <v>2009</v>
      </c>
      <c r="I2" s="584">
        <v>2010</v>
      </c>
      <c r="J2" s="584">
        <v>2011</v>
      </c>
      <c r="K2" s="584">
        <v>2012</v>
      </c>
      <c r="L2" s="584">
        <v>2013</v>
      </c>
      <c r="M2" s="584">
        <v>2014</v>
      </c>
      <c r="N2" s="584">
        <v>2015</v>
      </c>
      <c r="O2" s="584">
        <v>2016</v>
      </c>
      <c r="P2" s="584">
        <v>2017</v>
      </c>
      <c r="Q2" s="584">
        <v>2018</v>
      </c>
      <c r="R2" s="584">
        <v>2019</v>
      </c>
      <c r="S2" s="584">
        <v>2020</v>
      </c>
      <c r="T2" s="584">
        <v>2021</v>
      </c>
      <c r="U2" s="584">
        <v>2022</v>
      </c>
      <c r="V2" s="584">
        <v>2023</v>
      </c>
      <c r="W2" s="584">
        <v>2024</v>
      </c>
      <c r="X2" s="584">
        <v>2025</v>
      </c>
      <c r="Y2" s="584">
        <v>2026</v>
      </c>
      <c r="Z2" s="584">
        <v>2027</v>
      </c>
      <c r="AA2" s="584">
        <v>2028</v>
      </c>
      <c r="AB2" s="584">
        <v>2029</v>
      </c>
      <c r="AC2" s="584">
        <v>2030</v>
      </c>
      <c r="AD2" s="584">
        <v>2031</v>
      </c>
      <c r="AE2" s="584">
        <v>2032</v>
      </c>
      <c r="AF2" s="584">
        <v>2033</v>
      </c>
      <c r="AG2" s="584">
        <v>2034</v>
      </c>
      <c r="AH2" s="584">
        <v>2035</v>
      </c>
      <c r="AI2" s="584">
        <v>2036</v>
      </c>
      <c r="AJ2" s="584">
        <v>2037</v>
      </c>
      <c r="AK2" s="584">
        <v>2038</v>
      </c>
      <c r="AL2" s="584">
        <v>2039</v>
      </c>
      <c r="AM2" s="584">
        <v>2040</v>
      </c>
      <c r="AN2" s="584">
        <v>2041</v>
      </c>
      <c r="AO2" s="584">
        <v>2042</v>
      </c>
      <c r="AP2" s="584">
        <v>2043</v>
      </c>
      <c r="AQ2" s="584">
        <v>2044</v>
      </c>
      <c r="AR2" s="585">
        <v>2045</v>
      </c>
    </row>
    <row r="3" spans="1:44" ht="16" x14ac:dyDescent="0.2">
      <c r="A3" s="586">
        <v>2</v>
      </c>
      <c r="B3" s="622" t="s">
        <v>264</v>
      </c>
      <c r="C3" s="184" t="s">
        <v>265</v>
      </c>
      <c r="D3" s="623" t="s">
        <v>266</v>
      </c>
      <c r="E3" s="624" cm="1">
        <f t="array" ref="E3:S3">TRANSPOSE(Table13[New Brunswick])</f>
        <v>2921391</v>
      </c>
      <c r="F3" s="624">
        <v>2928433</v>
      </c>
      <c r="G3" s="624">
        <v>2914347</v>
      </c>
      <c r="H3" s="624">
        <v>2880725</v>
      </c>
      <c r="I3" s="624">
        <v>2770052</v>
      </c>
      <c r="J3" s="624">
        <v>2081047</v>
      </c>
      <c r="K3" s="624">
        <v>2342813</v>
      </c>
      <c r="L3" s="624">
        <v>1895725</v>
      </c>
      <c r="M3" s="624">
        <v>2247489</v>
      </c>
      <c r="N3" s="624">
        <v>2557874</v>
      </c>
      <c r="O3" s="624">
        <v>1653251</v>
      </c>
      <c r="P3" s="624">
        <v>2157045</v>
      </c>
      <c r="Q3" s="624">
        <v>2093911</v>
      </c>
      <c r="R3" s="624">
        <v>2328669</v>
      </c>
      <c r="S3" s="625">
        <v>1823413</v>
      </c>
      <c r="T3" s="624">
        <f>T4/T5*10^9</f>
        <v>1407142.857142857</v>
      </c>
      <c r="U3" s="178"/>
      <c r="V3" s="178"/>
      <c r="W3" s="178"/>
      <c r="X3" s="178"/>
      <c r="Y3" s="178"/>
      <c r="Z3" s="178"/>
      <c r="AA3" s="178"/>
      <c r="AB3" s="178"/>
      <c r="AC3" s="178"/>
      <c r="AD3" s="178"/>
      <c r="AE3" s="178"/>
      <c r="AF3" s="178"/>
      <c r="AG3" s="178"/>
      <c r="AH3" s="178"/>
      <c r="AI3" s="178"/>
      <c r="AJ3" s="178"/>
      <c r="AK3" s="178"/>
      <c r="AL3" s="178"/>
      <c r="AM3" s="178"/>
      <c r="AN3" s="178"/>
      <c r="AO3" s="178"/>
      <c r="AP3" s="178"/>
      <c r="AQ3" s="178"/>
      <c r="AR3" s="215"/>
    </row>
    <row r="4" spans="1:44" ht="32" x14ac:dyDescent="0.2">
      <c r="A4" s="587">
        <v>3</v>
      </c>
      <c r="B4" s="622" t="s">
        <v>267</v>
      </c>
      <c r="C4" s="183" t="s">
        <v>47</v>
      </c>
      <c r="D4" s="626" t="s">
        <v>268</v>
      </c>
      <c r="E4" s="198">
        <f>'2020-ECCC_Large Facilities'!E17</f>
        <v>2.8934039999999999</v>
      </c>
      <c r="F4" s="198">
        <f>'2020-ECCC_Large Facilities'!F17</f>
        <v>2.94</v>
      </c>
      <c r="G4" s="198">
        <f>'2020-ECCC_Large Facilities'!G17</f>
        <v>3.15</v>
      </c>
      <c r="H4" s="198">
        <f>'2020-ECCC_Large Facilities'!H17</f>
        <v>3.030268</v>
      </c>
      <c r="I4" s="198">
        <f>'2020-ECCC_Large Facilities'!I17</f>
        <v>2.6</v>
      </c>
      <c r="J4" s="198">
        <f>'2020-ECCC_Large Facilities'!J17</f>
        <v>2.7229169999999998</v>
      </c>
      <c r="K4" s="198">
        <f>'2020-ECCC_Large Facilities'!K17</f>
        <v>2.3192539999999999</v>
      </c>
      <c r="L4" s="198">
        <f>'2020-ECCC_Large Facilities'!L17</f>
        <v>2.8118284999749998</v>
      </c>
      <c r="M4" s="198">
        <f>'2020-ECCC_Large Facilities'!M17</f>
        <v>2.8470715000249998</v>
      </c>
      <c r="N4" s="198">
        <f>'2020-ECCC_Large Facilities'!N17</f>
        <v>2.1238321854160001</v>
      </c>
      <c r="O4" s="198">
        <f>'2020-ECCC_Large Facilities'!O17</f>
        <v>2.7672271510540001</v>
      </c>
      <c r="P4" s="198">
        <f>'2020-ECCC_Large Facilities'!P17</f>
        <v>2.4350295200000001</v>
      </c>
      <c r="Q4" s="198">
        <f>'2020-ECCC_Large Facilities'!Q17</f>
        <v>2.9319206200000001</v>
      </c>
      <c r="R4" s="198">
        <f>'2020-ECCC_Large Facilities'!R17</f>
        <v>2.5508799900000003</v>
      </c>
      <c r="S4" s="178"/>
      <c r="T4" s="178">
        <v>1.97</v>
      </c>
      <c r="U4" s="178"/>
      <c r="V4" s="178"/>
      <c r="W4" s="178"/>
      <c r="X4" s="178"/>
      <c r="Y4" s="178"/>
      <c r="Z4" s="178"/>
      <c r="AA4" s="178"/>
      <c r="AB4" s="178"/>
      <c r="AC4" s="178"/>
      <c r="AD4" s="178"/>
      <c r="AE4" s="178"/>
      <c r="AF4" s="178"/>
      <c r="AG4" s="178"/>
      <c r="AH4" s="178"/>
      <c r="AI4" s="178"/>
      <c r="AJ4" s="178"/>
      <c r="AK4" s="178"/>
      <c r="AL4" s="178"/>
      <c r="AM4" s="178"/>
      <c r="AN4" s="178"/>
      <c r="AO4" s="178"/>
      <c r="AP4" s="178"/>
      <c r="AQ4" s="178"/>
      <c r="AR4" s="215"/>
    </row>
    <row r="5" spans="1:44" ht="16" x14ac:dyDescent="0.2">
      <c r="A5" s="587">
        <v>4</v>
      </c>
      <c r="B5" s="622" t="s">
        <v>269</v>
      </c>
      <c r="C5" s="183" t="s">
        <v>270</v>
      </c>
      <c r="D5" s="626" t="s">
        <v>271</v>
      </c>
      <c r="E5" s="665">
        <f>E4/E3*10^9</f>
        <v>990.41997459429433</v>
      </c>
      <c r="F5" s="665">
        <f t="shared" ref="F5:R5" si="0">F4/F3*10^9</f>
        <v>1003.9498940218198</v>
      </c>
      <c r="G5" s="665">
        <f t="shared" si="0"/>
        <v>1080.8596230991025</v>
      </c>
      <c r="H5" s="665">
        <f t="shared" si="0"/>
        <v>1051.9115847573094</v>
      </c>
      <c r="I5" s="665">
        <f t="shared" si="0"/>
        <v>938.61053871912873</v>
      </c>
      <c r="J5" s="665">
        <f t="shared" si="0"/>
        <v>1308.4360901027223</v>
      </c>
      <c r="K5" s="665">
        <f t="shared" si="0"/>
        <v>989.94413980117054</v>
      </c>
      <c r="L5" s="665">
        <f t="shared" si="0"/>
        <v>1483.247042674966</v>
      </c>
      <c r="M5" s="665">
        <f t="shared" si="0"/>
        <v>1266.7788363035368</v>
      </c>
      <c r="N5" s="665">
        <f t="shared" si="0"/>
        <v>830.31149517763583</v>
      </c>
      <c r="O5" s="665">
        <f t="shared" si="0"/>
        <v>1673.8094524388614</v>
      </c>
      <c r="P5" s="665">
        <f t="shared" si="0"/>
        <v>1128.8728422448303</v>
      </c>
      <c r="Q5" s="665">
        <f t="shared" si="0"/>
        <v>1400.2126260380694</v>
      </c>
      <c r="R5" s="665">
        <f t="shared" si="0"/>
        <v>1095.4240340726828</v>
      </c>
      <c r="S5" s="560"/>
      <c r="T5" s="560">
        <v>1400</v>
      </c>
      <c r="U5" s="560"/>
      <c r="V5" s="178"/>
      <c r="W5" s="178"/>
      <c r="X5" s="178"/>
      <c r="Y5" s="178"/>
      <c r="Z5" s="178"/>
      <c r="AA5" s="178"/>
      <c r="AB5" s="178"/>
      <c r="AC5" s="178"/>
      <c r="AD5" s="178"/>
      <c r="AE5" s="178"/>
      <c r="AF5" s="178"/>
      <c r="AG5" s="178"/>
      <c r="AH5" s="178"/>
      <c r="AI5" s="178"/>
      <c r="AJ5" s="178"/>
      <c r="AK5" s="178"/>
      <c r="AL5" s="178"/>
      <c r="AM5" s="178"/>
      <c r="AN5" s="178"/>
      <c r="AO5" s="178"/>
      <c r="AP5" s="178"/>
      <c r="AQ5" s="178"/>
      <c r="AR5" s="215"/>
    </row>
    <row r="6" spans="1:44" ht="16" x14ac:dyDescent="0.2">
      <c r="A6" s="587">
        <v>5</v>
      </c>
      <c r="B6" s="622" t="s">
        <v>272</v>
      </c>
      <c r="C6" s="183" t="s">
        <v>273</v>
      </c>
      <c r="D6" s="626">
        <f>lookup_lists!$F$98</f>
        <v>458</v>
      </c>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215"/>
    </row>
    <row r="7" spans="1:44" ht="16" x14ac:dyDescent="0.2">
      <c r="A7" s="587">
        <v>6</v>
      </c>
      <c r="B7" s="622" t="s">
        <v>274</v>
      </c>
      <c r="C7" s="183"/>
      <c r="D7" s="626" t="s">
        <v>271</v>
      </c>
      <c r="E7" s="229">
        <f t="shared" ref="E7:R7" si="1">E3/$D$6/365/24</f>
        <v>0.72814874080277558</v>
      </c>
      <c r="F7" s="229">
        <f t="shared" si="1"/>
        <v>0.72990394010089521</v>
      </c>
      <c r="G7" s="229">
        <f t="shared" si="1"/>
        <v>0.72639304301010943</v>
      </c>
      <c r="H7" s="229">
        <f t="shared" si="1"/>
        <v>0.71801285118940805</v>
      </c>
      <c r="I7" s="229">
        <f t="shared" si="1"/>
        <v>0.69042790771868956</v>
      </c>
      <c r="J7" s="229">
        <f t="shared" si="1"/>
        <v>0.51869529022352501</v>
      </c>
      <c r="K7" s="229">
        <f t="shared" si="1"/>
        <v>0.58393975194911374</v>
      </c>
      <c r="L7" s="229">
        <f t="shared" si="1"/>
        <v>0.4725042870530996</v>
      </c>
      <c r="M7" s="229">
        <f t="shared" si="1"/>
        <v>0.56018050487527671</v>
      </c>
      <c r="N7" s="229">
        <f t="shared" si="1"/>
        <v>0.63754311977826961</v>
      </c>
      <c r="O7" s="229">
        <f t="shared" si="1"/>
        <v>0.41206830372275727</v>
      </c>
      <c r="P7" s="229">
        <f t="shared" si="1"/>
        <v>0.53763758449482557</v>
      </c>
      <c r="Q7" s="229">
        <f t="shared" si="1"/>
        <v>0.52190160714641787</v>
      </c>
      <c r="R7" s="229">
        <f t="shared" si="1"/>
        <v>0.58041439851648013</v>
      </c>
      <c r="S7" s="178"/>
      <c r="T7" s="229">
        <f>T3/$D$6/365/24</f>
        <v>0.35072652019472622</v>
      </c>
      <c r="U7" s="178"/>
      <c r="V7" s="178"/>
      <c r="W7" s="178"/>
      <c r="X7" s="178"/>
      <c r="Y7" s="178"/>
      <c r="Z7" s="178"/>
      <c r="AA7" s="178"/>
      <c r="AB7" s="178"/>
      <c r="AC7" s="178"/>
      <c r="AD7" s="178"/>
      <c r="AE7" s="178"/>
      <c r="AF7" s="178"/>
      <c r="AG7" s="178"/>
      <c r="AH7" s="178"/>
      <c r="AI7" s="178"/>
      <c r="AJ7" s="178"/>
      <c r="AK7" s="178"/>
      <c r="AL7" s="178"/>
      <c r="AM7" s="178"/>
      <c r="AN7" s="178"/>
      <c r="AO7" s="178"/>
      <c r="AP7" s="178"/>
      <c r="AQ7" s="178"/>
      <c r="AR7" s="215"/>
    </row>
    <row r="8" spans="1:44" ht="33" thickBot="1" x14ac:dyDescent="0.25">
      <c r="A8" s="588">
        <v>7</v>
      </c>
      <c r="B8" s="627" t="str">
        <f>$D$62</f>
        <v xml:space="preserve">% of Coal Emissions from all Generation Emissions </v>
      </c>
      <c r="C8" s="188"/>
      <c r="D8" s="628"/>
      <c r="E8" s="629">
        <f t="shared" ref="E8:R8" si="2">H62</f>
        <v>0.37576675324675324</v>
      </c>
      <c r="F8" s="629">
        <f t="shared" si="2"/>
        <v>0.38786279683377306</v>
      </c>
      <c r="G8" s="629">
        <f t="shared" si="2"/>
        <v>0.44366197183098594</v>
      </c>
      <c r="H8" s="629">
        <f t="shared" si="2"/>
        <v>0.42921643059490083</v>
      </c>
      <c r="I8" s="629">
        <f t="shared" si="2"/>
        <v>0.48689138576779029</v>
      </c>
      <c r="J8" s="629">
        <f t="shared" si="2"/>
        <v>0.55343841463414634</v>
      </c>
      <c r="K8" s="629">
        <f t="shared" si="2"/>
        <v>0.57124482758620687</v>
      </c>
      <c r="L8" s="629">
        <f t="shared" si="2"/>
        <v>0.67108078758353218</v>
      </c>
      <c r="M8" s="629">
        <f t="shared" si="2"/>
        <v>0.75719986702792541</v>
      </c>
      <c r="N8" s="629">
        <f t="shared" si="2"/>
        <v>0.56186036651216931</v>
      </c>
      <c r="O8" s="629">
        <f t="shared" si="2"/>
        <v>0.69180678776350002</v>
      </c>
      <c r="P8" s="629">
        <f t="shared" si="2"/>
        <v>0.72905075449101797</v>
      </c>
      <c r="Q8" s="629">
        <f t="shared" si="2"/>
        <v>0.7988884523160763</v>
      </c>
      <c r="R8" s="629">
        <f t="shared" si="2"/>
        <v>0.77299393636363645</v>
      </c>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1"/>
    </row>
    <row r="9" spans="1:44" ht="26" customHeight="1" thickBot="1" x14ac:dyDescent="0.25">
      <c r="A9" s="795" t="s">
        <v>275</v>
      </c>
      <c r="B9" s="796"/>
      <c r="C9" s="796"/>
      <c r="D9" s="704"/>
      <c r="E9" s="804" t="s">
        <v>237</v>
      </c>
      <c r="F9" s="805"/>
      <c r="G9" s="805"/>
      <c r="H9" s="805"/>
      <c r="I9" s="805"/>
      <c r="J9" s="805"/>
      <c r="K9" s="805"/>
      <c r="L9" s="805"/>
      <c r="M9" s="805"/>
      <c r="N9" s="805"/>
      <c r="O9" s="805"/>
      <c r="P9" s="805"/>
      <c r="Q9" s="805"/>
      <c r="R9" s="805"/>
      <c r="S9" s="805"/>
      <c r="T9" s="805"/>
      <c r="U9" s="805"/>
      <c r="V9" s="805"/>
      <c r="W9" s="805"/>
      <c r="X9" s="805"/>
      <c r="Y9" s="805"/>
      <c r="Z9" s="805"/>
      <c r="AA9" s="805"/>
      <c r="AB9" s="805"/>
      <c r="AC9" s="805"/>
      <c r="AD9" s="805"/>
      <c r="AE9" s="805"/>
      <c r="AF9" s="805"/>
      <c r="AG9" s="805"/>
      <c r="AH9" s="805"/>
      <c r="AI9" s="805"/>
      <c r="AJ9" s="805"/>
      <c r="AK9" s="805"/>
      <c r="AL9" s="806"/>
    </row>
    <row r="10" spans="1:44" ht="33.5" customHeight="1" thickBot="1" x14ac:dyDescent="0.25">
      <c r="A10" s="589" t="s">
        <v>43</v>
      </c>
      <c r="B10" s="590" t="s">
        <v>276</v>
      </c>
      <c r="C10" s="591" t="s">
        <v>277</v>
      </c>
      <c r="D10" s="591" t="s">
        <v>278</v>
      </c>
      <c r="E10" s="590">
        <v>2015</v>
      </c>
      <c r="F10" s="590">
        <v>2016</v>
      </c>
      <c r="G10" s="590">
        <v>2017</v>
      </c>
      <c r="H10" s="590">
        <v>2018</v>
      </c>
      <c r="I10" s="590">
        <v>2019</v>
      </c>
      <c r="J10" s="590">
        <v>2020</v>
      </c>
      <c r="K10" s="590">
        <v>2021</v>
      </c>
      <c r="L10" s="590">
        <v>2022</v>
      </c>
      <c r="M10" s="590">
        <v>2023</v>
      </c>
      <c r="N10" s="590">
        <v>2024</v>
      </c>
      <c r="O10" s="590">
        <v>2025</v>
      </c>
      <c r="P10" s="590">
        <v>2026</v>
      </c>
      <c r="Q10" s="590">
        <v>2027</v>
      </c>
      <c r="R10" s="590">
        <v>2028</v>
      </c>
      <c r="S10" s="590">
        <v>2029</v>
      </c>
      <c r="T10" s="590">
        <v>2030</v>
      </c>
      <c r="U10" s="590">
        <v>2031</v>
      </c>
      <c r="V10" s="590">
        <v>2032</v>
      </c>
      <c r="W10" s="590">
        <v>2033</v>
      </c>
      <c r="X10" s="590">
        <v>2034</v>
      </c>
      <c r="Y10" s="590">
        <v>2035</v>
      </c>
      <c r="Z10" s="590">
        <v>2036</v>
      </c>
      <c r="AA10" s="590">
        <v>2037</v>
      </c>
      <c r="AB10" s="590">
        <v>2038</v>
      </c>
      <c r="AC10" s="590">
        <v>2039</v>
      </c>
      <c r="AD10" s="590">
        <v>2040</v>
      </c>
      <c r="AE10" s="590">
        <v>2041</v>
      </c>
      <c r="AF10" s="590">
        <v>2042</v>
      </c>
      <c r="AG10" s="590">
        <v>2043</v>
      </c>
      <c r="AH10" s="590">
        <v>2044</v>
      </c>
      <c r="AI10" s="590">
        <v>2045</v>
      </c>
      <c r="AJ10" s="592" t="s">
        <v>150</v>
      </c>
      <c r="AK10" s="592" t="s">
        <v>151</v>
      </c>
      <c r="AL10" s="593" t="s">
        <v>152</v>
      </c>
    </row>
    <row r="11" spans="1:44" x14ac:dyDescent="0.2">
      <c r="A11" s="596" t="str">
        <f>Schedule!$C$3</f>
        <v xml:space="preserve">2012 Federal Regulations </v>
      </c>
      <c r="B11" s="630">
        <f>Schedule!C6</f>
        <v>2014</v>
      </c>
      <c r="C11" s="631">
        <f>Schedule!C38</f>
        <v>2043</v>
      </c>
      <c r="D11" s="632">
        <f>HLOOKUP($B11,$B$2:$R$8,$A$4,FALSE)</f>
        <v>2.8470715000249998</v>
      </c>
      <c r="E11" s="594">
        <f>M$4</f>
        <v>2.8470715000249998</v>
      </c>
      <c r="F11" s="452">
        <f t="shared" ref="F11:AI11" si="3">IF(N$2&lt;=$C11,$D11,0)</f>
        <v>2.8470715000249998</v>
      </c>
      <c r="G11" s="452">
        <f t="shared" si="3"/>
        <v>2.8470715000249998</v>
      </c>
      <c r="H11" s="452">
        <f t="shared" si="3"/>
        <v>2.8470715000249998</v>
      </c>
      <c r="I11" s="452">
        <f t="shared" si="3"/>
        <v>2.8470715000249998</v>
      </c>
      <c r="J11" s="452">
        <f t="shared" si="3"/>
        <v>2.8470715000249998</v>
      </c>
      <c r="K11" s="452">
        <f t="shared" si="3"/>
        <v>2.8470715000249998</v>
      </c>
      <c r="L11" s="452">
        <f t="shared" si="3"/>
        <v>2.8470715000249998</v>
      </c>
      <c r="M11" s="452">
        <f t="shared" si="3"/>
        <v>2.8470715000249998</v>
      </c>
      <c r="N11" s="452">
        <f t="shared" si="3"/>
        <v>2.8470715000249998</v>
      </c>
      <c r="O11" s="452">
        <f t="shared" si="3"/>
        <v>2.8470715000249998</v>
      </c>
      <c r="P11" s="452">
        <f t="shared" si="3"/>
        <v>2.8470715000249998</v>
      </c>
      <c r="Q11" s="452">
        <f t="shared" si="3"/>
        <v>2.8470715000249998</v>
      </c>
      <c r="R11" s="452">
        <f t="shared" si="3"/>
        <v>2.8470715000249998</v>
      </c>
      <c r="S11" s="452">
        <f t="shared" si="3"/>
        <v>2.8470715000249998</v>
      </c>
      <c r="T11" s="452">
        <f t="shared" si="3"/>
        <v>2.8470715000249998</v>
      </c>
      <c r="U11" s="452">
        <f t="shared" si="3"/>
        <v>2.8470715000249998</v>
      </c>
      <c r="V11" s="452">
        <f t="shared" si="3"/>
        <v>2.8470715000249998</v>
      </c>
      <c r="W11" s="452">
        <f t="shared" si="3"/>
        <v>2.8470715000249998</v>
      </c>
      <c r="X11" s="452">
        <f t="shared" si="3"/>
        <v>2.8470715000249998</v>
      </c>
      <c r="Y11" s="452">
        <f t="shared" si="3"/>
        <v>2.8470715000249998</v>
      </c>
      <c r="Z11" s="452">
        <f t="shared" si="3"/>
        <v>2.8470715000249998</v>
      </c>
      <c r="AA11" s="452">
        <f t="shared" si="3"/>
        <v>2.8470715000249998</v>
      </c>
      <c r="AB11" s="452">
        <f t="shared" si="3"/>
        <v>2.8470715000249998</v>
      </c>
      <c r="AC11" s="452">
        <f t="shared" si="3"/>
        <v>2.8470715000249998</v>
      </c>
      <c r="AD11" s="452">
        <f t="shared" si="3"/>
        <v>2.8470715000249998</v>
      </c>
      <c r="AE11" s="452">
        <f t="shared" si="3"/>
        <v>2.8470715000249998</v>
      </c>
      <c r="AF11" s="452">
        <f t="shared" si="3"/>
        <v>2.8470715000249998</v>
      </c>
      <c r="AG11" s="452">
        <f t="shared" si="3"/>
        <v>2.8470715000249998</v>
      </c>
      <c r="AH11" s="452">
        <f t="shared" si="3"/>
        <v>2.8470715000249998</v>
      </c>
      <c r="AI11" s="452">
        <f t="shared" si="3"/>
        <v>0</v>
      </c>
      <c r="AJ11" s="705">
        <f>SUM(K11:T11)</f>
        <v>28.470715000249992</v>
      </c>
      <c r="AK11" s="705">
        <f>SUM(K11:AD11)</f>
        <v>56.941430000500013</v>
      </c>
      <c r="AL11" s="706">
        <f>SUM(K11:AI11)</f>
        <v>68.329716000600015</v>
      </c>
    </row>
    <row r="12" spans="1:44" x14ac:dyDescent="0.2">
      <c r="A12" s="597" t="str">
        <f>Schedule!$D$3</f>
        <v>ECCC 2030 phaseout</v>
      </c>
      <c r="B12" s="630">
        <f>Schedule!D6</f>
        <v>2014</v>
      </c>
      <c r="C12" s="633">
        <f>Schedule!D38</f>
        <v>2029</v>
      </c>
      <c r="D12" s="634">
        <f>HLOOKUP($B12,$B$2:$R$8,$A$4,FALSE)</f>
        <v>2.8470715000249998</v>
      </c>
      <c r="E12" s="594">
        <f t="shared" ref="E12:E17" si="4">M$4</f>
        <v>2.8470715000249998</v>
      </c>
      <c r="F12" s="594">
        <f t="shared" ref="F12:J17" si="5">N$4</f>
        <v>2.1238321854160001</v>
      </c>
      <c r="G12" s="594">
        <f t="shared" si="5"/>
        <v>2.7672271510540001</v>
      </c>
      <c r="H12" s="594">
        <f t="shared" si="5"/>
        <v>2.4350295200000001</v>
      </c>
      <c r="I12" s="594">
        <f t="shared" si="5"/>
        <v>2.9319206200000001</v>
      </c>
      <c r="J12" s="594">
        <f t="shared" si="5"/>
        <v>2.5508799900000003</v>
      </c>
      <c r="K12" s="452">
        <f t="shared" ref="K12:T13" si="6">IF(S$2&lt;=$C12,$D12,0)</f>
        <v>2.8470715000249998</v>
      </c>
      <c r="L12" s="452">
        <f t="shared" si="6"/>
        <v>2.8470715000249998</v>
      </c>
      <c r="M12" s="452">
        <f t="shared" si="6"/>
        <v>2.8470715000249998</v>
      </c>
      <c r="N12" s="452">
        <f t="shared" si="6"/>
        <v>2.8470715000249998</v>
      </c>
      <c r="O12" s="452">
        <f t="shared" si="6"/>
        <v>2.8470715000249998</v>
      </c>
      <c r="P12" s="452">
        <f t="shared" si="6"/>
        <v>2.8470715000249998</v>
      </c>
      <c r="Q12" s="452">
        <f t="shared" si="6"/>
        <v>2.8470715000249998</v>
      </c>
      <c r="R12" s="452">
        <f t="shared" si="6"/>
        <v>2.8470715000249998</v>
      </c>
      <c r="S12" s="452">
        <f t="shared" si="6"/>
        <v>2.8470715000249998</v>
      </c>
      <c r="T12" s="452">
        <f t="shared" si="6"/>
        <v>2.8470715000249998</v>
      </c>
      <c r="U12" s="452">
        <f t="shared" ref="U12:AD13" si="7">IF(AC$2&lt;=$C12,$D12,0)</f>
        <v>0</v>
      </c>
      <c r="V12" s="452">
        <f t="shared" si="7"/>
        <v>0</v>
      </c>
      <c r="W12" s="452">
        <f t="shared" si="7"/>
        <v>0</v>
      </c>
      <c r="X12" s="452">
        <f t="shared" si="7"/>
        <v>0</v>
      </c>
      <c r="Y12" s="452">
        <f t="shared" si="7"/>
        <v>0</v>
      </c>
      <c r="Z12" s="452">
        <f t="shared" si="7"/>
        <v>0</v>
      </c>
      <c r="AA12" s="452">
        <f t="shared" si="7"/>
        <v>0</v>
      </c>
      <c r="AB12" s="452">
        <f t="shared" si="7"/>
        <v>0</v>
      </c>
      <c r="AC12" s="452">
        <f t="shared" si="7"/>
        <v>0</v>
      </c>
      <c r="AD12" s="452">
        <f t="shared" si="7"/>
        <v>0</v>
      </c>
      <c r="AE12" s="452">
        <f t="shared" ref="AE12:AI13" si="8">IF(AM$2&lt;=$C12,$D12,0)</f>
        <v>0</v>
      </c>
      <c r="AF12" s="452">
        <f t="shared" si="8"/>
        <v>0</v>
      </c>
      <c r="AG12" s="452">
        <f t="shared" si="8"/>
        <v>0</v>
      </c>
      <c r="AH12" s="452">
        <f t="shared" si="8"/>
        <v>0</v>
      </c>
      <c r="AI12" s="452">
        <f t="shared" si="8"/>
        <v>0</v>
      </c>
      <c r="AJ12" s="705">
        <f t="shared" ref="AJ12:AJ15" si="9">SUM(K12:T12)</f>
        <v>28.470715000249992</v>
      </c>
      <c r="AK12" s="705">
        <f t="shared" ref="AK12:AK15" si="10">SUM(K12:AD12)</f>
        <v>28.470715000249992</v>
      </c>
      <c r="AL12" s="706">
        <f t="shared" ref="AL12:AL15" si="11">SUM(K12:AI12)</f>
        <v>28.470715000249992</v>
      </c>
    </row>
    <row r="13" spans="1:44" x14ac:dyDescent="0.2">
      <c r="A13" s="597" t="s">
        <v>279</v>
      </c>
      <c r="B13" s="630">
        <f>Schedule!E6</f>
        <v>2019</v>
      </c>
      <c r="C13" s="633">
        <f>Schedule!E38</f>
        <v>2040</v>
      </c>
      <c r="D13" s="634">
        <f>HLOOKUP($B13,$B$2:$R$8,$A$4,FALSE)</f>
        <v>2.5508799900000003</v>
      </c>
      <c r="E13" s="594">
        <f t="shared" si="4"/>
        <v>2.8470715000249998</v>
      </c>
      <c r="F13" s="594">
        <f t="shared" si="5"/>
        <v>2.1238321854160001</v>
      </c>
      <c r="G13" s="594">
        <f t="shared" si="5"/>
        <v>2.7672271510540001</v>
      </c>
      <c r="H13" s="594">
        <f t="shared" si="5"/>
        <v>2.4350295200000001</v>
      </c>
      <c r="I13" s="594">
        <f t="shared" si="5"/>
        <v>2.9319206200000001</v>
      </c>
      <c r="J13" s="594">
        <f t="shared" si="5"/>
        <v>2.5508799900000003</v>
      </c>
      <c r="K13" s="452">
        <f t="shared" si="6"/>
        <v>2.5508799900000003</v>
      </c>
      <c r="L13" s="452">
        <f t="shared" si="6"/>
        <v>2.5508799900000003</v>
      </c>
      <c r="M13" s="452">
        <f t="shared" si="6"/>
        <v>2.5508799900000003</v>
      </c>
      <c r="N13" s="452">
        <f t="shared" si="6"/>
        <v>2.5508799900000003</v>
      </c>
      <c r="O13" s="452">
        <f t="shared" si="6"/>
        <v>2.5508799900000003</v>
      </c>
      <c r="P13" s="452">
        <f t="shared" si="6"/>
        <v>2.5508799900000003</v>
      </c>
      <c r="Q13" s="452">
        <f t="shared" si="6"/>
        <v>2.5508799900000003</v>
      </c>
      <c r="R13" s="452">
        <f t="shared" si="6"/>
        <v>2.5508799900000003</v>
      </c>
      <c r="S13" s="452">
        <f t="shared" si="6"/>
        <v>2.5508799900000003</v>
      </c>
      <c r="T13" s="452">
        <f t="shared" si="6"/>
        <v>2.5508799900000003</v>
      </c>
      <c r="U13" s="452">
        <f t="shared" si="7"/>
        <v>2.5508799900000003</v>
      </c>
      <c r="V13" s="452">
        <f t="shared" si="7"/>
        <v>2.5508799900000003</v>
      </c>
      <c r="W13" s="452">
        <f t="shared" si="7"/>
        <v>2.5508799900000003</v>
      </c>
      <c r="X13" s="452">
        <f t="shared" si="7"/>
        <v>2.5508799900000003</v>
      </c>
      <c r="Y13" s="452">
        <f t="shared" si="7"/>
        <v>2.5508799900000003</v>
      </c>
      <c r="Z13" s="452">
        <f t="shared" si="7"/>
        <v>2.5508799900000003</v>
      </c>
      <c r="AA13" s="452">
        <f t="shared" si="7"/>
        <v>2.5508799900000003</v>
      </c>
      <c r="AB13" s="452">
        <f t="shared" si="7"/>
        <v>2.5508799900000003</v>
      </c>
      <c r="AC13" s="452">
        <f t="shared" si="7"/>
        <v>2.5508799900000003</v>
      </c>
      <c r="AD13" s="452">
        <f t="shared" si="7"/>
        <v>2.5508799900000003</v>
      </c>
      <c r="AE13" s="452">
        <f t="shared" si="8"/>
        <v>2.5508799900000003</v>
      </c>
      <c r="AF13" s="452">
        <f t="shared" si="8"/>
        <v>0</v>
      </c>
      <c r="AG13" s="452">
        <f t="shared" si="8"/>
        <v>0</v>
      </c>
      <c r="AH13" s="452">
        <f t="shared" si="8"/>
        <v>0</v>
      </c>
      <c r="AI13" s="452">
        <f t="shared" si="8"/>
        <v>0</v>
      </c>
      <c r="AJ13" s="705">
        <f t="shared" si="9"/>
        <v>25.5087999</v>
      </c>
      <c r="AK13" s="705">
        <f t="shared" si="10"/>
        <v>51.017599799999985</v>
      </c>
      <c r="AL13" s="706">
        <f t="shared" si="11"/>
        <v>53.568479789999984</v>
      </c>
    </row>
    <row r="14" spans="1:44" ht="28" customHeight="1" x14ac:dyDescent="0.2">
      <c r="A14" s="536" t="s">
        <v>280</v>
      </c>
      <c r="B14" s="630">
        <f>B13</f>
        <v>2019</v>
      </c>
      <c r="C14" s="633">
        <f>C13</f>
        <v>2040</v>
      </c>
      <c r="D14" s="634">
        <f>D13</f>
        <v>2.5508799900000003</v>
      </c>
      <c r="E14" s="594">
        <f t="shared" si="4"/>
        <v>2.8470715000249998</v>
      </c>
      <c r="F14" s="594">
        <f t="shared" si="5"/>
        <v>2.1238321854160001</v>
      </c>
      <c r="G14" s="594">
        <f t="shared" si="5"/>
        <v>2.7672271510540001</v>
      </c>
      <c r="H14" s="594">
        <f t="shared" si="5"/>
        <v>2.4350295200000001</v>
      </c>
      <c r="I14" s="594">
        <f t="shared" si="5"/>
        <v>2.9319206200000001</v>
      </c>
      <c r="J14" s="594">
        <f t="shared" si="5"/>
        <v>2.5508799900000003</v>
      </c>
      <c r="K14" s="452">
        <f>IF(K13&lt;=K16,K13,K16)</f>
        <v>1.5459878727272729</v>
      </c>
      <c r="L14" s="452">
        <f>IF(L13&lt;=L16,L13,L16)</f>
        <v>2.2416824154545458</v>
      </c>
      <c r="M14" s="452">
        <f t="shared" ref="M14:AE14" si="12">IF(M13&lt;=M16,M13,M16)</f>
        <v>2.2416824154545458</v>
      </c>
      <c r="N14" s="452">
        <f t="shared" si="12"/>
        <v>2.2416824154545458</v>
      </c>
      <c r="O14" s="452">
        <f t="shared" si="12"/>
        <v>2.2416824154545458</v>
      </c>
      <c r="P14" s="452">
        <f t="shared" si="12"/>
        <v>2.2416824154545458</v>
      </c>
      <c r="Q14" s="452">
        <f t="shared" si="12"/>
        <v>2.1643830218181819</v>
      </c>
      <c r="R14" s="452">
        <f t="shared" si="12"/>
        <v>2.1643830218181819</v>
      </c>
      <c r="S14" s="452">
        <f t="shared" si="12"/>
        <v>2.1643830218181819</v>
      </c>
      <c r="T14" s="452">
        <f t="shared" si="12"/>
        <v>2.1643830218181819</v>
      </c>
      <c r="U14" s="452">
        <f t="shared" si="12"/>
        <v>2.1643830218181819</v>
      </c>
      <c r="V14" s="452">
        <f t="shared" si="12"/>
        <v>1.8551854472727274</v>
      </c>
      <c r="W14" s="452">
        <f t="shared" si="12"/>
        <v>1.8551854472727274</v>
      </c>
      <c r="X14" s="452">
        <f t="shared" si="12"/>
        <v>1.8551854472727274</v>
      </c>
      <c r="Y14" s="452">
        <f t="shared" si="12"/>
        <v>1.8551854472727274</v>
      </c>
      <c r="Z14" s="452">
        <f t="shared" si="12"/>
        <v>1.8551854472727274</v>
      </c>
      <c r="AA14" s="452">
        <f t="shared" si="12"/>
        <v>1.7778860536363637</v>
      </c>
      <c r="AB14" s="452">
        <f t="shared" si="12"/>
        <v>1.7778860536363637</v>
      </c>
      <c r="AC14" s="452">
        <f t="shared" si="12"/>
        <v>1.7778860536363637</v>
      </c>
      <c r="AD14" s="452">
        <f t="shared" si="12"/>
        <v>1.7778860536363637</v>
      </c>
      <c r="AE14" s="452">
        <f t="shared" si="12"/>
        <v>1.7778860536363637</v>
      </c>
      <c r="AF14" s="452">
        <f>IF(AF13&lt;=AF16,AF13,AF16)</f>
        <v>0</v>
      </c>
      <c r="AG14" s="452">
        <f>IF(AG13&lt;=AG16,AG13,AG16)</f>
        <v>0</v>
      </c>
      <c r="AH14" s="452">
        <f>IF(AH13&lt;=AH16,AH13,AH16)</f>
        <v>0</v>
      </c>
      <c r="AI14" s="452">
        <f t="shared" ref="AI14" si="13">IF(AI13&lt;=AI16,AI13,AI16)</f>
        <v>0</v>
      </c>
      <c r="AJ14" s="705">
        <f t="shared" si="9"/>
        <v>21.411932037272731</v>
      </c>
      <c r="AK14" s="705">
        <f t="shared" si="10"/>
        <v>39.963786510000013</v>
      </c>
      <c r="AL14" s="706">
        <f t="shared" si="11"/>
        <v>41.741672563636378</v>
      </c>
    </row>
    <row r="15" spans="1:44" x14ac:dyDescent="0.2">
      <c r="A15" s="597" t="s">
        <v>281</v>
      </c>
      <c r="B15" s="630">
        <f>Schedule!F6</f>
        <v>2019</v>
      </c>
      <c r="C15" s="633">
        <f>Schedule!F38</f>
        <v>2029</v>
      </c>
      <c r="D15" s="634">
        <f>HLOOKUP($B15,$B$2:$R$8,$A$4,FALSE)</f>
        <v>2.5508799900000003</v>
      </c>
      <c r="E15" s="594">
        <f t="shared" si="4"/>
        <v>2.8470715000249998</v>
      </c>
      <c r="F15" s="594">
        <f t="shared" si="5"/>
        <v>2.1238321854160001</v>
      </c>
      <c r="G15" s="594">
        <f t="shared" si="5"/>
        <v>2.7672271510540001</v>
      </c>
      <c r="H15" s="594">
        <f t="shared" si="5"/>
        <v>2.4350295200000001</v>
      </c>
      <c r="I15" s="594">
        <f t="shared" si="5"/>
        <v>2.9319206200000001</v>
      </c>
      <c r="J15" s="594">
        <f t="shared" si="5"/>
        <v>2.5508799900000003</v>
      </c>
      <c r="K15" s="452">
        <f t="shared" ref="K15:AI15" si="14">IF(S$2&lt;=$C15,$D15,0)</f>
        <v>2.5508799900000003</v>
      </c>
      <c r="L15" s="452">
        <f t="shared" si="14"/>
        <v>2.5508799900000003</v>
      </c>
      <c r="M15" s="452">
        <f t="shared" si="14"/>
        <v>2.5508799900000003</v>
      </c>
      <c r="N15" s="452">
        <f t="shared" si="14"/>
        <v>2.5508799900000003</v>
      </c>
      <c r="O15" s="452">
        <f t="shared" si="14"/>
        <v>2.5508799900000003</v>
      </c>
      <c r="P15" s="452">
        <f t="shared" si="14"/>
        <v>2.5508799900000003</v>
      </c>
      <c r="Q15" s="452">
        <f t="shared" si="14"/>
        <v>2.5508799900000003</v>
      </c>
      <c r="R15" s="452">
        <f t="shared" si="14"/>
        <v>2.5508799900000003</v>
      </c>
      <c r="S15" s="452">
        <f t="shared" si="14"/>
        <v>2.5508799900000003</v>
      </c>
      <c r="T15" s="452">
        <f t="shared" si="14"/>
        <v>2.5508799900000003</v>
      </c>
      <c r="U15" s="452">
        <f t="shared" si="14"/>
        <v>0</v>
      </c>
      <c r="V15" s="452">
        <f t="shared" si="14"/>
        <v>0</v>
      </c>
      <c r="W15" s="452">
        <f t="shared" si="14"/>
        <v>0</v>
      </c>
      <c r="X15" s="452">
        <f t="shared" si="14"/>
        <v>0</v>
      </c>
      <c r="Y15" s="452">
        <f t="shared" si="14"/>
        <v>0</v>
      </c>
      <c r="Z15" s="452">
        <f t="shared" si="14"/>
        <v>0</v>
      </c>
      <c r="AA15" s="452">
        <f t="shared" si="14"/>
        <v>0</v>
      </c>
      <c r="AB15" s="452">
        <f t="shared" si="14"/>
        <v>0</v>
      </c>
      <c r="AC15" s="452">
        <f t="shared" si="14"/>
        <v>0</v>
      </c>
      <c r="AD15" s="452">
        <f t="shared" si="14"/>
        <v>0</v>
      </c>
      <c r="AE15" s="452">
        <f t="shared" si="14"/>
        <v>0</v>
      </c>
      <c r="AF15" s="452">
        <f t="shared" si="14"/>
        <v>0</v>
      </c>
      <c r="AG15" s="452">
        <f t="shared" si="14"/>
        <v>0</v>
      </c>
      <c r="AH15" s="452">
        <f t="shared" si="14"/>
        <v>0</v>
      </c>
      <c r="AI15" s="452">
        <f t="shared" si="14"/>
        <v>0</v>
      </c>
      <c r="AJ15" s="705">
        <f t="shared" si="9"/>
        <v>25.5087999</v>
      </c>
      <c r="AK15" s="705">
        <f t="shared" si="10"/>
        <v>25.5087999</v>
      </c>
      <c r="AL15" s="706">
        <f t="shared" si="11"/>
        <v>25.5087999</v>
      </c>
    </row>
    <row r="16" spans="1:44" ht="16" x14ac:dyDescent="0.2">
      <c r="A16" s="536" t="str">
        <f>C32</f>
        <v>NB Proposed cap</v>
      </c>
      <c r="B16" s="630">
        <v>2021</v>
      </c>
      <c r="C16" s="633">
        <v>2040</v>
      </c>
      <c r="D16" s="634">
        <f>D15</f>
        <v>2.5508799900000003</v>
      </c>
      <c r="E16" s="594">
        <f t="shared" si="4"/>
        <v>2.8470715000249998</v>
      </c>
      <c r="F16" s="594">
        <f t="shared" si="5"/>
        <v>2.1238321854160001</v>
      </c>
      <c r="G16" s="594">
        <f t="shared" si="5"/>
        <v>2.7672271510540001</v>
      </c>
      <c r="H16" s="594">
        <f t="shared" si="5"/>
        <v>2.4350295200000001</v>
      </c>
      <c r="I16" s="594">
        <f t="shared" si="5"/>
        <v>2.9319206200000001</v>
      </c>
      <c r="J16" s="594">
        <f t="shared" si="5"/>
        <v>2.5508799900000003</v>
      </c>
      <c r="K16" s="559" cm="1">
        <f t="array" ref="K16:AE16">TRANSPOSE(C33:C53)</f>
        <v>1.5459878727272729</v>
      </c>
      <c r="L16" s="559">
        <v>2.2416824154545458</v>
      </c>
      <c r="M16" s="559">
        <v>2.2416824154545458</v>
      </c>
      <c r="N16" s="559">
        <v>2.2416824154545458</v>
      </c>
      <c r="O16" s="559">
        <v>2.2416824154545458</v>
      </c>
      <c r="P16" s="559">
        <v>2.2416824154545458</v>
      </c>
      <c r="Q16" s="559">
        <v>2.1643830218181819</v>
      </c>
      <c r="R16" s="559">
        <v>2.1643830218181819</v>
      </c>
      <c r="S16" s="559">
        <v>2.1643830218181819</v>
      </c>
      <c r="T16" s="559">
        <v>2.1643830218181819</v>
      </c>
      <c r="U16" s="559">
        <v>2.1643830218181819</v>
      </c>
      <c r="V16" s="559">
        <v>1.8551854472727274</v>
      </c>
      <c r="W16" s="559">
        <v>1.8551854472727274</v>
      </c>
      <c r="X16" s="559">
        <v>1.8551854472727274</v>
      </c>
      <c r="Y16" s="559">
        <v>1.8551854472727274</v>
      </c>
      <c r="Z16" s="559">
        <v>1.8551854472727274</v>
      </c>
      <c r="AA16" s="559">
        <v>1.7778860536363637</v>
      </c>
      <c r="AB16" s="559">
        <v>1.7778860536363637</v>
      </c>
      <c r="AC16" s="559">
        <v>1.7778860536363637</v>
      </c>
      <c r="AD16" s="559">
        <v>1.7778860536363637</v>
      </c>
      <c r="AE16" s="559">
        <v>1.7778860536363637</v>
      </c>
      <c r="AF16" s="452"/>
      <c r="AG16" s="452"/>
      <c r="AH16" s="452"/>
      <c r="AI16" s="452"/>
      <c r="AJ16" s="560"/>
      <c r="AK16" s="560"/>
      <c r="AL16" s="271"/>
    </row>
    <row r="17" spans="1:43" ht="16" thickBot="1" x14ac:dyDescent="0.25">
      <c r="A17" s="598" t="str">
        <f>Schedule!$F$3</f>
        <v>Accelerated transition</v>
      </c>
      <c r="B17" s="635">
        <f>Schedule!F6</f>
        <v>2019</v>
      </c>
      <c r="C17" s="636">
        <f>Schedule!F38</f>
        <v>2029</v>
      </c>
      <c r="D17" s="637">
        <f>HLOOKUP($B17,$B$2:$R$8,$A$4,FALSE)</f>
        <v>2.5508799900000003</v>
      </c>
      <c r="E17" s="595">
        <f t="shared" si="4"/>
        <v>2.8470715000249998</v>
      </c>
      <c r="F17" s="595">
        <f t="shared" si="5"/>
        <v>2.1238321854160001</v>
      </c>
      <c r="G17" s="595">
        <f t="shared" si="5"/>
        <v>2.7672271510540001</v>
      </c>
      <c r="H17" s="595">
        <f t="shared" si="5"/>
        <v>2.4350295200000001</v>
      </c>
      <c r="I17" s="595">
        <f t="shared" si="5"/>
        <v>2.9319206200000001</v>
      </c>
      <c r="J17" s="595">
        <f t="shared" si="5"/>
        <v>2.5508799900000003</v>
      </c>
      <c r="K17" s="413">
        <f>IF(K15&lt;=K16,K15,K16)</f>
        <v>1.5459878727272729</v>
      </c>
      <c r="L17" s="413">
        <f>IF(L15&lt;=L16,L15,L16)</f>
        <v>2.2416824154545458</v>
      </c>
      <c r="M17" s="413">
        <f t="shared" ref="M17:AE17" si="15">IF(M15&lt;=M16,M15,M16)</f>
        <v>2.2416824154545458</v>
      </c>
      <c r="N17" s="413">
        <f t="shared" si="15"/>
        <v>2.2416824154545458</v>
      </c>
      <c r="O17" s="413">
        <f t="shared" si="15"/>
        <v>2.2416824154545458</v>
      </c>
      <c r="P17" s="413">
        <f t="shared" si="15"/>
        <v>2.2416824154545458</v>
      </c>
      <c r="Q17" s="413">
        <f t="shared" si="15"/>
        <v>2.1643830218181819</v>
      </c>
      <c r="R17" s="413">
        <f t="shared" si="15"/>
        <v>2.1643830218181819</v>
      </c>
      <c r="S17" s="413">
        <f t="shared" si="15"/>
        <v>2.1643830218181819</v>
      </c>
      <c r="T17" s="413">
        <f>IF(T15&lt;=T16,T15,T16)</f>
        <v>2.1643830218181819</v>
      </c>
      <c r="U17" s="413">
        <f t="shared" si="15"/>
        <v>0</v>
      </c>
      <c r="V17" s="413">
        <f t="shared" si="15"/>
        <v>0</v>
      </c>
      <c r="W17" s="413">
        <f t="shared" si="15"/>
        <v>0</v>
      </c>
      <c r="X17" s="413">
        <f t="shared" si="15"/>
        <v>0</v>
      </c>
      <c r="Y17" s="413">
        <f t="shared" si="15"/>
        <v>0</v>
      </c>
      <c r="Z17" s="413">
        <f t="shared" si="15"/>
        <v>0</v>
      </c>
      <c r="AA17" s="413">
        <f t="shared" si="15"/>
        <v>0</v>
      </c>
      <c r="AB17" s="413">
        <f t="shared" si="15"/>
        <v>0</v>
      </c>
      <c r="AC17" s="413">
        <f t="shared" si="15"/>
        <v>0</v>
      </c>
      <c r="AD17" s="413">
        <f t="shared" si="15"/>
        <v>0</v>
      </c>
      <c r="AE17" s="413">
        <f t="shared" si="15"/>
        <v>0</v>
      </c>
      <c r="AF17" s="413"/>
      <c r="AG17" s="413"/>
      <c r="AH17" s="413"/>
      <c r="AI17" s="413"/>
      <c r="AJ17" s="638"/>
      <c r="AK17" s="638"/>
      <c r="AL17" s="414"/>
    </row>
    <row r="18" spans="1:43" ht="16" thickBot="1" x14ac:dyDescent="0.25">
      <c r="A18" s="807" t="s">
        <v>282</v>
      </c>
      <c r="B18" s="808"/>
      <c r="C18" s="13"/>
      <c r="D18"/>
      <c r="E18" s="13"/>
      <c r="F18"/>
    </row>
    <row r="19" spans="1:43" ht="16" thickBot="1" x14ac:dyDescent="0.25">
      <c r="A19" s="599" t="s">
        <v>283</v>
      </c>
      <c r="B19" s="600" t="s">
        <v>284</v>
      </c>
      <c r="C19" s="13"/>
      <c r="D19"/>
      <c r="E19" s="13"/>
      <c r="F19"/>
    </row>
    <row r="20" spans="1:43" x14ac:dyDescent="0.2">
      <c r="A20" s="308" t="str">
        <f>A11</f>
        <v xml:space="preserve">2012 Federal Regulations </v>
      </c>
      <c r="B20" s="215"/>
      <c r="C20" s="13"/>
      <c r="D20"/>
      <c r="E20" s="13"/>
      <c r="F20"/>
      <c r="AO20" s="45"/>
      <c r="AP20" s="45"/>
      <c r="AQ20" s="45"/>
    </row>
    <row r="21" spans="1:43" x14ac:dyDescent="0.2">
      <c r="A21" s="309" t="str">
        <f>A12</f>
        <v>ECCC 2030 phaseout</v>
      </c>
      <c r="B21" s="215"/>
      <c r="C21" s="13"/>
      <c r="D21"/>
      <c r="E21" s="13"/>
      <c r="F21"/>
      <c r="AO21" s="45"/>
      <c r="AP21" s="45"/>
      <c r="AQ21" s="45"/>
    </row>
    <row r="22" spans="1:43" x14ac:dyDescent="0.2">
      <c r="A22" s="309" t="str">
        <f>A13</f>
        <v xml:space="preserve">Status quo (not capped) </v>
      </c>
      <c r="B22" s="215"/>
      <c r="C22" s="13"/>
      <c r="D22"/>
      <c r="E22" s="13"/>
      <c r="F22"/>
      <c r="AO22" s="45"/>
      <c r="AP22" s="45"/>
      <c r="AQ22" s="45"/>
    </row>
    <row r="23" spans="1:43" ht="16" thickBot="1" x14ac:dyDescent="0.25">
      <c r="A23" s="603" t="str">
        <f>A15</f>
        <v>Accelerated transition (not capped)</v>
      </c>
      <c r="B23" s="215"/>
      <c r="C23" s="13"/>
      <c r="D23"/>
      <c r="E23" s="13"/>
      <c r="F23"/>
      <c r="AO23" s="45"/>
      <c r="AP23" s="45"/>
      <c r="AQ23" s="45"/>
    </row>
    <row r="24" spans="1:43" ht="16" thickBot="1" x14ac:dyDescent="0.25">
      <c r="A24" s="807" t="s">
        <v>285</v>
      </c>
      <c r="B24" s="809"/>
      <c r="C24" s="809"/>
      <c r="D24" s="809"/>
      <c r="E24" s="809"/>
      <c r="F24" s="808"/>
    </row>
    <row r="25" spans="1:43" ht="33" thickBot="1" x14ac:dyDescent="0.25">
      <c r="A25" s="601" t="s">
        <v>286</v>
      </c>
      <c r="B25" s="602" t="s">
        <v>287</v>
      </c>
      <c r="F25"/>
    </row>
    <row r="26" spans="1:43" x14ac:dyDescent="0.2">
      <c r="A26" s="365">
        <v>2020</v>
      </c>
      <c r="B26" s="639">
        <v>2</v>
      </c>
      <c r="F26"/>
    </row>
    <row r="27" spans="1:43" x14ac:dyDescent="0.2">
      <c r="A27" s="366" t="s">
        <v>288</v>
      </c>
      <c r="B27" s="640">
        <v>14.5</v>
      </c>
      <c r="F27"/>
    </row>
    <row r="28" spans="1:43" x14ac:dyDescent="0.2">
      <c r="A28" s="366" t="s">
        <v>289</v>
      </c>
      <c r="B28" s="640">
        <v>14</v>
      </c>
      <c r="F28"/>
    </row>
    <row r="29" spans="1:43" x14ac:dyDescent="0.2">
      <c r="A29" s="366" t="s">
        <v>290</v>
      </c>
      <c r="B29" s="640">
        <v>12</v>
      </c>
      <c r="F29"/>
    </row>
    <row r="30" spans="1:43" ht="17.5" customHeight="1" thickBot="1" x14ac:dyDescent="0.25">
      <c r="A30" s="366" t="s">
        <v>291</v>
      </c>
      <c r="B30" s="640">
        <v>11.5</v>
      </c>
      <c r="F30"/>
    </row>
    <row r="31" spans="1:43" ht="16" thickBot="1" x14ac:dyDescent="0.25">
      <c r="A31" s="807" t="s">
        <v>292</v>
      </c>
      <c r="B31" s="809"/>
      <c r="C31" s="808"/>
      <c r="F31"/>
    </row>
    <row r="32" spans="1:43" ht="33" thickBot="1" x14ac:dyDescent="0.25">
      <c r="A32" s="604" t="s">
        <v>199</v>
      </c>
      <c r="B32" s="605" t="s">
        <v>293</v>
      </c>
      <c r="C32" s="606" t="s">
        <v>294</v>
      </c>
      <c r="F32"/>
    </row>
    <row r="33" spans="1:6" x14ac:dyDescent="0.2">
      <c r="A33" s="365">
        <v>2020</v>
      </c>
      <c r="B33" s="641">
        <f>$B$26</f>
        <v>2</v>
      </c>
      <c r="C33" s="213">
        <f>B33*$R$8</f>
        <v>1.5459878727272729</v>
      </c>
      <c r="F33"/>
    </row>
    <row r="34" spans="1:6" x14ac:dyDescent="0.2">
      <c r="A34" s="366">
        <v>2021</v>
      </c>
      <c r="B34" s="641">
        <f>$B$27/5</f>
        <v>2.9</v>
      </c>
      <c r="C34" s="213">
        <f t="shared" ref="C34:C53" si="16">B34*$R$8</f>
        <v>2.2416824154545458</v>
      </c>
      <c r="F34"/>
    </row>
    <row r="35" spans="1:6" x14ac:dyDescent="0.2">
      <c r="A35" s="366">
        <v>2022</v>
      </c>
      <c r="B35" s="641">
        <f t="shared" ref="B35:B38" si="17">$B$27/5</f>
        <v>2.9</v>
      </c>
      <c r="C35" s="213">
        <f t="shared" si="16"/>
        <v>2.2416824154545458</v>
      </c>
      <c r="F35"/>
    </row>
    <row r="36" spans="1:6" x14ac:dyDescent="0.2">
      <c r="A36" s="366">
        <v>2023</v>
      </c>
      <c r="B36" s="641">
        <f t="shared" si="17"/>
        <v>2.9</v>
      </c>
      <c r="C36" s="213">
        <f t="shared" si="16"/>
        <v>2.2416824154545458</v>
      </c>
      <c r="F36"/>
    </row>
    <row r="37" spans="1:6" x14ac:dyDescent="0.2">
      <c r="A37" s="366">
        <v>2024</v>
      </c>
      <c r="B37" s="641">
        <f t="shared" si="17"/>
        <v>2.9</v>
      </c>
      <c r="C37" s="213">
        <f t="shared" si="16"/>
        <v>2.2416824154545458</v>
      </c>
      <c r="F37"/>
    </row>
    <row r="38" spans="1:6" x14ac:dyDescent="0.2">
      <c r="A38" s="366">
        <v>2025</v>
      </c>
      <c r="B38" s="641">
        <f t="shared" si="17"/>
        <v>2.9</v>
      </c>
      <c r="C38" s="213">
        <f t="shared" si="16"/>
        <v>2.2416824154545458</v>
      </c>
      <c r="F38"/>
    </row>
    <row r="39" spans="1:6" x14ac:dyDescent="0.2">
      <c r="A39" s="366">
        <v>2026</v>
      </c>
      <c r="B39" s="641">
        <f>$B$28/5</f>
        <v>2.8</v>
      </c>
      <c r="C39" s="213">
        <f t="shared" si="16"/>
        <v>2.1643830218181819</v>
      </c>
      <c r="F39"/>
    </row>
    <row r="40" spans="1:6" x14ac:dyDescent="0.2">
      <c r="A40" s="366">
        <v>2027</v>
      </c>
      <c r="B40" s="641">
        <f t="shared" ref="B40:B43" si="18">$B$28/5</f>
        <v>2.8</v>
      </c>
      <c r="C40" s="213">
        <f t="shared" si="16"/>
        <v>2.1643830218181819</v>
      </c>
      <c r="F40"/>
    </row>
    <row r="41" spans="1:6" x14ac:dyDescent="0.2">
      <c r="A41" s="366">
        <v>2028</v>
      </c>
      <c r="B41" s="641">
        <f t="shared" si="18"/>
        <v>2.8</v>
      </c>
      <c r="C41" s="213">
        <f t="shared" si="16"/>
        <v>2.1643830218181819</v>
      </c>
      <c r="F41"/>
    </row>
    <row r="42" spans="1:6" x14ac:dyDescent="0.2">
      <c r="A42" s="366">
        <v>2029</v>
      </c>
      <c r="B42" s="641">
        <f t="shared" si="18"/>
        <v>2.8</v>
      </c>
      <c r="C42" s="213">
        <f t="shared" si="16"/>
        <v>2.1643830218181819</v>
      </c>
      <c r="F42"/>
    </row>
    <row r="43" spans="1:6" x14ac:dyDescent="0.2">
      <c r="A43" s="366">
        <v>2030</v>
      </c>
      <c r="B43" s="641">
        <f t="shared" si="18"/>
        <v>2.8</v>
      </c>
      <c r="C43" s="213">
        <f t="shared" si="16"/>
        <v>2.1643830218181819</v>
      </c>
      <c r="F43"/>
    </row>
    <row r="44" spans="1:6" x14ac:dyDescent="0.2">
      <c r="A44" s="366">
        <v>2031</v>
      </c>
      <c r="B44" s="641">
        <f>$B$29/5</f>
        <v>2.4</v>
      </c>
      <c r="C44" s="213">
        <f t="shared" si="16"/>
        <v>1.8551854472727274</v>
      </c>
      <c r="F44"/>
    </row>
    <row r="45" spans="1:6" x14ac:dyDescent="0.2">
      <c r="A45" s="366">
        <v>2032</v>
      </c>
      <c r="B45" s="641">
        <f t="shared" ref="B45:B48" si="19">$B$29/5</f>
        <v>2.4</v>
      </c>
      <c r="C45" s="213">
        <f t="shared" si="16"/>
        <v>1.8551854472727274</v>
      </c>
      <c r="F45"/>
    </row>
    <row r="46" spans="1:6" x14ac:dyDescent="0.2">
      <c r="A46" s="366">
        <v>2033</v>
      </c>
      <c r="B46" s="641">
        <f t="shared" si="19"/>
        <v>2.4</v>
      </c>
      <c r="C46" s="213">
        <f t="shared" si="16"/>
        <v>1.8551854472727274</v>
      </c>
      <c r="F46"/>
    </row>
    <row r="47" spans="1:6" x14ac:dyDescent="0.2">
      <c r="A47" s="366">
        <v>2034</v>
      </c>
      <c r="B47" s="641">
        <f t="shared" si="19"/>
        <v>2.4</v>
      </c>
      <c r="C47" s="213">
        <f t="shared" si="16"/>
        <v>1.8551854472727274</v>
      </c>
      <c r="F47"/>
    </row>
    <row r="48" spans="1:6" x14ac:dyDescent="0.2">
      <c r="A48" s="366">
        <v>2035</v>
      </c>
      <c r="B48" s="641">
        <f t="shared" si="19"/>
        <v>2.4</v>
      </c>
      <c r="C48" s="213">
        <f t="shared" si="16"/>
        <v>1.8551854472727274</v>
      </c>
      <c r="F48"/>
    </row>
    <row r="49" spans="1:22" x14ac:dyDescent="0.2">
      <c r="A49" s="366">
        <v>2036</v>
      </c>
      <c r="B49" s="641">
        <f>$B$30/5</f>
        <v>2.2999999999999998</v>
      </c>
      <c r="C49" s="213">
        <f t="shared" si="16"/>
        <v>1.7778860536363637</v>
      </c>
      <c r="F49"/>
    </row>
    <row r="50" spans="1:22" x14ac:dyDescent="0.2">
      <c r="A50" s="366">
        <v>2037</v>
      </c>
      <c r="B50" s="641">
        <f t="shared" ref="B50:B53" si="20">$B$30/5</f>
        <v>2.2999999999999998</v>
      </c>
      <c r="C50" s="213">
        <f t="shared" si="16"/>
        <v>1.7778860536363637</v>
      </c>
      <c r="F50"/>
    </row>
    <row r="51" spans="1:22" x14ac:dyDescent="0.2">
      <c r="A51" s="366">
        <v>2038</v>
      </c>
      <c r="B51" s="641">
        <f t="shared" si="20"/>
        <v>2.2999999999999998</v>
      </c>
      <c r="C51" s="213">
        <f t="shared" si="16"/>
        <v>1.7778860536363637</v>
      </c>
      <c r="F51"/>
    </row>
    <row r="52" spans="1:22" x14ac:dyDescent="0.2">
      <c r="A52" s="366">
        <v>2039</v>
      </c>
      <c r="B52" s="641">
        <f t="shared" si="20"/>
        <v>2.2999999999999998</v>
      </c>
      <c r="C52" s="213">
        <f t="shared" si="16"/>
        <v>1.7778860536363637</v>
      </c>
      <c r="F52"/>
    </row>
    <row r="53" spans="1:22" ht="16" thickBot="1" x14ac:dyDescent="0.25">
      <c r="A53" s="366">
        <v>2040</v>
      </c>
      <c r="B53" s="641">
        <f t="shared" si="20"/>
        <v>2.2999999999999998</v>
      </c>
      <c r="C53" s="213">
        <f t="shared" si="16"/>
        <v>1.7778860536363637</v>
      </c>
      <c r="F53"/>
    </row>
    <row r="54" spans="1:22" ht="25" thickBot="1" x14ac:dyDescent="0.25">
      <c r="A54" s="804" t="s">
        <v>295</v>
      </c>
      <c r="B54" s="805"/>
      <c r="C54" s="805"/>
      <c r="D54" s="805"/>
      <c r="E54" s="805"/>
      <c r="F54" s="805"/>
      <c r="G54" s="805"/>
      <c r="H54" s="805"/>
      <c r="I54" s="805"/>
      <c r="J54" s="805"/>
      <c r="K54" s="805"/>
      <c r="L54" s="805"/>
      <c r="M54" s="805"/>
      <c r="N54" s="805"/>
      <c r="O54" s="805"/>
      <c r="P54" s="805"/>
      <c r="Q54" s="805"/>
      <c r="R54" s="805"/>
      <c r="S54" s="805"/>
      <c r="T54" s="805"/>
      <c r="U54" s="806"/>
    </row>
    <row r="55" spans="1:22" ht="17" thickBot="1" x14ac:dyDescent="0.25">
      <c r="A55" s="607" t="s">
        <v>296</v>
      </c>
      <c r="B55" s="608" t="s">
        <v>297</v>
      </c>
      <c r="C55" s="609" t="s">
        <v>44</v>
      </c>
      <c r="D55" s="608" t="s">
        <v>165</v>
      </c>
      <c r="E55" s="590">
        <v>1990</v>
      </c>
      <c r="F55" s="590">
        <v>2000</v>
      </c>
      <c r="G55" s="590">
        <v>2005</v>
      </c>
      <c r="H55" s="590">
        <v>2006</v>
      </c>
      <c r="I55" s="590">
        <v>2007</v>
      </c>
      <c r="J55" s="590">
        <v>2008</v>
      </c>
      <c r="K55" s="590">
        <v>2009</v>
      </c>
      <c r="L55" s="590">
        <v>2010</v>
      </c>
      <c r="M55" s="590">
        <v>2011</v>
      </c>
      <c r="N55" s="590">
        <v>2012</v>
      </c>
      <c r="O55" s="590">
        <v>2013</v>
      </c>
      <c r="P55" s="590">
        <v>2014</v>
      </c>
      <c r="Q55" s="590">
        <v>2015</v>
      </c>
      <c r="R55" s="590">
        <v>2016</v>
      </c>
      <c r="S55" s="590">
        <v>2017</v>
      </c>
      <c r="T55" s="590">
        <v>2018</v>
      </c>
      <c r="U55" s="610">
        <v>2019</v>
      </c>
    </row>
    <row r="56" spans="1:22" ht="16" x14ac:dyDescent="0.2">
      <c r="A56" s="611" t="s">
        <v>298</v>
      </c>
      <c r="B56" s="642"/>
      <c r="C56" s="643" t="s">
        <v>299</v>
      </c>
      <c r="D56" s="644" t="s">
        <v>300</v>
      </c>
      <c r="E56" s="645">
        <v>6020</v>
      </c>
      <c r="F56" s="645">
        <v>8970</v>
      </c>
      <c r="G56" s="645">
        <v>8060</v>
      </c>
      <c r="H56" s="645">
        <v>7700</v>
      </c>
      <c r="I56" s="645">
        <v>7580</v>
      </c>
      <c r="J56" s="645">
        <v>7100</v>
      </c>
      <c r="K56" s="645">
        <v>7060</v>
      </c>
      <c r="L56" s="645">
        <v>5340</v>
      </c>
      <c r="M56" s="645">
        <v>4920</v>
      </c>
      <c r="N56" s="645">
        <v>4060</v>
      </c>
      <c r="O56" s="645">
        <v>4190</v>
      </c>
      <c r="P56" s="645">
        <v>3760</v>
      </c>
      <c r="Q56" s="645">
        <v>3780</v>
      </c>
      <c r="R56" s="645">
        <v>4000</v>
      </c>
      <c r="S56" s="645">
        <v>3340</v>
      </c>
      <c r="T56" s="645">
        <v>3670</v>
      </c>
      <c r="U56" s="646">
        <v>3300</v>
      </c>
    </row>
    <row r="57" spans="1:22" ht="16" x14ac:dyDescent="0.2">
      <c r="A57" s="612" t="s">
        <v>298</v>
      </c>
      <c r="B57" s="622" t="s">
        <v>301</v>
      </c>
      <c r="C57" s="647" t="s">
        <v>299</v>
      </c>
      <c r="D57" s="648" t="s">
        <v>302</v>
      </c>
      <c r="E57" s="645">
        <v>1180</v>
      </c>
      <c r="F57" s="645">
        <v>3130</v>
      </c>
      <c r="G57" s="645">
        <v>2910</v>
      </c>
      <c r="H57" s="701">
        <f t="shared" ref="H57:T57" si="21">E4*1000</f>
        <v>2893.404</v>
      </c>
      <c r="I57" s="701">
        <f t="shared" si="21"/>
        <v>2940</v>
      </c>
      <c r="J57" s="701">
        <f t="shared" si="21"/>
        <v>3150</v>
      </c>
      <c r="K57" s="701">
        <f t="shared" si="21"/>
        <v>3030.268</v>
      </c>
      <c r="L57" s="701">
        <f t="shared" si="21"/>
        <v>2600</v>
      </c>
      <c r="M57" s="701">
        <f t="shared" si="21"/>
        <v>2722.9169999999999</v>
      </c>
      <c r="N57" s="701">
        <f t="shared" si="21"/>
        <v>2319.2539999999999</v>
      </c>
      <c r="O57" s="701">
        <f t="shared" si="21"/>
        <v>2811.8284999749999</v>
      </c>
      <c r="P57" s="701">
        <f t="shared" si="21"/>
        <v>2847.0715000249998</v>
      </c>
      <c r="Q57" s="701">
        <f t="shared" si="21"/>
        <v>2123.8321854159999</v>
      </c>
      <c r="R57" s="701">
        <f t="shared" si="21"/>
        <v>2767.2271510539999</v>
      </c>
      <c r="S57" s="701">
        <f t="shared" si="21"/>
        <v>2435.02952</v>
      </c>
      <c r="T57" s="701">
        <f t="shared" si="21"/>
        <v>2931.9206199999999</v>
      </c>
      <c r="U57" s="702">
        <f>R4*1000</f>
        <v>2550.8799900000004</v>
      </c>
      <c r="V57" t="s">
        <v>303</v>
      </c>
    </row>
    <row r="58" spans="1:22" ht="16" x14ac:dyDescent="0.2">
      <c r="A58" s="612" t="s">
        <v>298</v>
      </c>
      <c r="B58" s="642"/>
      <c r="C58" s="647" t="s">
        <v>299</v>
      </c>
      <c r="D58" s="648" t="s">
        <v>70</v>
      </c>
      <c r="E58" s="645">
        <v>0</v>
      </c>
      <c r="F58" s="645">
        <v>0</v>
      </c>
      <c r="G58" s="645" t="s">
        <v>304</v>
      </c>
      <c r="H58" s="645" t="s">
        <v>304</v>
      </c>
      <c r="I58" s="645" t="s">
        <v>304</v>
      </c>
      <c r="J58" s="645" t="s">
        <v>304</v>
      </c>
      <c r="K58" s="645" t="s">
        <v>304</v>
      </c>
      <c r="L58" s="645" t="s">
        <v>304</v>
      </c>
      <c r="M58" s="645" t="s">
        <v>304</v>
      </c>
      <c r="N58" s="645" t="s">
        <v>304</v>
      </c>
      <c r="O58" s="645" t="s">
        <v>304</v>
      </c>
      <c r="P58" s="645">
        <v>1040</v>
      </c>
      <c r="Q58" s="645">
        <v>1040</v>
      </c>
      <c r="R58" s="645">
        <v>1000</v>
      </c>
      <c r="S58" s="645">
        <v>580</v>
      </c>
      <c r="T58" s="645">
        <v>650</v>
      </c>
      <c r="U58" s="646">
        <v>640</v>
      </c>
    </row>
    <row r="59" spans="1:22" ht="32" x14ac:dyDescent="0.2">
      <c r="A59" s="612" t="s">
        <v>298</v>
      </c>
      <c r="B59" s="642"/>
      <c r="C59" s="647" t="s">
        <v>299</v>
      </c>
      <c r="D59" s="649" t="s">
        <v>71</v>
      </c>
      <c r="E59" s="645">
        <v>4840</v>
      </c>
      <c r="F59" s="645">
        <v>5840</v>
      </c>
      <c r="G59" s="645" t="s">
        <v>304</v>
      </c>
      <c r="H59" s="645" t="s">
        <v>304</v>
      </c>
      <c r="I59" s="645" t="s">
        <v>304</v>
      </c>
      <c r="J59" s="645" t="s">
        <v>304</v>
      </c>
      <c r="K59" s="645" t="s">
        <v>304</v>
      </c>
      <c r="L59" s="645" t="s">
        <v>304</v>
      </c>
      <c r="M59" s="699" t="s">
        <v>305</v>
      </c>
      <c r="N59" s="699" t="s">
        <v>305</v>
      </c>
      <c r="O59" s="699" t="s">
        <v>305</v>
      </c>
      <c r="P59" s="699" t="s">
        <v>305</v>
      </c>
      <c r="Q59" s="699" t="s">
        <v>305</v>
      </c>
      <c r="R59" s="699" t="s">
        <v>305</v>
      </c>
      <c r="S59" s="699" t="s">
        <v>305</v>
      </c>
      <c r="T59" s="699" t="s">
        <v>305</v>
      </c>
      <c r="U59" s="700" t="s">
        <v>305</v>
      </c>
    </row>
    <row r="60" spans="1:22" ht="16" x14ac:dyDescent="0.2">
      <c r="A60" s="612" t="s">
        <v>298</v>
      </c>
      <c r="B60" s="642"/>
      <c r="C60" s="647" t="s">
        <v>299</v>
      </c>
      <c r="D60" s="648" t="s">
        <v>306</v>
      </c>
      <c r="E60" s="645">
        <v>0</v>
      </c>
      <c r="F60" s="645">
        <v>0</v>
      </c>
      <c r="G60" s="645">
        <v>0</v>
      </c>
      <c r="H60" s="645">
        <v>0</v>
      </c>
      <c r="I60" s="645">
        <v>0</v>
      </c>
      <c r="J60" s="645">
        <v>0</v>
      </c>
      <c r="K60" s="645">
        <v>0</v>
      </c>
      <c r="L60" s="645">
        <v>0</v>
      </c>
      <c r="M60" s="645">
        <v>0</v>
      </c>
      <c r="N60" s="645">
        <v>0</v>
      </c>
      <c r="O60" s="645">
        <v>0</v>
      </c>
      <c r="P60" s="645">
        <v>0</v>
      </c>
      <c r="Q60" s="645">
        <v>0</v>
      </c>
      <c r="R60" s="645">
        <v>0</v>
      </c>
      <c r="S60" s="645">
        <v>0</v>
      </c>
      <c r="T60" s="645">
        <v>0</v>
      </c>
      <c r="U60" s="646">
        <v>0</v>
      </c>
    </row>
    <row r="61" spans="1:22" ht="16" x14ac:dyDescent="0.2">
      <c r="A61" s="612" t="s">
        <v>298</v>
      </c>
      <c r="B61" s="622" t="s">
        <v>301</v>
      </c>
      <c r="C61" s="647" t="s">
        <v>299</v>
      </c>
      <c r="D61" s="650" t="s">
        <v>307</v>
      </c>
      <c r="E61" s="645">
        <v>6020</v>
      </c>
      <c r="F61" s="645">
        <v>8970</v>
      </c>
      <c r="G61" s="645">
        <v>8060</v>
      </c>
      <c r="H61" s="645">
        <v>7700</v>
      </c>
      <c r="I61" s="645">
        <v>7580</v>
      </c>
      <c r="J61" s="645">
        <v>7100</v>
      </c>
      <c r="K61" s="645">
        <v>7060</v>
      </c>
      <c r="L61" s="645">
        <v>5340</v>
      </c>
      <c r="M61" s="645">
        <v>4920</v>
      </c>
      <c r="N61" s="645">
        <v>4060</v>
      </c>
      <c r="O61" s="645">
        <v>4190</v>
      </c>
      <c r="P61" s="645">
        <v>3760</v>
      </c>
      <c r="Q61" s="645">
        <v>3780</v>
      </c>
      <c r="R61" s="645">
        <v>4000</v>
      </c>
      <c r="S61" s="645">
        <v>3340</v>
      </c>
      <c r="T61" s="645">
        <v>3670</v>
      </c>
      <c r="U61" s="646">
        <v>3300</v>
      </c>
    </row>
    <row r="62" spans="1:22" ht="33" thickBot="1" x14ac:dyDescent="0.25">
      <c r="A62" s="612" t="s">
        <v>298</v>
      </c>
      <c r="B62" s="642"/>
      <c r="C62" s="183"/>
      <c r="D62" s="651" t="s">
        <v>308</v>
      </c>
      <c r="E62" s="645"/>
      <c r="F62" s="703">
        <f>F57/F61</f>
        <v>0.34894091415830547</v>
      </c>
      <c r="G62" s="703">
        <f t="shared" ref="G62:T62" si="22">G57/G61</f>
        <v>0.36104218362282881</v>
      </c>
      <c r="H62" s="703">
        <f>H57/H61</f>
        <v>0.37576675324675324</v>
      </c>
      <c r="I62" s="703">
        <f t="shared" si="22"/>
        <v>0.38786279683377306</v>
      </c>
      <c r="J62" s="703">
        <f t="shared" si="22"/>
        <v>0.44366197183098594</v>
      </c>
      <c r="K62" s="703">
        <f>K57/K61</f>
        <v>0.42921643059490083</v>
      </c>
      <c r="L62" s="703">
        <f>L57/L61</f>
        <v>0.48689138576779029</v>
      </c>
      <c r="M62" s="703">
        <f t="shared" si="22"/>
        <v>0.55343841463414634</v>
      </c>
      <c r="N62" s="703">
        <f t="shared" si="22"/>
        <v>0.57124482758620687</v>
      </c>
      <c r="O62" s="703">
        <f t="shared" si="22"/>
        <v>0.67108078758353218</v>
      </c>
      <c r="P62" s="703">
        <f t="shared" si="22"/>
        <v>0.75719986702792541</v>
      </c>
      <c r="Q62" s="703">
        <f t="shared" si="22"/>
        <v>0.56186036651216931</v>
      </c>
      <c r="R62" s="703">
        <f t="shared" si="22"/>
        <v>0.69180678776350002</v>
      </c>
      <c r="S62" s="703">
        <f t="shared" si="22"/>
        <v>0.72905075449101797</v>
      </c>
      <c r="T62" s="703">
        <f t="shared" si="22"/>
        <v>0.7988884523160763</v>
      </c>
      <c r="U62" s="703">
        <f>U57/U61</f>
        <v>0.77299393636363645</v>
      </c>
    </row>
    <row r="63" spans="1:22" ht="20" thickBot="1" x14ac:dyDescent="0.3">
      <c r="A63" s="613" t="s">
        <v>309</v>
      </c>
      <c r="B63" s="614"/>
      <c r="C63" s="14"/>
      <c r="D63" s="115"/>
    </row>
    <row r="64" spans="1:22" x14ac:dyDescent="0.2">
      <c r="A64" s="256" t="s">
        <v>218</v>
      </c>
      <c r="B64" s="184">
        <v>1000</v>
      </c>
      <c r="C64" s="115"/>
      <c r="D64" s="14"/>
      <c r="E64" s="13"/>
      <c r="F64"/>
    </row>
    <row r="65" spans="1:34" ht="16" thickBot="1" x14ac:dyDescent="0.25">
      <c r="A65" s="257" t="s">
        <v>219</v>
      </c>
      <c r="B65" s="183">
        <v>1000000</v>
      </c>
      <c r="C65" s="115"/>
      <c r="D65" s="14"/>
      <c r="E65" s="13"/>
      <c r="F65"/>
    </row>
    <row r="66" spans="1:34" ht="40.5" customHeight="1" thickBot="1" x14ac:dyDescent="0.25">
      <c r="A66" s="615" t="s">
        <v>43</v>
      </c>
      <c r="B66" s="616" t="s">
        <v>276</v>
      </c>
      <c r="C66" s="617" t="s">
        <v>277</v>
      </c>
      <c r="D66" s="618">
        <v>2014</v>
      </c>
      <c r="E66" s="618">
        <v>2015</v>
      </c>
      <c r="F66" s="618">
        <v>2016</v>
      </c>
      <c r="G66" s="618">
        <v>2017</v>
      </c>
      <c r="H66" s="618">
        <v>2018</v>
      </c>
      <c r="I66" s="618">
        <v>2019</v>
      </c>
      <c r="J66" s="618">
        <v>2020</v>
      </c>
      <c r="K66" s="618">
        <v>2021</v>
      </c>
      <c r="L66" s="618">
        <v>2022</v>
      </c>
      <c r="M66" s="618">
        <v>2023</v>
      </c>
      <c r="N66" s="618">
        <v>2024</v>
      </c>
      <c r="O66" s="618">
        <v>2025</v>
      </c>
      <c r="P66" s="618">
        <v>2026</v>
      </c>
      <c r="Q66" s="618">
        <v>2027</v>
      </c>
      <c r="R66" s="618">
        <v>2028</v>
      </c>
      <c r="S66" s="618">
        <v>2029</v>
      </c>
      <c r="T66" s="618">
        <v>2030</v>
      </c>
      <c r="U66" s="618">
        <v>2031</v>
      </c>
      <c r="V66" s="618">
        <v>2032</v>
      </c>
      <c r="W66" s="618">
        <v>2033</v>
      </c>
      <c r="X66" s="618">
        <v>2034</v>
      </c>
      <c r="Y66" s="618">
        <v>2035</v>
      </c>
      <c r="Z66" s="618">
        <v>2036</v>
      </c>
      <c r="AA66" s="618">
        <v>2037</v>
      </c>
      <c r="AB66" s="618">
        <v>2038</v>
      </c>
      <c r="AC66" s="618">
        <v>2039</v>
      </c>
      <c r="AD66" s="618">
        <v>2040</v>
      </c>
      <c r="AE66" s="618">
        <v>2041</v>
      </c>
      <c r="AF66" s="618">
        <v>2042</v>
      </c>
      <c r="AG66" s="618">
        <v>2043</v>
      </c>
      <c r="AH66" s="619">
        <v>2044</v>
      </c>
    </row>
    <row r="67" spans="1:34" x14ac:dyDescent="0.2">
      <c r="A67" s="620" t="str">
        <f>Schedule!$C$3</f>
        <v xml:space="preserve">2012 Federal Regulations </v>
      </c>
      <c r="B67" s="184">
        <f>Schedule!C6</f>
        <v>2014</v>
      </c>
      <c r="C67" s="623">
        <f>Schedule!C38</f>
        <v>2043</v>
      </c>
      <c r="D67" s="652">
        <f t="shared" ref="D67:AH67" si="23">E11*$B$65/$M$5</f>
        <v>2247.4890000000005</v>
      </c>
      <c r="E67" s="652">
        <f t="shared" si="23"/>
        <v>2247.4890000000005</v>
      </c>
      <c r="F67" s="652">
        <f t="shared" si="23"/>
        <v>2247.4890000000005</v>
      </c>
      <c r="G67" s="652">
        <f t="shared" si="23"/>
        <v>2247.4890000000005</v>
      </c>
      <c r="H67" s="652">
        <f t="shared" si="23"/>
        <v>2247.4890000000005</v>
      </c>
      <c r="I67" s="652">
        <f t="shared" si="23"/>
        <v>2247.4890000000005</v>
      </c>
      <c r="J67" s="652">
        <f t="shared" si="23"/>
        <v>2247.4890000000005</v>
      </c>
      <c r="K67" s="652">
        <f t="shared" si="23"/>
        <v>2247.4890000000005</v>
      </c>
      <c r="L67" s="652">
        <f t="shared" si="23"/>
        <v>2247.4890000000005</v>
      </c>
      <c r="M67" s="652">
        <f t="shared" si="23"/>
        <v>2247.4890000000005</v>
      </c>
      <c r="N67" s="652">
        <f t="shared" si="23"/>
        <v>2247.4890000000005</v>
      </c>
      <c r="O67" s="652">
        <f t="shared" si="23"/>
        <v>2247.4890000000005</v>
      </c>
      <c r="P67" s="652">
        <f t="shared" si="23"/>
        <v>2247.4890000000005</v>
      </c>
      <c r="Q67" s="652">
        <f t="shared" si="23"/>
        <v>2247.4890000000005</v>
      </c>
      <c r="R67" s="652">
        <f t="shared" si="23"/>
        <v>2247.4890000000005</v>
      </c>
      <c r="S67" s="652">
        <f t="shared" si="23"/>
        <v>2247.4890000000005</v>
      </c>
      <c r="T67" s="652">
        <f t="shared" si="23"/>
        <v>2247.4890000000005</v>
      </c>
      <c r="U67" s="652">
        <f t="shared" si="23"/>
        <v>2247.4890000000005</v>
      </c>
      <c r="V67" s="652">
        <f t="shared" si="23"/>
        <v>2247.4890000000005</v>
      </c>
      <c r="W67" s="652">
        <f t="shared" si="23"/>
        <v>2247.4890000000005</v>
      </c>
      <c r="X67" s="652">
        <f t="shared" si="23"/>
        <v>2247.4890000000005</v>
      </c>
      <c r="Y67" s="652">
        <f t="shared" si="23"/>
        <v>2247.4890000000005</v>
      </c>
      <c r="Z67" s="652">
        <f t="shared" si="23"/>
        <v>2247.4890000000005</v>
      </c>
      <c r="AA67" s="652">
        <f t="shared" si="23"/>
        <v>2247.4890000000005</v>
      </c>
      <c r="AB67" s="652">
        <f t="shared" si="23"/>
        <v>2247.4890000000005</v>
      </c>
      <c r="AC67" s="652">
        <f t="shared" si="23"/>
        <v>2247.4890000000005</v>
      </c>
      <c r="AD67" s="652">
        <f t="shared" si="23"/>
        <v>2247.4890000000005</v>
      </c>
      <c r="AE67" s="652">
        <f t="shared" si="23"/>
        <v>2247.4890000000005</v>
      </c>
      <c r="AF67" s="652">
        <f t="shared" si="23"/>
        <v>2247.4890000000005</v>
      </c>
      <c r="AG67" s="652">
        <f t="shared" si="23"/>
        <v>2247.4890000000005</v>
      </c>
      <c r="AH67" s="335">
        <f t="shared" si="23"/>
        <v>0</v>
      </c>
    </row>
    <row r="68" spans="1:34" ht="16" thickBot="1" x14ac:dyDescent="0.25">
      <c r="A68" s="439" t="s">
        <v>310</v>
      </c>
      <c r="B68" s="188">
        <f>Schedule!F6</f>
        <v>2019</v>
      </c>
      <c r="C68" s="628">
        <f>Schedule!F38</f>
        <v>2029</v>
      </c>
      <c r="D68" s="621">
        <f t="shared" ref="D68:I68" si="24">M3/$B$64</f>
        <v>2247.489</v>
      </c>
      <c r="E68" s="621">
        <f t="shared" si="24"/>
        <v>2557.8739999999998</v>
      </c>
      <c r="F68" s="621">
        <f t="shared" si="24"/>
        <v>1653.251</v>
      </c>
      <c r="G68" s="621">
        <f t="shared" si="24"/>
        <v>2157.0450000000001</v>
      </c>
      <c r="H68" s="621">
        <f t="shared" si="24"/>
        <v>2093.9110000000001</v>
      </c>
      <c r="I68" s="621">
        <f t="shared" si="24"/>
        <v>2328.6689999999999</v>
      </c>
      <c r="J68" s="653">
        <f t="shared" ref="J68:AH68" si="25">K17*$B$65/$R$5</f>
        <v>1411.3145454545454</v>
      </c>
      <c r="K68" s="653">
        <f t="shared" si="25"/>
        <v>2046.4060909090911</v>
      </c>
      <c r="L68" s="653">
        <f t="shared" si="25"/>
        <v>2046.4060909090911</v>
      </c>
      <c r="M68" s="653">
        <f t="shared" si="25"/>
        <v>2046.4060909090911</v>
      </c>
      <c r="N68" s="653">
        <f t="shared" si="25"/>
        <v>2046.4060909090911</v>
      </c>
      <c r="O68" s="653">
        <f t="shared" si="25"/>
        <v>2046.4060909090911</v>
      </c>
      <c r="P68" s="653">
        <f t="shared" si="25"/>
        <v>1975.8403636363635</v>
      </c>
      <c r="Q68" s="653">
        <f t="shared" si="25"/>
        <v>1975.8403636363635</v>
      </c>
      <c r="R68" s="653">
        <f t="shared" si="25"/>
        <v>1975.8403636363635</v>
      </c>
      <c r="S68" s="653">
        <f t="shared" si="25"/>
        <v>1975.8403636363635</v>
      </c>
      <c r="T68" s="653">
        <f t="shared" si="25"/>
        <v>0</v>
      </c>
      <c r="U68" s="653">
        <f t="shared" si="25"/>
        <v>0</v>
      </c>
      <c r="V68" s="653">
        <f t="shared" si="25"/>
        <v>0</v>
      </c>
      <c r="W68" s="653">
        <f t="shared" si="25"/>
        <v>0</v>
      </c>
      <c r="X68" s="653">
        <f t="shared" si="25"/>
        <v>0</v>
      </c>
      <c r="Y68" s="653">
        <f t="shared" si="25"/>
        <v>0</v>
      </c>
      <c r="Z68" s="653">
        <f t="shared" si="25"/>
        <v>0</v>
      </c>
      <c r="AA68" s="653">
        <f t="shared" si="25"/>
        <v>0</v>
      </c>
      <c r="AB68" s="653">
        <f t="shared" si="25"/>
        <v>0</v>
      </c>
      <c r="AC68" s="653">
        <f t="shared" si="25"/>
        <v>0</v>
      </c>
      <c r="AD68" s="653">
        <f t="shared" si="25"/>
        <v>0</v>
      </c>
      <c r="AE68" s="653">
        <f t="shared" si="25"/>
        <v>0</v>
      </c>
      <c r="AF68" s="653">
        <f t="shared" si="25"/>
        <v>0</v>
      </c>
      <c r="AG68" s="653">
        <f t="shared" si="25"/>
        <v>0</v>
      </c>
      <c r="AH68" s="654">
        <f t="shared" si="25"/>
        <v>0</v>
      </c>
    </row>
    <row r="69" spans="1:34" x14ac:dyDescent="0.2">
      <c r="A69" s="14"/>
      <c r="B69" s="14"/>
      <c r="C69" s="14"/>
      <c r="D69" s="115"/>
    </row>
  </sheetData>
  <mergeCells count="7">
    <mergeCell ref="A54:U54"/>
    <mergeCell ref="A1:AR1"/>
    <mergeCell ref="A18:B18"/>
    <mergeCell ref="A24:F24"/>
    <mergeCell ref="A31:C31"/>
    <mergeCell ref="A9:C9"/>
    <mergeCell ref="E9:AL9"/>
  </mergeCells>
  <phoneticPr fontId="17" type="noConversion"/>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F78CE-B285-48A1-BD29-FA5C48BB38E7}">
  <dimension ref="A6:F16"/>
  <sheetViews>
    <sheetView workbookViewId="0">
      <selection activeCell="B16" sqref="B16"/>
    </sheetView>
  </sheetViews>
  <sheetFormatPr baseColWidth="10" defaultColWidth="8.83203125" defaultRowHeight="15" x14ac:dyDescent="0.2"/>
  <cols>
    <col min="1" max="1" width="8.83203125" style="6"/>
    <col min="2" max="2" width="80" style="13" customWidth="1"/>
    <col min="3" max="3" width="12.83203125" customWidth="1"/>
    <col min="4" max="4" width="45.6640625" style="13" customWidth="1"/>
  </cols>
  <sheetData>
    <row r="6" spans="1:6" ht="16" x14ac:dyDescent="0.2">
      <c r="A6" s="51" t="s">
        <v>311</v>
      </c>
      <c r="B6" s="50" t="s">
        <v>312</v>
      </c>
      <c r="C6" s="19" t="s">
        <v>313</v>
      </c>
      <c r="D6" s="50" t="s">
        <v>314</v>
      </c>
      <c r="E6" s="19"/>
      <c r="F6" s="19"/>
    </row>
    <row r="7" spans="1:6" ht="16" x14ac:dyDescent="0.2">
      <c r="A7" s="6">
        <v>1</v>
      </c>
      <c r="B7" s="13" t="s">
        <v>315</v>
      </c>
      <c r="C7" t="s">
        <v>316</v>
      </c>
    </row>
    <row r="8" spans="1:6" ht="32" x14ac:dyDescent="0.2">
      <c r="A8" s="6">
        <v>2</v>
      </c>
      <c r="B8" s="13" t="s">
        <v>317</v>
      </c>
      <c r="C8" t="s">
        <v>318</v>
      </c>
      <c r="D8" s="13" t="s">
        <v>319</v>
      </c>
    </row>
    <row r="9" spans="1:6" ht="32" x14ac:dyDescent="0.2">
      <c r="A9" s="6">
        <v>3</v>
      </c>
      <c r="B9" s="12" t="s">
        <v>320</v>
      </c>
      <c r="C9" t="s">
        <v>46</v>
      </c>
    </row>
    <row r="10" spans="1:6" ht="32" x14ac:dyDescent="0.2">
      <c r="A10" s="6">
        <v>4</v>
      </c>
      <c r="B10" s="12" t="s">
        <v>321</v>
      </c>
      <c r="C10" t="s">
        <v>46</v>
      </c>
    </row>
    <row r="11" spans="1:6" ht="32" x14ac:dyDescent="0.2">
      <c r="A11" s="6">
        <v>5</v>
      </c>
      <c r="B11" s="13" t="s">
        <v>322</v>
      </c>
      <c r="C11" t="s">
        <v>49</v>
      </c>
    </row>
    <row r="12" spans="1:6" ht="32" x14ac:dyDescent="0.2">
      <c r="A12" s="6">
        <v>6</v>
      </c>
      <c r="B12" s="13" t="s">
        <v>323</v>
      </c>
      <c r="C12" t="s">
        <v>318</v>
      </c>
    </row>
    <row r="13" spans="1:6" ht="32" x14ac:dyDescent="0.2">
      <c r="A13" s="6">
        <v>7</v>
      </c>
      <c r="B13" s="13" t="s">
        <v>324</v>
      </c>
      <c r="C13" t="s">
        <v>48</v>
      </c>
    </row>
    <row r="14" spans="1:6" ht="48" x14ac:dyDescent="0.2">
      <c r="A14" s="6">
        <v>8</v>
      </c>
      <c r="B14" s="13" t="s">
        <v>325</v>
      </c>
      <c r="C14" t="s">
        <v>326</v>
      </c>
    </row>
    <row r="15" spans="1:6" ht="48" x14ac:dyDescent="0.2">
      <c r="A15" s="6">
        <v>9</v>
      </c>
      <c r="B15" s="13" t="s">
        <v>327</v>
      </c>
      <c r="C15" t="s">
        <v>49</v>
      </c>
    </row>
    <row r="16" spans="1:6" ht="32" x14ac:dyDescent="0.2">
      <c r="A16" s="6">
        <v>10</v>
      </c>
      <c r="B16" s="13" t="s">
        <v>328</v>
      </c>
      <c r="C16" t="s">
        <v>49</v>
      </c>
    </row>
  </sheetData>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787e5950a9249679d0130235a9a791b xmlns="52604411-7aeb-406e-8b34-4ce79a7293cc">
      <Terms xmlns="http://schemas.microsoft.com/office/infopath/2007/PartnerControls"/>
    </l787e5950a9249679d0130235a9a791b>
    <of2ed5e60f3c4f8984f283882cb94320 xmlns="52604411-7aeb-406e-8b34-4ce79a7293cc">
      <Terms xmlns="http://schemas.microsoft.com/office/infopath/2007/PartnerControls"/>
    </of2ed5e60f3c4f8984f283882cb94320>
    <TaxCatchAll xmlns="52604411-7aeb-406e-8b34-4ce79a7293cc" xsi:nil="true"/>
    <ff7c4ad8664a4671b57370e258acad6a xmlns="52604411-7aeb-406e-8b34-4ce79a7293cc">
      <Terms xmlns="http://schemas.microsoft.com/office/infopath/2007/PartnerControls"/>
    </ff7c4ad8664a4671b57370e258acad6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1DD8319445544490095DEBAD3E5885" ma:contentTypeVersion="18" ma:contentTypeDescription="Create a new document." ma:contentTypeScope="" ma:versionID="3094c3fad0ac27c19606896d648561fe">
  <xsd:schema xmlns:xsd="http://www.w3.org/2001/XMLSchema" xmlns:xs="http://www.w3.org/2001/XMLSchema" xmlns:p="http://schemas.microsoft.com/office/2006/metadata/properties" xmlns:ns2="52604411-7aeb-406e-8b34-4ce79a7293cc" xmlns:ns3="253064e2-08a4-4351-ae2e-f0c6f8028d4d" xmlns:ns4="f8ab1bf9-52b9-490d-bd4f-5dfa0772f789" targetNamespace="http://schemas.microsoft.com/office/2006/metadata/properties" ma:root="true" ma:fieldsID="cf5034fe3dcf7bf552579c628b7de485" ns2:_="" ns3:_="" ns4:_="">
    <xsd:import namespace="52604411-7aeb-406e-8b34-4ce79a7293cc"/>
    <xsd:import namespace="253064e2-08a4-4351-ae2e-f0c6f8028d4d"/>
    <xsd:import namespace="f8ab1bf9-52b9-490d-bd4f-5dfa0772f789"/>
    <xsd:element name="properties">
      <xsd:complexType>
        <xsd:sequence>
          <xsd:element name="documentManagement">
            <xsd:complexType>
              <xsd:all>
                <xsd:element ref="ns2:l787e5950a9249679d0130235a9a791b" minOccurs="0"/>
                <xsd:element ref="ns2:TaxCatchAll" minOccurs="0"/>
                <xsd:element ref="ns2:ff7c4ad8664a4671b57370e258acad6a" minOccurs="0"/>
                <xsd:element ref="ns2:of2ed5e60f3c4f8984f283882cb94320"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604411-7aeb-406e-8b34-4ce79a7293cc" elementFormDefault="qualified">
    <xsd:import namespace="http://schemas.microsoft.com/office/2006/documentManagement/types"/>
    <xsd:import namespace="http://schemas.microsoft.com/office/infopath/2007/PartnerControls"/>
    <xsd:element name="l787e5950a9249679d0130235a9a791b" ma:index="9" nillable="true" ma:taxonomy="true" ma:internalName="l787e5950a9249679d0130235a9a791b" ma:taxonomyFieldName="ProposedRetention" ma:displayName="ProposedRetention" ma:default="" ma:fieldId="{5787e595-0a92-4967-9d01-30235a9a791b}" ma:sspId="a296b89e-8abc-49db-b68e-edd9bb7809e5" ma:termSetId="1899fd67-b032-445b-9d35-9f66b9475fa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304f823-891a-4e85-b837-0f9bda2b93fa}" ma:internalName="TaxCatchAll" ma:showField="CatchAllData" ma:web="f8ab1bf9-52b9-490d-bd4f-5dfa0772f789">
      <xsd:complexType>
        <xsd:complexContent>
          <xsd:extension base="dms:MultiChoiceLookup">
            <xsd:sequence>
              <xsd:element name="Value" type="dms:Lookup" maxOccurs="unbounded" minOccurs="0" nillable="true"/>
            </xsd:sequence>
          </xsd:extension>
        </xsd:complexContent>
      </xsd:complexType>
    </xsd:element>
    <xsd:element name="ff7c4ad8664a4671b57370e258acad6a" ma:index="12" nillable="true" ma:taxonomy="true" ma:internalName="ff7c4ad8664a4671b57370e258acad6a" ma:taxonomyFieldName="Region" ma:displayName="Region" ma:default="" ma:fieldId="{ff7c4ad8-664a-4671-b573-70e258acad6a}" ma:sspId="a296b89e-8abc-49db-b68e-edd9bb7809e5" ma:termSetId="d0ef5e64-ccf8-4d0f-8f9e-d1bc0965d8f9" ma:anchorId="00000000-0000-0000-0000-000000000000" ma:open="false" ma:isKeyword="false">
      <xsd:complexType>
        <xsd:sequence>
          <xsd:element ref="pc:Terms" minOccurs="0" maxOccurs="1"/>
        </xsd:sequence>
      </xsd:complexType>
    </xsd:element>
    <xsd:element name="of2ed5e60f3c4f8984f283882cb94320" ma:index="14" nillable="true" ma:taxonomy="true" ma:internalName="of2ed5e60f3c4f8984f283882cb94320" ma:taxonomyFieldName="Topics" ma:displayName="Topics" ma:default="" ma:fieldId="{8f2ed5e6-0f3c-4f89-84f2-83882cb94320}" ma:taxonomyMulti="true" ma:sspId="a296b89e-8abc-49db-b68e-edd9bb7809e5" ma:termSetId="638057b0-b21b-42a9-a985-95f1f9da329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53064e2-08a4-4351-ae2e-f0c6f8028d4d"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8ab1bf9-52b9-490d-bd4f-5dfa0772f78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q 6 P Q U q U U 6 R S j A A A A 9 Q A A A B I A H A B D b 2 5 m a W c v U G F j a 2 F n Z S 5 4 b W w g o h g A K K A U A A A A A A A A A A A A A A A A A A A A A A A A A A A A h Y + x D o I w G I R f h X S n L c V B y U 8 Z X C U x I R r X p l R o h G J o s b y b g 4 / k K 4 h R 1 M 3 x v r t L 7 u 7 X G 2 R j 2 w Q X 1 V v d m R R F m K J A G d m V 2 l Q p G t w x X K K M w 1 b I k 6 h U M I W N T U a r U 1 Q 7 d 0 4 I 8 d 5 j H + O u r w i j N C K H f F P I W r U i 1 M Y 6 Y a R C n 1 b 5 v 4 U 4 7 F 9 j O M O r G C 8 Y w x T I z C D X 5 u u z a e 7 T / Y G w H h o 3 9 I o r E + 4 K I L M E 8 r 7 A H 1 B L A w Q U A A I A C A C r o 9 B 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6 P Q U i i K R 7 g O A A A A E Q A A A B M A H A B G b 3 J t d W x h c y 9 T Z W N 0 a W 9 u M S 5 t I K I Y A C i g F A A A A A A A A A A A A A A A A A A A A A A A A A A A A C t O T S 7 J z M 9 T C I b Q h t Y A U E s B A i 0 A F A A C A A g A q 6 P Q U q U U 6 R S j A A A A 9 Q A A A B I A A A A A A A A A A A A A A A A A A A A A A E N v b m Z p Z y 9 Q Y W N r Y W d l L n h t b F B L A Q I t A B Q A A g A I A K u j 0 F I P y u m r p A A A A O k A A A A T A A A A A A A A A A A A A A A A A O 8 A A A B b Q 2 9 u d G V u d F 9 U e X B l c 1 0 u e G 1 s U E s B A i 0 A F A A C A A g A q 6 P Q 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G r F N Q e 2 l 1 I v r a l I U H v A S c A A A A A A g A A A A A A A 2 Y A A M A A A A A Q A A A A b R L B O F F h T h 3 g 4 U h d s L Z Y o A A A A A A E g A A A o A A A A B A A A A B Q H b q G 3 4 d B L Q h J F g R 9 0 N H f U A A A A A g k t f B E S T 3 t n q D p a q V n Q 3 5 5 0 q / o D 4 W u K 8 6 e X c G 1 R H C C q N e r E 7 B + e 2 N t 4 N N r g / Z Z N f M Y P T 1 9 k i T Q Z E / 2 F S / 1 i b x 9 X V M s / M d b Q p M i Q W i M w k i x F A A A A I O n d T 2 e 1 G 9 v Y c H 4 Q K 7 M 8 x u U q U C q < / D a t a M a s h u p > 
</file>

<file path=customXml/itemProps1.xml><?xml version="1.0" encoding="utf-8"?>
<ds:datastoreItem xmlns:ds="http://schemas.openxmlformats.org/officeDocument/2006/customXml" ds:itemID="{43567EBD-FB75-4D57-A19F-1BB529611CAF}">
  <ds:schemaRefs>
    <ds:schemaRef ds:uri="f8ab1bf9-52b9-490d-bd4f-5dfa0772f789"/>
    <ds:schemaRef ds:uri="http://purl.org/dc/terms/"/>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purl.org/dc/dcmitype/"/>
    <ds:schemaRef ds:uri="52604411-7aeb-406e-8b34-4ce79a7293cc"/>
    <ds:schemaRef ds:uri="http://schemas.microsoft.com/office/infopath/2007/PartnerControls"/>
    <ds:schemaRef ds:uri="253064e2-08a4-4351-ae2e-f0c6f8028d4d"/>
    <ds:schemaRef ds:uri="http://www.w3.org/XML/1998/namespace"/>
  </ds:schemaRefs>
</ds:datastoreItem>
</file>

<file path=customXml/itemProps2.xml><?xml version="1.0" encoding="utf-8"?>
<ds:datastoreItem xmlns:ds="http://schemas.openxmlformats.org/officeDocument/2006/customXml" ds:itemID="{2BF1ABA3-2A23-4304-8F9B-8BDB6672AFDD}">
  <ds:schemaRefs>
    <ds:schemaRef ds:uri="http://schemas.microsoft.com/sharepoint/v3/contenttype/forms"/>
  </ds:schemaRefs>
</ds:datastoreItem>
</file>

<file path=customXml/itemProps3.xml><?xml version="1.0" encoding="utf-8"?>
<ds:datastoreItem xmlns:ds="http://schemas.openxmlformats.org/officeDocument/2006/customXml" ds:itemID="{9BFF6B7C-97EA-45DC-9EDF-9A3390A82F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604411-7aeb-406e-8b34-4ce79a7293cc"/>
    <ds:schemaRef ds:uri="253064e2-08a4-4351-ae2e-f0c6f8028d4d"/>
    <ds:schemaRef ds:uri="f8ab1bf9-52b9-490d-bd4f-5dfa0772f7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A75BE8A-1DFB-4C86-83BC-1E7CEDA514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Cover</vt:lpstr>
      <vt:lpstr>Model Notes</vt:lpstr>
      <vt:lpstr>Summary</vt:lpstr>
      <vt:lpstr>Figures </vt:lpstr>
      <vt:lpstr>AB Data</vt:lpstr>
      <vt:lpstr>NS Data</vt:lpstr>
      <vt:lpstr>SK Data</vt:lpstr>
      <vt:lpstr>NB Data</vt:lpstr>
      <vt:lpstr>Assumptions</vt:lpstr>
      <vt:lpstr>Constants</vt:lpstr>
      <vt:lpstr>lookup_lists</vt:lpstr>
      <vt:lpstr>Schedule</vt:lpstr>
      <vt:lpstr>2020-ECCC_Large Facilities</vt:lpstr>
      <vt:lpstr>2020-ECCC-PIVOT</vt:lpstr>
      <vt:lpstr>AB_Facilities</vt:lpstr>
      <vt:lpstr>AB Pivot Table</vt:lpstr>
      <vt:lpstr>NIR-2021-Elecricity</vt:lpstr>
      <vt:lpstr>StasCan Gen(2005-2019)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2021-10-18T20:45:36Z</dcterms:created>
  <dcterms:modified xsi:type="dcterms:W3CDTF">2021-10-19T16:22:31Z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369800</vt:r8>
  </property>
  <property fmtid="{D5CDD505-2E9C-101B-9397-08002B2CF9AE}" pid="3" name="Region">
    <vt:lpwstr/>
  </property>
  <property fmtid="{D5CDD505-2E9C-101B-9397-08002B2CF9AE}" pid="4" name="ContentTypeId">
    <vt:lpwstr>0x010100001DD8319445544490095DEBAD3E5885</vt:lpwstr>
  </property>
  <property fmtid="{D5CDD505-2E9C-101B-9397-08002B2CF9AE}" pid="5" name="ComplianceAssetId">
    <vt:lpwstr/>
  </property>
  <property fmtid="{D5CDD505-2E9C-101B-9397-08002B2CF9AE}" pid="6" name="_ExtendedDescription">
    <vt:lpwstr/>
  </property>
  <property fmtid="{D5CDD505-2E9C-101B-9397-08002B2CF9AE}" pid="7" name="Topics">
    <vt:lpwstr/>
  </property>
  <property fmtid="{D5CDD505-2E9C-101B-9397-08002B2CF9AE}" pid="8" name="ProposedRetention">
    <vt:lpwstr/>
  </property>
</Properties>
</file>